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13"/>
  <workbookPr defaultThemeVersion="124226"/>
  <mc:AlternateContent xmlns:mc="http://schemas.openxmlformats.org/markup-compatibility/2006">
    <mc:Choice Requires="x15">
      <x15ac:absPath xmlns:x15ac="http://schemas.microsoft.com/office/spreadsheetml/2010/11/ac" url="/Volumes/Data/DATA VIKTOR 2020/KIB AUDITED 2019 PRINT/"/>
    </mc:Choice>
  </mc:AlternateContent>
  <xr:revisionPtr revIDLastSave="0" documentId="13_ncr:1_{F407EC59-C2C4-4F44-BA31-39F10CDADB31}" xr6:coauthVersionLast="45" xr6:coauthVersionMax="45" xr10:uidLastSave="{00000000-0000-0000-0000-000000000000}"/>
  <bookViews>
    <workbookView xWindow="0" yWindow="460" windowWidth="25600" windowHeight="14580" tabRatio="812" activeTab="8" xr2:uid="{00000000-000D-0000-FFFF-FFFF00000000}"/>
  </bookViews>
  <sheets>
    <sheet name="KIB B SEBELEM REKON 2019" sheetId="32" state="hidden" r:id="rId1"/>
    <sheet name="KIB B MASTER" sheetId="30" state="hidden" r:id="rId2"/>
    <sheet name="KIB B EXTRACOUNTABLE" sheetId="34" state="hidden" r:id="rId3"/>
    <sheet name="KIB A" sheetId="37" r:id="rId4"/>
    <sheet name="KIB B INTRACOUNTABLE(SALDO AWAL" sheetId="38" state="hidden" r:id="rId5"/>
    <sheet name="KIB B " sheetId="40" r:id="rId6"/>
    <sheet name="KIB C" sheetId="15" r:id="rId7"/>
    <sheet name="KIB D" sheetId="23" r:id="rId8"/>
    <sheet name="KIB E" sheetId="35" r:id="rId9"/>
    <sheet name="KIB F" sheetId="36" r:id="rId10"/>
    <sheet name="kib B&lt;300000" sheetId="24" state="hidden" r:id="rId11"/>
    <sheet name="MUTASI KENDARAAN" sheetId="39" state="hidden" r:id="rId12"/>
    <sheet name="Sheet1" sheetId="25" state="hidden" r:id="rId13"/>
    <sheet name="Sheet2" sheetId="26" state="hidden" r:id="rId14"/>
    <sheet name="kode barang" sheetId="27" state="hidden" r:id="rId15"/>
    <sheet name="Sheet3" sheetId="28" state="hidden" r:id="rId16"/>
    <sheet name="kode barang (2)" sheetId="29" state="hidden" r:id="rId17"/>
  </sheets>
  <externalReferences>
    <externalReference r:id="rId18"/>
    <externalReference r:id="rId19"/>
  </externalReferences>
  <definedNames>
    <definedName name="_xlnm._FilterDatabase" localSheetId="5" hidden="1">'KIB B '!$A$10:$AI$376</definedName>
    <definedName name="_xlnm._FilterDatabase" localSheetId="2" hidden="1">'KIB B EXTRACOUNTABLE'!$A$8:$AH$49</definedName>
    <definedName name="_xlnm._FilterDatabase" localSheetId="4" hidden="1">'KIB B INTRACOUNTABLE(SALDO AWAL'!$A$8:$AH$391</definedName>
    <definedName name="_xlnm._FilterDatabase" localSheetId="1" hidden="1">'KIB B MASTER'!$A$8:$BB$413</definedName>
    <definedName name="_xlnm._FilterDatabase" localSheetId="0" hidden="1">'KIB B SEBELEM REKON 2019'!$A$10:$AJ$391</definedName>
    <definedName name="_xlnm._FilterDatabase" localSheetId="10" hidden="1">'kib B&lt;300000'!$A$8:$BA$381</definedName>
    <definedName name="_xlnm._FilterDatabase" localSheetId="6" hidden="1">'KIB C'!$A$8:$AK$19</definedName>
    <definedName name="_xlnm._FilterDatabase" localSheetId="7" hidden="1">'KIB D'!$A$8:$R$19</definedName>
    <definedName name="_xlnm._FilterDatabase" localSheetId="14" hidden="1">'kode barang'!$A$2:$D$100</definedName>
    <definedName name="_xlnm._FilterDatabase" localSheetId="16" hidden="1">'kode barang (2)'!$D$1:$D$101</definedName>
    <definedName name="_xlnm._FilterDatabase" localSheetId="11" hidden="1">'MUTASI KENDARAAN'!$A$8:$AI$19</definedName>
    <definedName name="filterdinamis">OFFSET('[1]Dinamic Filtering'!$H$2,,,COUNTIF('[1]Dinamic Filtering'!$H$2:$H$7951,"?*"))</definedName>
    <definedName name="kelompok" localSheetId="2">'[2]kode barang (2)'!$B$2:$C$101</definedName>
    <definedName name="kelompok">'kode barang (2)'!$B$2:$C$101</definedName>
    <definedName name="MASAMANFAAT" localSheetId="2">'[2]kode barang (2)'!$B$4:$E$102</definedName>
    <definedName name="MASAMANFAAT">'kode barang (2)'!$B$4:$E$102</definedName>
    <definedName name="_xlnm.Print_Area" localSheetId="3">'KIB A'!$A$1:$N$30</definedName>
    <definedName name="_xlnm.Print_Area" localSheetId="5">'KIB B '!$A$1:$R$388</definedName>
    <definedName name="_xlnm.Print_Area" localSheetId="2">'KIB B EXTRACOUNTABLE'!$A$1:$AI$60</definedName>
    <definedName name="_xlnm.Print_Area" localSheetId="1">'KIB B MASTER'!$A$1:$BS$424</definedName>
    <definedName name="_xlnm.Print_Area" localSheetId="10">'kib B&lt;300000'!$A$1:$AY$392</definedName>
    <definedName name="_xlnm.Print_Area" localSheetId="6">'KIB C'!$B$1:$R$31</definedName>
    <definedName name="_xlnm.Print_Area" localSheetId="7">'KIB D'!$A$1:$R$32</definedName>
    <definedName name="_xlnm.Print_Area" localSheetId="9">'KIB F'!$A$1:$O$27</definedName>
    <definedName name="_xlnm.Print_Titles" localSheetId="5">'KIB B '!$5:$10</definedName>
    <definedName name="_xlnm.Print_Titles" localSheetId="2">'KIB B EXTRACOUNTABLE'!$5:$8</definedName>
    <definedName name="_xlnm.Print_Titles" localSheetId="4">'KIB B INTRACOUNTABLE(SALDO AWAL'!$5:$8</definedName>
    <definedName name="_xlnm.Print_Titles" localSheetId="1">'KIB B MASTER'!$5:$8</definedName>
    <definedName name="_xlnm.Print_Titles" localSheetId="0">'KIB B SEBELEM REKON 2019'!$5:$10</definedName>
    <definedName name="_xlnm.Print_Titles" localSheetId="10">'kib B&lt;300000'!$5:$8</definedName>
    <definedName name="_xlnm.Print_Titles" localSheetId="6">'KIB C'!$5:$8</definedName>
    <definedName name="_xlnm.Print_Titles" localSheetId="7">'KIB D'!$5:$8</definedName>
    <definedName name="_xlnm.Print_Titles" localSheetId="11">'MUTASI KENDARAAN'!$5:$8</definedName>
  </definedNames>
  <calcPr calcId="191029"/>
</workbook>
</file>

<file path=xl/calcChain.xml><?xml version="1.0" encoding="utf-8"?>
<calcChain xmlns="http://schemas.openxmlformats.org/spreadsheetml/2006/main">
  <c r="Q12" i="40" l="1"/>
  <c r="Q11" i="15"/>
  <c r="P13" i="23"/>
  <c r="A13" i="15" l="1"/>
  <c r="A14" i="15"/>
  <c r="A15" i="15"/>
  <c r="A16" i="15"/>
  <c r="A12" i="15"/>
  <c r="Q347" i="40" l="1"/>
  <c r="Q34" i="40"/>
  <c r="AF376" i="40"/>
  <c r="AF375" i="40"/>
  <c r="AF374" i="40"/>
  <c r="AF373" i="40"/>
  <c r="AF372" i="40"/>
  <c r="AF371" i="40"/>
  <c r="AF370" i="40"/>
  <c r="AE369" i="40"/>
  <c r="W369" i="40" s="1"/>
  <c r="S369" i="40"/>
  <c r="B369" i="40"/>
  <c r="AE368" i="40"/>
  <c r="W368" i="40" s="1"/>
  <c r="S368" i="40"/>
  <c r="B368" i="40"/>
  <c r="AE367" i="40"/>
  <c r="W367" i="40" s="1"/>
  <c r="S367" i="40"/>
  <c r="B367" i="40"/>
  <c r="AE366" i="40"/>
  <c r="W366" i="40" s="1"/>
  <c r="S366" i="40"/>
  <c r="B366" i="40"/>
  <c r="S365" i="40"/>
  <c r="Q365" i="40"/>
  <c r="B365" i="40"/>
  <c r="X364" i="40"/>
  <c r="Y364" i="40" s="1"/>
  <c r="S364" i="40"/>
  <c r="B364" i="40"/>
  <c r="AE363" i="40"/>
  <c r="S363" i="40"/>
  <c r="B363" i="40"/>
  <c r="AE362" i="40"/>
  <c r="W362" i="40" s="1"/>
  <c r="S362" i="40"/>
  <c r="B362" i="40"/>
  <c r="AE361" i="40"/>
  <c r="W361" i="40" s="1"/>
  <c r="S361" i="40"/>
  <c r="B361" i="40"/>
  <c r="AE360" i="40"/>
  <c r="W360" i="40" s="1"/>
  <c r="S360" i="40"/>
  <c r="B360" i="40"/>
  <c r="AE359" i="40"/>
  <c r="W359" i="40" s="1"/>
  <c r="S359" i="40"/>
  <c r="B359" i="40"/>
  <c r="AE358" i="40"/>
  <c r="W358" i="40" s="1"/>
  <c r="S358" i="40"/>
  <c r="B358" i="40"/>
  <c r="AE357" i="40"/>
  <c r="W357" i="40" s="1"/>
  <c r="S357" i="40"/>
  <c r="B357" i="40"/>
  <c r="AE356" i="40"/>
  <c r="W356" i="40" s="1"/>
  <c r="S356" i="40"/>
  <c r="B356" i="40"/>
  <c r="AE355" i="40"/>
  <c r="W355" i="40" s="1"/>
  <c r="S355" i="40"/>
  <c r="B355" i="40"/>
  <c r="AE354" i="40"/>
  <c r="W354" i="40" s="1"/>
  <c r="S354" i="40"/>
  <c r="B354" i="40"/>
  <c r="AE353" i="40"/>
  <c r="W353" i="40" s="1"/>
  <c r="S353" i="40"/>
  <c r="B353" i="40"/>
  <c r="AE352" i="40"/>
  <c r="W352" i="40" s="1"/>
  <c r="S352" i="40"/>
  <c r="B352" i="40"/>
  <c r="AE351" i="40"/>
  <c r="W351" i="40" s="1"/>
  <c r="S351" i="40"/>
  <c r="B351" i="40"/>
  <c r="AE350" i="40"/>
  <c r="W350" i="40" s="1"/>
  <c r="S350" i="40"/>
  <c r="B350" i="40"/>
  <c r="AE349" i="40"/>
  <c r="W349" i="40" s="1"/>
  <c r="S349" i="40"/>
  <c r="B349" i="40"/>
  <c r="AE348" i="40"/>
  <c r="W348" i="40" s="1"/>
  <c r="S348" i="40"/>
  <c r="B348" i="40"/>
  <c r="AE345" i="40"/>
  <c r="W345" i="40" s="1"/>
  <c r="S345" i="40"/>
  <c r="B345" i="40"/>
  <c r="S347" i="40"/>
  <c r="B347" i="40"/>
  <c r="B346" i="40"/>
  <c r="AE344" i="40"/>
  <c r="S344" i="40"/>
  <c r="B344" i="40"/>
  <c r="AE343" i="40"/>
  <c r="S343" i="40"/>
  <c r="B343" i="40"/>
  <c r="AE342" i="40"/>
  <c r="S342" i="40"/>
  <c r="B342" i="40"/>
  <c r="AE341" i="40"/>
  <c r="S341" i="40"/>
  <c r="B341" i="40"/>
  <c r="AE340" i="40"/>
  <c r="S340" i="40"/>
  <c r="B340" i="40"/>
  <c r="AE339" i="40"/>
  <c r="S339" i="40"/>
  <c r="B339" i="40"/>
  <c r="AE338" i="40"/>
  <c r="S338" i="40"/>
  <c r="B338" i="40"/>
  <c r="AH337" i="40"/>
  <c r="AG337" i="40"/>
  <c r="AE337" i="40"/>
  <c r="S337" i="40"/>
  <c r="B337" i="40"/>
  <c r="AH336" i="40"/>
  <c r="AG336" i="40"/>
  <c r="AE336" i="40"/>
  <c r="S336" i="40"/>
  <c r="B336" i="40"/>
  <c r="AH335" i="40"/>
  <c r="AG335" i="40"/>
  <c r="AE335" i="40"/>
  <c r="S335" i="40"/>
  <c r="B335" i="40"/>
  <c r="AE334" i="40"/>
  <c r="S334" i="40"/>
  <c r="B334" i="40"/>
  <c r="AE333" i="40"/>
  <c r="S333" i="40"/>
  <c r="B333" i="40"/>
  <c r="AE332" i="40"/>
  <c r="S332" i="40"/>
  <c r="B332" i="40"/>
  <c r="AE331" i="40"/>
  <c r="S331" i="40"/>
  <c r="B331" i="40"/>
  <c r="AE330" i="40"/>
  <c r="S330" i="40"/>
  <c r="B330" i="40"/>
  <c r="AE329" i="40"/>
  <c r="S329" i="40"/>
  <c r="B329" i="40"/>
  <c r="AE328" i="40"/>
  <c r="S328" i="40"/>
  <c r="B328" i="40"/>
  <c r="AE327" i="40"/>
  <c r="S327" i="40"/>
  <c r="B327" i="40"/>
  <c r="AE326" i="40"/>
  <c r="S326" i="40"/>
  <c r="B326" i="40"/>
  <c r="AE325" i="40"/>
  <c r="S325" i="40"/>
  <c r="B325" i="40"/>
  <c r="AE324" i="40"/>
  <c r="S324" i="40"/>
  <c r="B324" i="40"/>
  <c r="AE323" i="40"/>
  <c r="S323" i="40"/>
  <c r="B323" i="40"/>
  <c r="AE322" i="40"/>
  <c r="S322" i="40"/>
  <c r="B322" i="40"/>
  <c r="AE321" i="40"/>
  <c r="S321" i="40"/>
  <c r="B321" i="40"/>
  <c r="AE320" i="40"/>
  <c r="S320" i="40"/>
  <c r="B320" i="40"/>
  <c r="AE319" i="40"/>
  <c r="S319" i="40"/>
  <c r="B319" i="40"/>
  <c r="AE318" i="40"/>
  <c r="S318" i="40"/>
  <c r="B318" i="40"/>
  <c r="AE317" i="40"/>
  <c r="S317" i="40"/>
  <c r="B317" i="40"/>
  <c r="AE316" i="40"/>
  <c r="S316" i="40"/>
  <c r="B316" i="40"/>
  <c r="AE315" i="40"/>
  <c r="S315" i="40"/>
  <c r="B315" i="40"/>
  <c r="AE314" i="40"/>
  <c r="S314" i="40"/>
  <c r="B314" i="40"/>
  <c r="AE313" i="40"/>
  <c r="S313" i="40"/>
  <c r="B313" i="40"/>
  <c r="AE312" i="40"/>
  <c r="S312" i="40"/>
  <c r="B312" i="40"/>
  <c r="AE311" i="40"/>
  <c r="S311" i="40"/>
  <c r="B311" i="40"/>
  <c r="AE310" i="40"/>
  <c r="S310" i="40"/>
  <c r="B310" i="40"/>
  <c r="AE309" i="40"/>
  <c r="S309" i="40"/>
  <c r="B309" i="40"/>
  <c r="AE308" i="40"/>
  <c r="S308" i="40"/>
  <c r="B308" i="40"/>
  <c r="AE307" i="40"/>
  <c r="S307" i="40"/>
  <c r="B307" i="40"/>
  <c r="AE306" i="40"/>
  <c r="S306" i="40"/>
  <c r="B306" i="40"/>
  <c r="AE305" i="40"/>
  <c r="S305" i="40"/>
  <c r="B305" i="40"/>
  <c r="AE304" i="40"/>
  <c r="S304" i="40"/>
  <c r="B304" i="40"/>
  <c r="AE303" i="40"/>
  <c r="S303" i="40"/>
  <c r="B303" i="40"/>
  <c r="AE302" i="40"/>
  <c r="S302" i="40"/>
  <c r="B302" i="40"/>
  <c r="AE301" i="40"/>
  <c r="S301" i="40"/>
  <c r="B301" i="40"/>
  <c r="AE300" i="40"/>
  <c r="S300" i="40"/>
  <c r="B300" i="40"/>
  <c r="AE299" i="40"/>
  <c r="W299" i="40" s="1"/>
  <c r="S299" i="40"/>
  <c r="B299" i="40"/>
  <c r="AE298" i="40"/>
  <c r="W298" i="40" s="1"/>
  <c r="S298" i="40"/>
  <c r="B298" i="40"/>
  <c r="AE297" i="40"/>
  <c r="W297" i="40" s="1"/>
  <c r="S297" i="40"/>
  <c r="B297" i="40"/>
  <c r="AE296" i="40"/>
  <c r="W296" i="40" s="1"/>
  <c r="S296" i="40"/>
  <c r="B296" i="40"/>
  <c r="AE295" i="40"/>
  <c r="W295" i="40" s="1"/>
  <c r="S295" i="40"/>
  <c r="B295" i="40"/>
  <c r="AE294" i="40"/>
  <c r="W294" i="40" s="1"/>
  <c r="S294" i="40"/>
  <c r="B294" i="40"/>
  <c r="AE293" i="40"/>
  <c r="W293" i="40" s="1"/>
  <c r="S293" i="40"/>
  <c r="B293" i="40"/>
  <c r="AE292" i="40"/>
  <c r="W292" i="40" s="1"/>
  <c r="S292" i="40"/>
  <c r="B292" i="40"/>
  <c r="AE291" i="40"/>
  <c r="W291" i="40" s="1"/>
  <c r="S291" i="40"/>
  <c r="B291" i="40"/>
  <c r="AE290" i="40"/>
  <c r="W290" i="40" s="1"/>
  <c r="S290" i="40"/>
  <c r="B290" i="40"/>
  <c r="AE289" i="40"/>
  <c r="W289" i="40" s="1"/>
  <c r="S289" i="40"/>
  <c r="B289" i="40"/>
  <c r="AE288" i="40"/>
  <c r="W288" i="40" s="1"/>
  <c r="S288" i="40"/>
  <c r="B288" i="40"/>
  <c r="AE287" i="40"/>
  <c r="W287" i="40" s="1"/>
  <c r="S287" i="40"/>
  <c r="B287" i="40"/>
  <c r="AE286" i="40"/>
  <c r="W286" i="40" s="1"/>
  <c r="S286" i="40"/>
  <c r="B286" i="40"/>
  <c r="AE285" i="40"/>
  <c r="W285" i="40" s="1"/>
  <c r="S285" i="40"/>
  <c r="B285" i="40"/>
  <c r="AE284" i="40"/>
  <c r="W284" i="40" s="1"/>
  <c r="S284" i="40"/>
  <c r="B284" i="40"/>
  <c r="AE283" i="40"/>
  <c r="W283" i="40" s="1"/>
  <c r="S283" i="40"/>
  <c r="B283" i="40"/>
  <c r="AE282" i="40"/>
  <c r="W282" i="40" s="1"/>
  <c r="S282" i="40"/>
  <c r="B282" i="40"/>
  <c r="AE281" i="40"/>
  <c r="W281" i="40" s="1"/>
  <c r="S281" i="40"/>
  <c r="B281" i="40"/>
  <c r="AE280" i="40"/>
  <c r="W280" i="40" s="1"/>
  <c r="S280" i="40"/>
  <c r="B280" i="40"/>
  <c r="AE279" i="40"/>
  <c r="W279" i="40" s="1"/>
  <c r="S279" i="40"/>
  <c r="B279" i="40"/>
  <c r="AE278" i="40"/>
  <c r="W278" i="40" s="1"/>
  <c r="S278" i="40"/>
  <c r="B278" i="40"/>
  <c r="AE277" i="40"/>
  <c r="W277" i="40" s="1"/>
  <c r="S277" i="40"/>
  <c r="B277" i="40"/>
  <c r="AE276" i="40"/>
  <c r="W276" i="40" s="1"/>
  <c r="S276" i="40"/>
  <c r="B276" i="40"/>
  <c r="AE275" i="40"/>
  <c r="W275" i="40" s="1"/>
  <c r="S275" i="40"/>
  <c r="B275" i="40"/>
  <c r="AE274" i="40"/>
  <c r="W274" i="40" s="1"/>
  <c r="S274" i="40"/>
  <c r="B274" i="40"/>
  <c r="AE273" i="40"/>
  <c r="W273" i="40" s="1"/>
  <c r="S273" i="40"/>
  <c r="B273" i="40"/>
  <c r="AE272" i="40"/>
  <c r="W272" i="40" s="1"/>
  <c r="S272" i="40"/>
  <c r="B272" i="40"/>
  <c r="AE271" i="40"/>
  <c r="W271" i="40" s="1"/>
  <c r="S271" i="40"/>
  <c r="B271" i="40"/>
  <c r="AE270" i="40"/>
  <c r="W270" i="40" s="1"/>
  <c r="S270" i="40"/>
  <c r="B270" i="40"/>
  <c r="AE269" i="40"/>
  <c r="W269" i="40" s="1"/>
  <c r="S269" i="40"/>
  <c r="B269" i="40"/>
  <c r="AE268" i="40"/>
  <c r="W268" i="40" s="1"/>
  <c r="S268" i="40"/>
  <c r="B268" i="40"/>
  <c r="AE267" i="40"/>
  <c r="W267" i="40" s="1"/>
  <c r="S267" i="40"/>
  <c r="B267" i="40"/>
  <c r="AE266" i="40"/>
  <c r="W266" i="40" s="1"/>
  <c r="S266" i="40"/>
  <c r="B266" i="40"/>
  <c r="AE265" i="40"/>
  <c r="W265" i="40" s="1"/>
  <c r="S265" i="40"/>
  <c r="B265" i="40"/>
  <c r="AE264" i="40"/>
  <c r="W264" i="40" s="1"/>
  <c r="S264" i="40"/>
  <c r="B264" i="40"/>
  <c r="AE263" i="40"/>
  <c r="W263" i="40" s="1"/>
  <c r="S263" i="40"/>
  <c r="B263" i="40"/>
  <c r="AE262" i="40"/>
  <c r="W262" i="40" s="1"/>
  <c r="S262" i="40"/>
  <c r="B262" i="40"/>
  <c r="AE261" i="40"/>
  <c r="W261" i="40" s="1"/>
  <c r="S261" i="40"/>
  <c r="B261" i="40"/>
  <c r="AE260" i="40"/>
  <c r="W260" i="40" s="1"/>
  <c r="S260" i="40"/>
  <c r="B260" i="40"/>
  <c r="AE259" i="40"/>
  <c r="W259" i="40" s="1"/>
  <c r="S259" i="40"/>
  <c r="B259" i="40"/>
  <c r="AE258" i="40"/>
  <c r="W258" i="40" s="1"/>
  <c r="S258" i="40"/>
  <c r="B258" i="40"/>
  <c r="AE257" i="40"/>
  <c r="W257" i="40" s="1"/>
  <c r="S257" i="40"/>
  <c r="B257" i="40"/>
  <c r="AE256" i="40"/>
  <c r="W256" i="40" s="1"/>
  <c r="S256" i="40"/>
  <c r="B256" i="40"/>
  <c r="AE255" i="40"/>
  <c r="W255" i="40" s="1"/>
  <c r="S255" i="40"/>
  <c r="B255" i="40"/>
  <c r="AE254" i="40"/>
  <c r="W254" i="40" s="1"/>
  <c r="S254" i="40"/>
  <c r="B254" i="40"/>
  <c r="AE253" i="40"/>
  <c r="W253" i="40" s="1"/>
  <c r="S253" i="40"/>
  <c r="B253" i="40"/>
  <c r="AE252" i="40"/>
  <c r="W252" i="40" s="1"/>
  <c r="S252" i="40"/>
  <c r="B252" i="40"/>
  <c r="AE251" i="40"/>
  <c r="W251" i="40" s="1"/>
  <c r="S251" i="40"/>
  <c r="B251" i="40"/>
  <c r="AE250" i="40"/>
  <c r="W250" i="40" s="1"/>
  <c r="S250" i="40"/>
  <c r="B250" i="40"/>
  <c r="AE249" i="40"/>
  <c r="W249" i="40" s="1"/>
  <c r="S249" i="40"/>
  <c r="B249" i="40"/>
  <c r="AE248" i="40"/>
  <c r="W248" i="40" s="1"/>
  <c r="S248" i="40"/>
  <c r="B248" i="40"/>
  <c r="AE247" i="40"/>
  <c r="W247" i="40" s="1"/>
  <c r="S247" i="40"/>
  <c r="B247" i="40"/>
  <c r="AE246" i="40"/>
  <c r="W246" i="40" s="1"/>
  <c r="S246" i="40"/>
  <c r="B246" i="40"/>
  <c r="AE245" i="40"/>
  <c r="W245" i="40" s="1"/>
  <c r="S245" i="40"/>
  <c r="B245" i="40"/>
  <c r="AE244" i="40"/>
  <c r="W244" i="40" s="1"/>
  <c r="S244" i="40"/>
  <c r="B244" i="40"/>
  <c r="AE243" i="40"/>
  <c r="W243" i="40" s="1"/>
  <c r="S243" i="40"/>
  <c r="B243" i="40"/>
  <c r="AE242" i="40"/>
  <c r="W242" i="40" s="1"/>
  <c r="S242" i="40"/>
  <c r="B242" i="40"/>
  <c r="AE241" i="40"/>
  <c r="W241" i="40" s="1"/>
  <c r="S241" i="40"/>
  <c r="B241" i="40"/>
  <c r="AE240" i="40"/>
  <c r="W240" i="40" s="1"/>
  <c r="S240" i="40"/>
  <c r="B240" i="40"/>
  <c r="AE239" i="40"/>
  <c r="W239" i="40" s="1"/>
  <c r="S239" i="40"/>
  <c r="B239" i="40"/>
  <c r="AE238" i="40"/>
  <c r="W238" i="40" s="1"/>
  <c r="S238" i="40"/>
  <c r="B238" i="40"/>
  <c r="AE237" i="40"/>
  <c r="W237" i="40" s="1"/>
  <c r="S237" i="40"/>
  <c r="B237" i="40"/>
  <c r="AE236" i="40"/>
  <c r="W236" i="40" s="1"/>
  <c r="S236" i="40"/>
  <c r="B236" i="40"/>
  <c r="AE235" i="40"/>
  <c r="W235" i="40" s="1"/>
  <c r="S235" i="40"/>
  <c r="B235" i="40"/>
  <c r="AE234" i="40"/>
  <c r="W234" i="40" s="1"/>
  <c r="S234" i="40"/>
  <c r="B234" i="40"/>
  <c r="AE233" i="40"/>
  <c r="W233" i="40" s="1"/>
  <c r="S233" i="40"/>
  <c r="B233" i="40"/>
  <c r="AE232" i="40"/>
  <c r="W232" i="40" s="1"/>
  <c r="S232" i="40"/>
  <c r="B232" i="40"/>
  <c r="AE231" i="40"/>
  <c r="W231" i="40" s="1"/>
  <c r="S231" i="40"/>
  <c r="B231" i="40"/>
  <c r="AE230" i="40"/>
  <c r="W230" i="40" s="1"/>
  <c r="S230" i="40"/>
  <c r="B230" i="40"/>
  <c r="AE229" i="40"/>
  <c r="W229" i="40" s="1"/>
  <c r="S229" i="40"/>
  <c r="B229" i="40"/>
  <c r="AE228" i="40"/>
  <c r="W228" i="40" s="1"/>
  <c r="S228" i="40"/>
  <c r="B228" i="40"/>
  <c r="AE227" i="40"/>
  <c r="W227" i="40" s="1"/>
  <c r="S227" i="40"/>
  <c r="B227" i="40"/>
  <c r="AE226" i="40"/>
  <c r="W226" i="40" s="1"/>
  <c r="S226" i="40"/>
  <c r="B226" i="40"/>
  <c r="AE225" i="40"/>
  <c r="W225" i="40" s="1"/>
  <c r="S225" i="40"/>
  <c r="B225" i="40"/>
  <c r="AE224" i="40"/>
  <c r="W224" i="40" s="1"/>
  <c r="S224" i="40"/>
  <c r="B224" i="40"/>
  <c r="AE223" i="40"/>
  <c r="W223" i="40" s="1"/>
  <c r="S223" i="40"/>
  <c r="B223" i="40"/>
  <c r="AE222" i="40"/>
  <c r="W222" i="40" s="1"/>
  <c r="S222" i="40"/>
  <c r="B222" i="40"/>
  <c r="AE221" i="40"/>
  <c r="W221" i="40" s="1"/>
  <c r="S221" i="40"/>
  <c r="B221" i="40"/>
  <c r="AE220" i="40"/>
  <c r="W220" i="40" s="1"/>
  <c r="S220" i="40"/>
  <c r="B220" i="40"/>
  <c r="AE219" i="40"/>
  <c r="W219" i="40" s="1"/>
  <c r="S219" i="40"/>
  <c r="B219" i="40"/>
  <c r="AE218" i="40"/>
  <c r="W218" i="40" s="1"/>
  <c r="S218" i="40"/>
  <c r="B218" i="40"/>
  <c r="AE217" i="40"/>
  <c r="W217" i="40" s="1"/>
  <c r="S217" i="40"/>
  <c r="B217" i="40"/>
  <c r="AE216" i="40"/>
  <c r="W216" i="40" s="1"/>
  <c r="S216" i="40"/>
  <c r="B216" i="40"/>
  <c r="AE215" i="40"/>
  <c r="W215" i="40" s="1"/>
  <c r="S215" i="40"/>
  <c r="B215" i="40"/>
  <c r="AE214" i="40"/>
  <c r="W214" i="40" s="1"/>
  <c r="S214" i="40"/>
  <c r="B214" i="40"/>
  <c r="AE213" i="40"/>
  <c r="W213" i="40" s="1"/>
  <c r="S213" i="40"/>
  <c r="B213" i="40"/>
  <c r="AE212" i="40"/>
  <c r="W212" i="40" s="1"/>
  <c r="S212" i="40"/>
  <c r="B212" i="40"/>
  <c r="AE211" i="40"/>
  <c r="W211" i="40" s="1"/>
  <c r="S211" i="40"/>
  <c r="B211" i="40"/>
  <c r="AE210" i="40"/>
  <c r="W210" i="40" s="1"/>
  <c r="S210" i="40"/>
  <c r="B210" i="40"/>
  <c r="AE209" i="40"/>
  <c r="W209" i="40" s="1"/>
  <c r="S209" i="40"/>
  <c r="B209" i="40"/>
  <c r="AE208" i="40"/>
  <c r="W208" i="40" s="1"/>
  <c r="S208" i="40"/>
  <c r="B208" i="40"/>
  <c r="AE207" i="40"/>
  <c r="W207" i="40" s="1"/>
  <c r="S207" i="40"/>
  <c r="B207" i="40"/>
  <c r="AE206" i="40"/>
  <c r="W206" i="40" s="1"/>
  <c r="S206" i="40"/>
  <c r="B206" i="40"/>
  <c r="AE205" i="40"/>
  <c r="W205" i="40" s="1"/>
  <c r="S205" i="40"/>
  <c r="B205" i="40"/>
  <c r="AE204" i="40"/>
  <c r="W204" i="40" s="1"/>
  <c r="S204" i="40"/>
  <c r="B204" i="40"/>
  <c r="AE203" i="40"/>
  <c r="W203" i="40" s="1"/>
  <c r="S203" i="40"/>
  <c r="B203" i="40"/>
  <c r="AE202" i="40"/>
  <c r="W202" i="40" s="1"/>
  <c r="S202" i="40"/>
  <c r="B202" i="40"/>
  <c r="AE201" i="40"/>
  <c r="W201" i="40" s="1"/>
  <c r="S201" i="40"/>
  <c r="B201" i="40"/>
  <c r="AE200" i="40"/>
  <c r="W200" i="40" s="1"/>
  <c r="S200" i="40"/>
  <c r="B200" i="40"/>
  <c r="AE199" i="40"/>
  <c r="W199" i="40" s="1"/>
  <c r="S199" i="40"/>
  <c r="B199" i="40"/>
  <c r="AE198" i="40"/>
  <c r="W198" i="40" s="1"/>
  <c r="S198" i="40"/>
  <c r="B198" i="40"/>
  <c r="AE197" i="40"/>
  <c r="W197" i="40" s="1"/>
  <c r="S197" i="40"/>
  <c r="B197" i="40"/>
  <c r="AE196" i="40"/>
  <c r="W196" i="40" s="1"/>
  <c r="S196" i="40"/>
  <c r="B196" i="40"/>
  <c r="AE195" i="40"/>
  <c r="W195" i="40" s="1"/>
  <c r="S195" i="40"/>
  <c r="B195" i="40"/>
  <c r="AE194" i="40"/>
  <c r="W194" i="40" s="1"/>
  <c r="S194" i="40"/>
  <c r="B194" i="40"/>
  <c r="AE193" i="40"/>
  <c r="W193" i="40" s="1"/>
  <c r="S193" i="40"/>
  <c r="B193" i="40"/>
  <c r="AE192" i="40"/>
  <c r="W192" i="40" s="1"/>
  <c r="S192" i="40"/>
  <c r="B192" i="40"/>
  <c r="AE191" i="40"/>
  <c r="W191" i="40" s="1"/>
  <c r="S191" i="40"/>
  <c r="B191" i="40"/>
  <c r="AE190" i="40"/>
  <c r="W190" i="40" s="1"/>
  <c r="S190" i="40"/>
  <c r="B190" i="40"/>
  <c r="AE189" i="40"/>
  <c r="W189" i="40" s="1"/>
  <c r="S189" i="40"/>
  <c r="B189" i="40"/>
  <c r="AE188" i="40"/>
  <c r="W188" i="40" s="1"/>
  <c r="S188" i="40"/>
  <c r="B188" i="40"/>
  <c r="AE187" i="40"/>
  <c r="W187" i="40" s="1"/>
  <c r="S187" i="40"/>
  <c r="B187" i="40"/>
  <c r="AE186" i="40"/>
  <c r="W186" i="40" s="1"/>
  <c r="S186" i="40"/>
  <c r="B186" i="40"/>
  <c r="AE185" i="40"/>
  <c r="W185" i="40" s="1"/>
  <c r="S185" i="40"/>
  <c r="B185" i="40"/>
  <c r="AE184" i="40"/>
  <c r="W184" i="40" s="1"/>
  <c r="S184" i="40"/>
  <c r="B184" i="40"/>
  <c r="AE183" i="40"/>
  <c r="W183" i="40" s="1"/>
  <c r="S183" i="40"/>
  <c r="B183" i="40"/>
  <c r="AE182" i="40"/>
  <c r="W182" i="40" s="1"/>
  <c r="S182" i="40"/>
  <c r="B182" i="40"/>
  <c r="AE181" i="40"/>
  <c r="W181" i="40" s="1"/>
  <c r="S181" i="40"/>
  <c r="B181" i="40"/>
  <c r="AE180" i="40"/>
  <c r="W180" i="40" s="1"/>
  <c r="S180" i="40"/>
  <c r="B180" i="40"/>
  <c r="AE179" i="40"/>
  <c r="W179" i="40" s="1"/>
  <c r="S179" i="40"/>
  <c r="B179" i="40"/>
  <c r="AE178" i="40"/>
  <c r="W178" i="40" s="1"/>
  <c r="S178" i="40"/>
  <c r="B178" i="40"/>
  <c r="AE177" i="40"/>
  <c r="W177" i="40" s="1"/>
  <c r="S177" i="40"/>
  <c r="B177" i="40"/>
  <c r="AE176" i="40"/>
  <c r="W176" i="40" s="1"/>
  <c r="S176" i="40"/>
  <c r="B176" i="40"/>
  <c r="AE175" i="40"/>
  <c r="W175" i="40" s="1"/>
  <c r="S175" i="40"/>
  <c r="B175" i="40"/>
  <c r="AE174" i="40"/>
  <c r="W174" i="40" s="1"/>
  <c r="S174" i="40"/>
  <c r="B174" i="40"/>
  <c r="AE173" i="40"/>
  <c r="W173" i="40" s="1"/>
  <c r="S173" i="40"/>
  <c r="B173" i="40"/>
  <c r="AE172" i="40"/>
  <c r="W172" i="40" s="1"/>
  <c r="S172" i="40"/>
  <c r="B172" i="40"/>
  <c r="AE171" i="40"/>
  <c r="W171" i="40" s="1"/>
  <c r="S171" i="40"/>
  <c r="B171" i="40"/>
  <c r="AE170" i="40"/>
  <c r="W170" i="40" s="1"/>
  <c r="S170" i="40"/>
  <c r="B170" i="40"/>
  <c r="AD169" i="40"/>
  <c r="AJ169" i="40" s="1"/>
  <c r="S169" i="40"/>
  <c r="B169" i="40"/>
  <c r="AE168" i="40"/>
  <c r="W168" i="40" s="1"/>
  <c r="S168" i="40"/>
  <c r="B168" i="40"/>
  <c r="AE167" i="40"/>
  <c r="W167" i="40" s="1"/>
  <c r="S167" i="40"/>
  <c r="B167" i="40"/>
  <c r="AE166" i="40"/>
  <c r="W166" i="40" s="1"/>
  <c r="S166" i="40"/>
  <c r="B166" i="40"/>
  <c r="AE165" i="40"/>
  <c r="W165" i="40" s="1"/>
  <c r="S165" i="40"/>
  <c r="B165" i="40"/>
  <c r="AE164" i="40"/>
  <c r="W164" i="40" s="1"/>
  <c r="S164" i="40"/>
  <c r="B164" i="40"/>
  <c r="AD163" i="40"/>
  <c r="S163" i="40"/>
  <c r="B163" i="40"/>
  <c r="AE162" i="40"/>
  <c r="W162" i="40" s="1"/>
  <c r="S162" i="40"/>
  <c r="B162" i="40"/>
  <c r="AE161" i="40"/>
  <c r="W161" i="40" s="1"/>
  <c r="S161" i="40"/>
  <c r="B161" i="40"/>
  <c r="AE160" i="40"/>
  <c r="W160" i="40" s="1"/>
  <c r="S160" i="40"/>
  <c r="B160" i="40"/>
  <c r="AE159" i="40"/>
  <c r="W159" i="40" s="1"/>
  <c r="S159" i="40"/>
  <c r="B159" i="40"/>
  <c r="AE158" i="40"/>
  <c r="W158" i="40" s="1"/>
  <c r="S158" i="40"/>
  <c r="B158" i="40"/>
  <c r="AE157" i="40"/>
  <c r="W157" i="40" s="1"/>
  <c r="S157" i="40"/>
  <c r="B157" i="40"/>
  <c r="AE156" i="40"/>
  <c r="W156" i="40" s="1"/>
  <c r="S156" i="40"/>
  <c r="B156" i="40"/>
  <c r="AE155" i="40"/>
  <c r="W155" i="40" s="1"/>
  <c r="S155" i="40"/>
  <c r="B155" i="40"/>
  <c r="AE154" i="40"/>
  <c r="W154" i="40" s="1"/>
  <c r="S154" i="40"/>
  <c r="B154" i="40"/>
  <c r="AE153" i="40"/>
  <c r="W153" i="40" s="1"/>
  <c r="S153" i="40"/>
  <c r="B153" i="40"/>
  <c r="AE152" i="40"/>
  <c r="W152" i="40" s="1"/>
  <c r="S152" i="40"/>
  <c r="B152" i="40"/>
  <c r="AE151" i="40"/>
  <c r="W151" i="40" s="1"/>
  <c r="S151" i="40"/>
  <c r="B151" i="40"/>
  <c r="AE150" i="40"/>
  <c r="W150" i="40" s="1"/>
  <c r="S150" i="40"/>
  <c r="B150" i="40"/>
  <c r="AE149" i="40"/>
  <c r="W149" i="40" s="1"/>
  <c r="S149" i="40"/>
  <c r="B149" i="40"/>
  <c r="AE148" i="40"/>
  <c r="W148" i="40" s="1"/>
  <c r="S148" i="40"/>
  <c r="B148" i="40"/>
  <c r="AE147" i="40"/>
  <c r="W147" i="40" s="1"/>
  <c r="S147" i="40"/>
  <c r="B147" i="40"/>
  <c r="AE146" i="40"/>
  <c r="W146" i="40" s="1"/>
  <c r="S146" i="40"/>
  <c r="B146" i="40"/>
  <c r="AE145" i="40"/>
  <c r="W145" i="40" s="1"/>
  <c r="S145" i="40"/>
  <c r="B145" i="40"/>
  <c r="AE144" i="40"/>
  <c r="W144" i="40" s="1"/>
  <c r="S144" i="40"/>
  <c r="B144" i="40"/>
  <c r="AE143" i="40"/>
  <c r="W143" i="40" s="1"/>
  <c r="S143" i="40"/>
  <c r="B143" i="40"/>
  <c r="AE142" i="40"/>
  <c r="W142" i="40" s="1"/>
  <c r="S142" i="40"/>
  <c r="B142" i="40"/>
  <c r="AE141" i="40"/>
  <c r="W141" i="40" s="1"/>
  <c r="S141" i="40"/>
  <c r="B141" i="40"/>
  <c r="AE140" i="40"/>
  <c r="W140" i="40" s="1"/>
  <c r="S140" i="40"/>
  <c r="B140" i="40"/>
  <c r="AE139" i="40"/>
  <c r="W139" i="40" s="1"/>
  <c r="S139" i="40"/>
  <c r="B139" i="40"/>
  <c r="AE138" i="40"/>
  <c r="W138" i="40" s="1"/>
  <c r="S138" i="40"/>
  <c r="B138" i="40"/>
  <c r="AE137" i="40"/>
  <c r="W137" i="40" s="1"/>
  <c r="S137" i="40"/>
  <c r="B137" i="40"/>
  <c r="AE136" i="40"/>
  <c r="W136" i="40" s="1"/>
  <c r="S136" i="40"/>
  <c r="B136" i="40"/>
  <c r="AE135" i="40"/>
  <c r="W135" i="40" s="1"/>
  <c r="S135" i="40"/>
  <c r="B135" i="40"/>
  <c r="AE134" i="40"/>
  <c r="W134" i="40" s="1"/>
  <c r="S134" i="40"/>
  <c r="B134" i="40"/>
  <c r="AE133" i="40"/>
  <c r="W133" i="40" s="1"/>
  <c r="S133" i="40"/>
  <c r="B133" i="40"/>
  <c r="AE132" i="40"/>
  <c r="W132" i="40" s="1"/>
  <c r="S132" i="40"/>
  <c r="B132" i="40"/>
  <c r="AE131" i="40"/>
  <c r="W131" i="40" s="1"/>
  <c r="S131" i="40"/>
  <c r="B131" i="40"/>
  <c r="AE130" i="40"/>
  <c r="W130" i="40" s="1"/>
  <c r="S130" i="40"/>
  <c r="B130" i="40"/>
  <c r="AE129" i="40"/>
  <c r="W129" i="40" s="1"/>
  <c r="S129" i="40"/>
  <c r="B129" i="40"/>
  <c r="AE128" i="40"/>
  <c r="W128" i="40" s="1"/>
  <c r="S128" i="40"/>
  <c r="B128" i="40"/>
  <c r="AE127" i="40"/>
  <c r="W127" i="40" s="1"/>
  <c r="S127" i="40"/>
  <c r="B127" i="40"/>
  <c r="AE126" i="40"/>
  <c r="W126" i="40" s="1"/>
  <c r="S126" i="40"/>
  <c r="B126" i="40"/>
  <c r="AE125" i="40"/>
  <c r="W125" i="40" s="1"/>
  <c r="S125" i="40"/>
  <c r="B125" i="40"/>
  <c r="AE124" i="40"/>
  <c r="W124" i="40" s="1"/>
  <c r="S124" i="40"/>
  <c r="B124" i="40"/>
  <c r="AE123" i="40"/>
  <c r="W123" i="40" s="1"/>
  <c r="S123" i="40"/>
  <c r="B123" i="40"/>
  <c r="AE122" i="40"/>
  <c r="W122" i="40" s="1"/>
  <c r="S122" i="40"/>
  <c r="B122" i="40"/>
  <c r="AE121" i="40"/>
  <c r="W121" i="40" s="1"/>
  <c r="S121" i="40"/>
  <c r="B121" i="40"/>
  <c r="AE120" i="40"/>
  <c r="W120" i="40" s="1"/>
  <c r="S120" i="40"/>
  <c r="B120" i="40"/>
  <c r="AE119" i="40"/>
  <c r="W119" i="40" s="1"/>
  <c r="S119" i="40"/>
  <c r="B119" i="40"/>
  <c r="AE118" i="40"/>
  <c r="W118" i="40" s="1"/>
  <c r="S118" i="40"/>
  <c r="B118" i="40"/>
  <c r="AE117" i="40"/>
  <c r="W117" i="40" s="1"/>
  <c r="S117" i="40"/>
  <c r="B117" i="40"/>
  <c r="AE116" i="40"/>
  <c r="W116" i="40" s="1"/>
  <c r="S116" i="40"/>
  <c r="B116" i="40"/>
  <c r="AE115" i="40"/>
  <c r="W115" i="40" s="1"/>
  <c r="S115" i="40"/>
  <c r="B115" i="40"/>
  <c r="AE114" i="40"/>
  <c r="W114" i="40" s="1"/>
  <c r="S114" i="40"/>
  <c r="B114" i="40"/>
  <c r="AE113" i="40"/>
  <c r="W113" i="40" s="1"/>
  <c r="S113" i="40"/>
  <c r="B113" i="40"/>
  <c r="AE112" i="40"/>
  <c r="W112" i="40" s="1"/>
  <c r="S112" i="40"/>
  <c r="B112" i="40"/>
  <c r="AE111" i="40"/>
  <c r="W111" i="40" s="1"/>
  <c r="S111" i="40"/>
  <c r="B111" i="40"/>
  <c r="AE110" i="40"/>
  <c r="W110" i="40" s="1"/>
  <c r="S110" i="40"/>
  <c r="B110" i="40"/>
  <c r="AE109" i="40"/>
  <c r="W109" i="40" s="1"/>
  <c r="S109" i="40"/>
  <c r="B109" i="40"/>
  <c r="AE108" i="40"/>
  <c r="W108" i="40" s="1"/>
  <c r="S108" i="40"/>
  <c r="B108" i="40"/>
  <c r="AE107" i="40"/>
  <c r="W107" i="40" s="1"/>
  <c r="S107" i="40"/>
  <c r="B107" i="40"/>
  <c r="AE106" i="40"/>
  <c r="W106" i="40" s="1"/>
  <c r="S106" i="40"/>
  <c r="B106" i="40"/>
  <c r="AE105" i="40"/>
  <c r="W105" i="40" s="1"/>
  <c r="S105" i="40"/>
  <c r="B105" i="40"/>
  <c r="AE104" i="40"/>
  <c r="W104" i="40" s="1"/>
  <c r="S104" i="40"/>
  <c r="B104" i="40"/>
  <c r="AE103" i="40"/>
  <c r="W103" i="40" s="1"/>
  <c r="S103" i="40"/>
  <c r="B103" i="40"/>
  <c r="AE102" i="40"/>
  <c r="W102" i="40" s="1"/>
  <c r="S102" i="40"/>
  <c r="B102" i="40"/>
  <c r="AE101" i="40"/>
  <c r="W101" i="40" s="1"/>
  <c r="S101" i="40"/>
  <c r="B101" i="40"/>
  <c r="AE100" i="40"/>
  <c r="W100" i="40" s="1"/>
  <c r="S100" i="40"/>
  <c r="B100" i="40"/>
  <c r="AE99" i="40"/>
  <c r="W99" i="40" s="1"/>
  <c r="S99" i="40"/>
  <c r="B99" i="40"/>
  <c r="AE98" i="40"/>
  <c r="W98" i="40" s="1"/>
  <c r="S98" i="40"/>
  <c r="B98" i="40"/>
  <c r="AE97" i="40"/>
  <c r="W97" i="40" s="1"/>
  <c r="S97" i="40"/>
  <c r="B97" i="40"/>
  <c r="AE96" i="40"/>
  <c r="W96" i="40" s="1"/>
  <c r="S96" i="40"/>
  <c r="B96" i="40"/>
  <c r="AE95" i="40"/>
  <c r="W95" i="40" s="1"/>
  <c r="S95" i="40"/>
  <c r="B95" i="40"/>
  <c r="AE94" i="40"/>
  <c r="W94" i="40" s="1"/>
  <c r="S94" i="40"/>
  <c r="B94" i="40"/>
  <c r="AE93" i="40"/>
  <c r="W93" i="40" s="1"/>
  <c r="S93" i="40"/>
  <c r="B93" i="40"/>
  <c r="AE92" i="40"/>
  <c r="W92" i="40" s="1"/>
  <c r="S92" i="40"/>
  <c r="B92" i="40"/>
  <c r="AE91" i="40"/>
  <c r="W91" i="40" s="1"/>
  <c r="S91" i="40"/>
  <c r="B91" i="40"/>
  <c r="AE90" i="40"/>
  <c r="W90" i="40" s="1"/>
  <c r="S90" i="40"/>
  <c r="B90" i="40"/>
  <c r="AE89" i="40"/>
  <c r="W89" i="40" s="1"/>
  <c r="S89" i="40"/>
  <c r="B89" i="40"/>
  <c r="AE88" i="40"/>
  <c r="W88" i="40" s="1"/>
  <c r="S88" i="40"/>
  <c r="B88" i="40"/>
  <c r="AE87" i="40"/>
  <c r="W87" i="40" s="1"/>
  <c r="S87" i="40"/>
  <c r="B87" i="40"/>
  <c r="AE86" i="40"/>
  <c r="W86" i="40" s="1"/>
  <c r="S86" i="40"/>
  <c r="B86" i="40"/>
  <c r="AE85" i="40"/>
  <c r="W85" i="40" s="1"/>
  <c r="S85" i="40"/>
  <c r="B85" i="40"/>
  <c r="AE84" i="40"/>
  <c r="W84" i="40" s="1"/>
  <c r="S84" i="40"/>
  <c r="B84" i="40"/>
  <c r="AE83" i="40"/>
  <c r="W83" i="40" s="1"/>
  <c r="S83" i="40"/>
  <c r="B83" i="40"/>
  <c r="AE82" i="40"/>
  <c r="W82" i="40" s="1"/>
  <c r="S82" i="40"/>
  <c r="B82" i="40"/>
  <c r="AE81" i="40"/>
  <c r="W81" i="40" s="1"/>
  <c r="S81" i="40"/>
  <c r="B81" i="40"/>
  <c r="AE80" i="40"/>
  <c r="W80" i="40" s="1"/>
  <c r="S80" i="40"/>
  <c r="B80" i="40"/>
  <c r="AE79" i="40"/>
  <c r="W79" i="40" s="1"/>
  <c r="S79" i="40"/>
  <c r="B79" i="40"/>
  <c r="AE78" i="40"/>
  <c r="W78" i="40" s="1"/>
  <c r="S78" i="40"/>
  <c r="B78" i="40"/>
  <c r="AE77" i="40"/>
  <c r="W77" i="40" s="1"/>
  <c r="S77" i="40"/>
  <c r="B77" i="40"/>
  <c r="AE76" i="40"/>
  <c r="W76" i="40" s="1"/>
  <c r="S76" i="40"/>
  <c r="B76" i="40"/>
  <c r="AE75" i="40"/>
  <c r="W75" i="40" s="1"/>
  <c r="S75" i="40"/>
  <c r="B75" i="40"/>
  <c r="AE74" i="40"/>
  <c r="W74" i="40" s="1"/>
  <c r="S74" i="40"/>
  <c r="B74" i="40"/>
  <c r="AE73" i="40"/>
  <c r="W73" i="40" s="1"/>
  <c r="S73" i="40"/>
  <c r="B73" i="40"/>
  <c r="AE72" i="40"/>
  <c r="W72" i="40" s="1"/>
  <c r="S72" i="40"/>
  <c r="B72" i="40"/>
  <c r="AE71" i="40"/>
  <c r="W71" i="40" s="1"/>
  <c r="S71" i="40"/>
  <c r="B71" i="40"/>
  <c r="AE70" i="40"/>
  <c r="W70" i="40" s="1"/>
  <c r="S70" i="40"/>
  <c r="B70" i="40"/>
  <c r="AE69" i="40"/>
  <c r="W69" i="40" s="1"/>
  <c r="S69" i="40"/>
  <c r="B69" i="40"/>
  <c r="AE68" i="40"/>
  <c r="W68" i="40" s="1"/>
  <c r="S68" i="40"/>
  <c r="B68" i="40"/>
  <c r="AE67" i="40"/>
  <c r="W67" i="40" s="1"/>
  <c r="S67" i="40"/>
  <c r="B67" i="40"/>
  <c r="AE66" i="40"/>
  <c r="W66" i="40" s="1"/>
  <c r="S66" i="40"/>
  <c r="B66" i="40"/>
  <c r="AE65" i="40"/>
  <c r="W65" i="40" s="1"/>
  <c r="S65" i="40"/>
  <c r="B65" i="40"/>
  <c r="AE64" i="40"/>
  <c r="W64" i="40" s="1"/>
  <c r="S64" i="40"/>
  <c r="B64" i="40"/>
  <c r="AE63" i="40"/>
  <c r="W63" i="40" s="1"/>
  <c r="S63" i="40"/>
  <c r="B63" i="40"/>
  <c r="AE62" i="40"/>
  <c r="W62" i="40" s="1"/>
  <c r="S62" i="40"/>
  <c r="B62" i="40"/>
  <c r="AE61" i="40"/>
  <c r="W61" i="40" s="1"/>
  <c r="S61" i="40"/>
  <c r="B61" i="40"/>
  <c r="AE60" i="40"/>
  <c r="W60" i="40" s="1"/>
  <c r="S60" i="40"/>
  <c r="B60" i="40"/>
  <c r="AE59" i="40"/>
  <c r="W59" i="40" s="1"/>
  <c r="S59" i="40"/>
  <c r="B59" i="40"/>
  <c r="AE58" i="40"/>
  <c r="W58" i="40" s="1"/>
  <c r="S58" i="40"/>
  <c r="B58" i="40"/>
  <c r="AE57" i="40"/>
  <c r="W57" i="40" s="1"/>
  <c r="S57" i="40"/>
  <c r="B57" i="40"/>
  <c r="AE56" i="40"/>
  <c r="W56" i="40" s="1"/>
  <c r="S56" i="40"/>
  <c r="B56" i="40"/>
  <c r="AE55" i="40"/>
  <c r="W55" i="40" s="1"/>
  <c r="S55" i="40"/>
  <c r="B55" i="40"/>
  <c r="AE54" i="40"/>
  <c r="W54" i="40" s="1"/>
  <c r="S54" i="40"/>
  <c r="B54" i="40"/>
  <c r="AE53" i="40"/>
  <c r="W53" i="40" s="1"/>
  <c r="S53" i="40"/>
  <c r="B53" i="40"/>
  <c r="AE52" i="40"/>
  <c r="W52" i="40" s="1"/>
  <c r="S52" i="40"/>
  <c r="B52" i="40"/>
  <c r="AE51" i="40"/>
  <c r="W51" i="40" s="1"/>
  <c r="S51" i="40"/>
  <c r="B51" i="40"/>
  <c r="AE50" i="40"/>
  <c r="W50" i="40" s="1"/>
  <c r="S50" i="40"/>
  <c r="B50" i="40"/>
  <c r="AE49" i="40"/>
  <c r="W49" i="40" s="1"/>
  <c r="S49" i="40"/>
  <c r="B49" i="40"/>
  <c r="AE48" i="40"/>
  <c r="W48" i="40" s="1"/>
  <c r="S48" i="40"/>
  <c r="B48" i="40"/>
  <c r="AE47" i="40"/>
  <c r="W47" i="40" s="1"/>
  <c r="S47" i="40"/>
  <c r="B47" i="40"/>
  <c r="AE46" i="40"/>
  <c r="W46" i="40" s="1"/>
  <c r="S46" i="40"/>
  <c r="B46" i="40"/>
  <c r="AE45" i="40"/>
  <c r="W45" i="40" s="1"/>
  <c r="S45" i="40"/>
  <c r="B45" i="40"/>
  <c r="AE44" i="40"/>
  <c r="W44" i="40" s="1"/>
  <c r="S44" i="40"/>
  <c r="B44" i="40"/>
  <c r="AE43" i="40"/>
  <c r="W43" i="40" s="1"/>
  <c r="S43" i="40"/>
  <c r="B43" i="40"/>
  <c r="AE42" i="40"/>
  <c r="W42" i="40" s="1"/>
  <c r="S42" i="40"/>
  <c r="B42" i="40"/>
  <c r="AE41" i="40"/>
  <c r="W41" i="40" s="1"/>
  <c r="S41" i="40"/>
  <c r="B41" i="40"/>
  <c r="AE40" i="40"/>
  <c r="W40" i="40" s="1"/>
  <c r="S40" i="40"/>
  <c r="B40" i="40"/>
  <c r="AE39" i="40"/>
  <c r="W39" i="40" s="1"/>
  <c r="S39" i="40"/>
  <c r="B39" i="40"/>
  <c r="AE38" i="40"/>
  <c r="W38" i="40" s="1"/>
  <c r="S38" i="40"/>
  <c r="B38" i="40"/>
  <c r="AE37" i="40"/>
  <c r="W37" i="40" s="1"/>
  <c r="S37" i="40"/>
  <c r="B37" i="40"/>
  <c r="AE36" i="40"/>
  <c r="W36" i="40" s="1"/>
  <c r="S36" i="40"/>
  <c r="B36" i="40"/>
  <c r="AE35" i="40"/>
  <c r="W35" i="40" s="1"/>
  <c r="S35" i="40"/>
  <c r="B35" i="40"/>
  <c r="S34" i="40"/>
  <c r="B34" i="40"/>
  <c r="S33" i="40"/>
  <c r="B33" i="40"/>
  <c r="S32" i="40"/>
  <c r="B32" i="40"/>
  <c r="S31" i="40"/>
  <c r="B31" i="40"/>
  <c r="S30" i="40"/>
  <c r="B30" i="40"/>
  <c r="S29" i="40"/>
  <c r="B29" i="40"/>
  <c r="AE28" i="40"/>
  <c r="W28" i="40" s="1"/>
  <c r="S28" i="40"/>
  <c r="B28" i="40"/>
  <c r="AE27" i="40"/>
  <c r="W27" i="40" s="1"/>
  <c r="S27" i="40"/>
  <c r="B27" i="40"/>
  <c r="AE26" i="40"/>
  <c r="W26" i="40" s="1"/>
  <c r="S26" i="40"/>
  <c r="B26" i="40"/>
  <c r="AE25" i="40"/>
  <c r="W25" i="40" s="1"/>
  <c r="S25" i="40"/>
  <c r="B25" i="40"/>
  <c r="AE24" i="40"/>
  <c r="W24" i="40" s="1"/>
  <c r="S24" i="40"/>
  <c r="B24" i="40"/>
  <c r="AE23" i="40"/>
  <c r="W23" i="40" s="1"/>
  <c r="S23" i="40"/>
  <c r="B23" i="40"/>
  <c r="AE22" i="40"/>
  <c r="S22" i="40"/>
  <c r="B22" i="40"/>
  <c r="AE21" i="40"/>
  <c r="S21" i="40"/>
  <c r="B21" i="40"/>
  <c r="AE20" i="40"/>
  <c r="W20" i="40" s="1"/>
  <c r="S20" i="40"/>
  <c r="B20" i="40"/>
  <c r="AE19" i="40"/>
  <c r="W19" i="40" s="1"/>
  <c r="S19" i="40"/>
  <c r="B19" i="40"/>
  <c r="AE18" i="40"/>
  <c r="W18" i="40" s="1"/>
  <c r="S18" i="40"/>
  <c r="B18" i="40"/>
  <c r="AE17" i="40"/>
  <c r="W17" i="40" s="1"/>
  <c r="S17" i="40"/>
  <c r="B17" i="40"/>
  <c r="AE16" i="40"/>
  <c r="S16" i="40"/>
  <c r="B16" i="40"/>
  <c r="Q15" i="40"/>
  <c r="B18" i="32"/>
  <c r="B19" i="32"/>
  <c r="B20" i="32"/>
  <c r="B21" i="32"/>
  <c r="B22" i="32"/>
  <c r="B23" i="32"/>
  <c r="B24" i="32"/>
  <c r="B25" i="32"/>
  <c r="B26" i="32"/>
  <c r="B27" i="32"/>
  <c r="B28" i="32"/>
  <c r="B29" i="32"/>
  <c r="B30" i="32"/>
  <c r="B31" i="32"/>
  <c r="B32" i="32"/>
  <c r="B33" i="32"/>
  <c r="B34" i="32"/>
  <c r="B35" i="32"/>
  <c r="B36" i="32"/>
  <c r="B37" i="32"/>
  <c r="B38" i="32"/>
  <c r="B39" i="32"/>
  <c r="B40" i="32"/>
  <c r="B41" i="32"/>
  <c r="B42" i="32"/>
  <c r="B43" i="32"/>
  <c r="B44" i="32"/>
  <c r="B45" i="32"/>
  <c r="B46" i="32"/>
  <c r="B47" i="32"/>
  <c r="B48" i="32"/>
  <c r="B49" i="32"/>
  <c r="B50" i="32"/>
  <c r="B51" i="32"/>
  <c r="B52" i="32"/>
  <c r="B53" i="32"/>
  <c r="B54" i="32"/>
  <c r="B55" i="32"/>
  <c r="B56" i="32"/>
  <c r="B57" i="32"/>
  <c r="B58" i="32"/>
  <c r="B59" i="32"/>
  <c r="B60" i="32"/>
  <c r="B61" i="32"/>
  <c r="B62" i="32"/>
  <c r="B63" i="32"/>
  <c r="B64" i="32"/>
  <c r="B65" i="32"/>
  <c r="B66" i="32"/>
  <c r="B67" i="32"/>
  <c r="B68" i="32"/>
  <c r="B69" i="32"/>
  <c r="B70" i="32"/>
  <c r="B71" i="32"/>
  <c r="B72" i="32"/>
  <c r="B73" i="32"/>
  <c r="B74" i="32"/>
  <c r="B75" i="32"/>
  <c r="B76" i="32"/>
  <c r="B77" i="32"/>
  <c r="B78" i="32"/>
  <c r="B79" i="32"/>
  <c r="B80" i="32"/>
  <c r="B81" i="32"/>
  <c r="B82" i="32"/>
  <c r="B83" i="32"/>
  <c r="B84" i="32"/>
  <c r="B85" i="32"/>
  <c r="B86" i="32"/>
  <c r="B87" i="32"/>
  <c r="B88" i="32"/>
  <c r="B89" i="32"/>
  <c r="B90" i="32"/>
  <c r="B91" i="32"/>
  <c r="B92" i="32"/>
  <c r="B93" i="32"/>
  <c r="B94" i="32"/>
  <c r="B95" i="32"/>
  <c r="B96" i="32"/>
  <c r="B97" i="32"/>
  <c r="B98" i="32"/>
  <c r="B99" i="32"/>
  <c r="B100" i="32"/>
  <c r="B101" i="32"/>
  <c r="B102" i="32"/>
  <c r="B103" i="32"/>
  <c r="B104" i="32"/>
  <c r="B105" i="32"/>
  <c r="B106" i="32"/>
  <c r="B107" i="32"/>
  <c r="B108" i="32"/>
  <c r="B109" i="32"/>
  <c r="B110" i="32"/>
  <c r="B111" i="32"/>
  <c r="B112" i="32"/>
  <c r="B113" i="32"/>
  <c r="B114" i="32"/>
  <c r="B115" i="32"/>
  <c r="B116" i="32"/>
  <c r="B117" i="32"/>
  <c r="B118" i="32"/>
  <c r="B119" i="32"/>
  <c r="B120" i="32"/>
  <c r="B121" i="32"/>
  <c r="B122" i="32"/>
  <c r="B123" i="32"/>
  <c r="B124" i="32"/>
  <c r="B125" i="32"/>
  <c r="B126" i="32"/>
  <c r="B127" i="32"/>
  <c r="B128" i="32"/>
  <c r="B129" i="32"/>
  <c r="B130" i="32"/>
  <c r="B131" i="32"/>
  <c r="B132" i="32"/>
  <c r="B133" i="32"/>
  <c r="B134" i="32"/>
  <c r="B135" i="32"/>
  <c r="B136" i="32"/>
  <c r="B137" i="32"/>
  <c r="B138" i="32"/>
  <c r="B139" i="32"/>
  <c r="B140" i="32"/>
  <c r="B141" i="32"/>
  <c r="B142" i="32"/>
  <c r="B143" i="32"/>
  <c r="B144" i="32"/>
  <c r="B145" i="32"/>
  <c r="B146" i="32"/>
  <c r="B147" i="32"/>
  <c r="B148" i="32"/>
  <c r="B149" i="32"/>
  <c r="B150" i="32"/>
  <c r="B151" i="32"/>
  <c r="B152" i="32"/>
  <c r="B153" i="32"/>
  <c r="B154" i="32"/>
  <c r="B155" i="32"/>
  <c r="B156" i="32"/>
  <c r="B157" i="32"/>
  <c r="B158" i="32"/>
  <c r="B159" i="32"/>
  <c r="B160" i="32"/>
  <c r="B161" i="32"/>
  <c r="B162" i="32"/>
  <c r="B163" i="32"/>
  <c r="B164" i="32"/>
  <c r="B165" i="32"/>
  <c r="B166" i="32"/>
  <c r="B167" i="32"/>
  <c r="B168" i="32"/>
  <c r="B169" i="32"/>
  <c r="B170" i="32"/>
  <c r="B171" i="32"/>
  <c r="B172" i="32"/>
  <c r="B173" i="32"/>
  <c r="B174" i="32"/>
  <c r="B175" i="32"/>
  <c r="B176" i="32"/>
  <c r="B177" i="32"/>
  <c r="B178" i="32"/>
  <c r="B179" i="32"/>
  <c r="B180" i="32"/>
  <c r="B181" i="32"/>
  <c r="B182" i="32"/>
  <c r="B183" i="32"/>
  <c r="B184" i="32"/>
  <c r="B185" i="32"/>
  <c r="B186" i="32"/>
  <c r="B187" i="32"/>
  <c r="B188" i="32"/>
  <c r="B189" i="32"/>
  <c r="B190" i="32"/>
  <c r="B191" i="32"/>
  <c r="B192" i="32"/>
  <c r="B193" i="32"/>
  <c r="B194" i="32"/>
  <c r="B195" i="32"/>
  <c r="B196" i="32"/>
  <c r="B197" i="32"/>
  <c r="B198" i="32"/>
  <c r="B199" i="32"/>
  <c r="B200" i="32"/>
  <c r="B201" i="32"/>
  <c r="B202" i="32"/>
  <c r="B203" i="32"/>
  <c r="B204" i="32"/>
  <c r="B205" i="32"/>
  <c r="B206" i="32"/>
  <c r="B207" i="32"/>
  <c r="B208" i="32"/>
  <c r="B209" i="32"/>
  <c r="B210" i="32"/>
  <c r="B211" i="32"/>
  <c r="B212" i="32"/>
  <c r="B213" i="32"/>
  <c r="B214" i="32"/>
  <c r="B215" i="32"/>
  <c r="B216" i="32"/>
  <c r="B217" i="32"/>
  <c r="B218" i="32"/>
  <c r="B219" i="32"/>
  <c r="B220" i="32"/>
  <c r="B221" i="32"/>
  <c r="B222" i="32"/>
  <c r="B223" i="32"/>
  <c r="B224" i="32"/>
  <c r="B225" i="32"/>
  <c r="B226" i="32"/>
  <c r="B227" i="32"/>
  <c r="B228" i="32"/>
  <c r="B229" i="32"/>
  <c r="B230" i="32"/>
  <c r="B231" i="32"/>
  <c r="B232" i="32"/>
  <c r="B233" i="32"/>
  <c r="B234" i="32"/>
  <c r="B235" i="32"/>
  <c r="B236" i="32"/>
  <c r="B237" i="32"/>
  <c r="B238" i="32"/>
  <c r="B239" i="32"/>
  <c r="B240" i="32"/>
  <c r="B241" i="32"/>
  <c r="B242" i="32"/>
  <c r="B243" i="32"/>
  <c r="B244" i="32"/>
  <c r="B245" i="32"/>
  <c r="B246" i="32"/>
  <c r="B247" i="32"/>
  <c r="B248" i="32"/>
  <c r="B249" i="32"/>
  <c r="B250" i="32"/>
  <c r="B251" i="32"/>
  <c r="B252" i="32"/>
  <c r="B253" i="32"/>
  <c r="B254" i="32"/>
  <c r="B255" i="32"/>
  <c r="B256" i="32"/>
  <c r="B257" i="32"/>
  <c r="B258" i="32"/>
  <c r="B259" i="32"/>
  <c r="B260" i="32"/>
  <c r="B261" i="32"/>
  <c r="B262" i="32"/>
  <c r="B263" i="32"/>
  <c r="B264" i="32"/>
  <c r="B265" i="32"/>
  <c r="B266" i="32"/>
  <c r="B267" i="32"/>
  <c r="B268" i="32"/>
  <c r="B269" i="32"/>
  <c r="B270" i="32"/>
  <c r="B271" i="32"/>
  <c r="B272" i="32"/>
  <c r="B273" i="32"/>
  <c r="B274" i="32"/>
  <c r="B275" i="32"/>
  <c r="B276" i="32"/>
  <c r="B277" i="32"/>
  <c r="B278" i="32"/>
  <c r="B279" i="32"/>
  <c r="B280" i="32"/>
  <c r="B281" i="32"/>
  <c r="B282" i="32"/>
  <c r="B283" i="32"/>
  <c r="B284" i="32"/>
  <c r="B285" i="32"/>
  <c r="B286" i="32"/>
  <c r="B287" i="32"/>
  <c r="B288" i="32"/>
  <c r="B289" i="32"/>
  <c r="B290" i="32"/>
  <c r="B291" i="32"/>
  <c r="B292" i="32"/>
  <c r="B293" i="32"/>
  <c r="B294" i="32"/>
  <c r="B295" i="32"/>
  <c r="B296" i="32"/>
  <c r="B297" i="32"/>
  <c r="B298" i="32"/>
  <c r="B299" i="32"/>
  <c r="B300" i="32"/>
  <c r="B301" i="32"/>
  <c r="B302" i="32"/>
  <c r="B303" i="32"/>
  <c r="B304" i="32"/>
  <c r="B305" i="32"/>
  <c r="B306" i="32"/>
  <c r="B307" i="32"/>
  <c r="B308" i="32"/>
  <c r="B309" i="32"/>
  <c r="B310" i="32"/>
  <c r="B311" i="32"/>
  <c r="B312" i="32"/>
  <c r="B313" i="32"/>
  <c r="B314" i="32"/>
  <c r="B315" i="32"/>
  <c r="B316" i="32"/>
  <c r="B317" i="32"/>
  <c r="B318" i="32"/>
  <c r="B319" i="32"/>
  <c r="B320" i="32"/>
  <c r="B321" i="32"/>
  <c r="B322" i="32"/>
  <c r="B323" i="32"/>
  <c r="B324" i="32"/>
  <c r="B325" i="32"/>
  <c r="B326" i="32"/>
  <c r="B327" i="32"/>
  <c r="B328" i="32"/>
  <c r="B329" i="32"/>
  <c r="B330" i="32"/>
  <c r="B331" i="32"/>
  <c r="B332" i="32"/>
  <c r="B333" i="32"/>
  <c r="B334" i="32"/>
  <c r="B335" i="32"/>
  <c r="B336" i="32"/>
  <c r="B337" i="32"/>
  <c r="B338" i="32"/>
  <c r="B339" i="32"/>
  <c r="B340" i="32"/>
  <c r="B341" i="32"/>
  <c r="B342" i="32"/>
  <c r="B343" i="32"/>
  <c r="B344" i="32"/>
  <c r="B345" i="32"/>
  <c r="B346" i="32"/>
  <c r="B347" i="32"/>
  <c r="B348" i="32"/>
  <c r="B349" i="32"/>
  <c r="B350" i="32"/>
  <c r="B351" i="32"/>
  <c r="B352" i="32"/>
  <c r="B353" i="32"/>
  <c r="B354" i="32"/>
  <c r="B355" i="32"/>
  <c r="B356" i="32"/>
  <c r="B357" i="32"/>
  <c r="B358" i="32"/>
  <c r="B359" i="32"/>
  <c r="B360" i="32"/>
  <c r="B361" i="32"/>
  <c r="B362" i="32"/>
  <c r="B363" i="32"/>
  <c r="B364" i="32"/>
  <c r="B365" i="32"/>
  <c r="B366" i="32"/>
  <c r="B367" i="32"/>
  <c r="B368" i="32"/>
  <c r="B369" i="32"/>
  <c r="B370" i="32"/>
  <c r="B371" i="32"/>
  <c r="B372" i="32"/>
  <c r="B373" i="32"/>
  <c r="B374" i="32"/>
  <c r="B375" i="32"/>
  <c r="B17" i="32"/>
  <c r="AF169" i="40" l="1"/>
  <c r="W16" i="40"/>
  <c r="AJ163" i="40"/>
  <c r="AF163" i="40"/>
  <c r="Z364" i="40"/>
  <c r="AF364" i="40" s="1"/>
  <c r="AO10" i="32" l="1"/>
  <c r="AN10" i="32"/>
  <c r="AM10" i="32"/>
  <c r="AP8" i="32"/>
  <c r="AP9" i="32"/>
  <c r="AP3" i="32"/>
  <c r="AP4" i="32"/>
  <c r="AP5" i="32"/>
  <c r="AP6" i="32"/>
  <c r="AP7" i="32"/>
  <c r="AP2" i="32"/>
  <c r="AP10" i="32" s="1"/>
  <c r="Q11" i="39" l="1"/>
  <c r="S18" i="39"/>
  <c r="AE18" i="39"/>
  <c r="W18" i="39" s="1"/>
  <c r="D18" i="39"/>
  <c r="AF19" i="39"/>
  <c r="AE17" i="39" l="1"/>
  <c r="S17" i="39"/>
  <c r="D17" i="39"/>
  <c r="AE16" i="39"/>
  <c r="S16" i="39"/>
  <c r="D16" i="39"/>
  <c r="AE15" i="39"/>
  <c r="W15" i="39" s="1"/>
  <c r="S15" i="39"/>
  <c r="D15" i="39"/>
  <c r="AE14" i="39"/>
  <c r="W14" i="39" s="1"/>
  <c r="S14" i="39"/>
  <c r="D14" i="39"/>
  <c r="AE13" i="39"/>
  <c r="W13" i="39" s="1"/>
  <c r="S13" i="39"/>
  <c r="D13" i="39"/>
  <c r="AE12" i="39"/>
  <c r="W12" i="39" s="1"/>
  <c r="S12" i="39"/>
  <c r="D12" i="39"/>
  <c r="T18" i="32" l="1"/>
  <c r="AF18" i="32"/>
  <c r="X18" i="32" s="1"/>
  <c r="T19" i="32"/>
  <c r="AF19" i="32"/>
  <c r="X19" i="32" s="1"/>
  <c r="T20" i="32"/>
  <c r="AF20" i="32"/>
  <c r="X20" i="32" s="1"/>
  <c r="T21" i="32"/>
  <c r="AF21" i="32"/>
  <c r="X21" i="32" s="1"/>
  <c r="T22" i="32"/>
  <c r="AF22" i="32"/>
  <c r="T23" i="32"/>
  <c r="AF23" i="32"/>
  <c r="E19" i="32"/>
  <c r="E20" i="32"/>
  <c r="E21" i="32"/>
  <c r="E22" i="32"/>
  <c r="E23" i="32"/>
  <c r="E18" i="32"/>
  <c r="AE175" i="32" l="1"/>
  <c r="AK175" i="32" s="1"/>
  <c r="AE169" i="32"/>
  <c r="AK169" i="32" s="1"/>
  <c r="AG169" i="32" l="1"/>
  <c r="AG175" i="32"/>
  <c r="R397" i="38"/>
  <c r="R398" i="38" s="1"/>
  <c r="AE391" i="38"/>
  <c r="AE390" i="38"/>
  <c r="AE389" i="38"/>
  <c r="AE388" i="38"/>
  <c r="AE387" i="38"/>
  <c r="AE386" i="38"/>
  <c r="AE385" i="38"/>
  <c r="AE384" i="38"/>
  <c r="AE383" i="38"/>
  <c r="AE382" i="38"/>
  <c r="AE381" i="38"/>
  <c r="AE380" i="38"/>
  <c r="AE379" i="38"/>
  <c r="AE378" i="38"/>
  <c r="AE377" i="38"/>
  <c r="AE376" i="38"/>
  <c r="AD375" i="38"/>
  <c r="W375" i="38" s="1"/>
  <c r="S375" i="38"/>
  <c r="D375" i="38"/>
  <c r="AD374" i="38"/>
  <c r="W374" i="38" s="1"/>
  <c r="S374" i="38"/>
  <c r="D374" i="38"/>
  <c r="AD373" i="38"/>
  <c r="W373" i="38" s="1"/>
  <c r="S373" i="38"/>
  <c r="D373" i="38"/>
  <c r="AD372" i="38"/>
  <c r="W372" i="38" s="1"/>
  <c r="S372" i="38"/>
  <c r="D372" i="38"/>
  <c r="S371" i="38"/>
  <c r="Q371" i="38"/>
  <c r="D371" i="38"/>
  <c r="X370" i="38"/>
  <c r="S370" i="38"/>
  <c r="D370" i="38"/>
  <c r="AD369" i="38"/>
  <c r="S369" i="38"/>
  <c r="D369" i="38"/>
  <c r="AD368" i="38"/>
  <c r="W368" i="38" s="1"/>
  <c r="S368" i="38"/>
  <c r="D368" i="38"/>
  <c r="AD367" i="38"/>
  <c r="W367" i="38" s="1"/>
  <c r="S367" i="38"/>
  <c r="D367" i="38"/>
  <c r="AD366" i="38"/>
  <c r="W366" i="38" s="1"/>
  <c r="S366" i="38"/>
  <c r="D366" i="38"/>
  <c r="AD365" i="38"/>
  <c r="W365" i="38" s="1"/>
  <c r="S365" i="38"/>
  <c r="D365" i="38"/>
  <c r="AD364" i="38"/>
  <c r="W364" i="38" s="1"/>
  <c r="S364" i="38"/>
  <c r="D364" i="38"/>
  <c r="AD363" i="38"/>
  <c r="W363" i="38" s="1"/>
  <c r="S363" i="38"/>
  <c r="D363" i="38"/>
  <c r="AD362" i="38"/>
  <c r="W362" i="38" s="1"/>
  <c r="S362" i="38"/>
  <c r="D362" i="38"/>
  <c r="AD361" i="38"/>
  <c r="W361" i="38" s="1"/>
  <c r="S361" i="38"/>
  <c r="D361" i="38"/>
  <c r="AD360" i="38"/>
  <c r="W360" i="38" s="1"/>
  <c r="S360" i="38"/>
  <c r="D360" i="38"/>
  <c r="AD359" i="38"/>
  <c r="W359" i="38" s="1"/>
  <c r="S359" i="38"/>
  <c r="D359" i="38"/>
  <c r="AD358" i="38"/>
  <c r="W358" i="38" s="1"/>
  <c r="S358" i="38"/>
  <c r="D358" i="38"/>
  <c r="AD357" i="38"/>
  <c r="W357" i="38" s="1"/>
  <c r="S357" i="38"/>
  <c r="D357" i="38"/>
  <c r="AD356" i="38"/>
  <c r="W356" i="38" s="1"/>
  <c r="S356" i="38"/>
  <c r="D356" i="38"/>
  <c r="AD355" i="38"/>
  <c r="W355" i="38" s="1"/>
  <c r="S355" i="38"/>
  <c r="D355" i="38"/>
  <c r="AD354" i="38"/>
  <c r="W354" i="38" s="1"/>
  <c r="S354" i="38"/>
  <c r="D354" i="38"/>
  <c r="AD353" i="38"/>
  <c r="W353" i="38" s="1"/>
  <c r="S353" i="38"/>
  <c r="D353" i="38"/>
  <c r="S352" i="38"/>
  <c r="Q352" i="38"/>
  <c r="D352" i="38"/>
  <c r="AD350" i="38"/>
  <c r="S350" i="38"/>
  <c r="D350" i="38"/>
  <c r="AD349" i="38"/>
  <c r="S349" i="38"/>
  <c r="D349" i="38"/>
  <c r="AD348" i="38"/>
  <c r="S348" i="38"/>
  <c r="D348" i="38"/>
  <c r="AD347" i="38"/>
  <c r="S347" i="38"/>
  <c r="D347" i="38"/>
  <c r="AD346" i="38"/>
  <c r="S346" i="38"/>
  <c r="D346" i="38"/>
  <c r="AD345" i="38"/>
  <c r="S345" i="38"/>
  <c r="D345" i="38"/>
  <c r="AD344" i="38"/>
  <c r="S344" i="38"/>
  <c r="D344" i="38"/>
  <c r="AG343" i="38"/>
  <c r="AF343" i="38"/>
  <c r="AD343" i="38"/>
  <c r="S343" i="38"/>
  <c r="D343" i="38"/>
  <c r="AG342" i="38"/>
  <c r="AF342" i="38"/>
  <c r="AD342" i="38"/>
  <c r="S342" i="38"/>
  <c r="D342" i="38"/>
  <c r="AG341" i="38"/>
  <c r="AF341" i="38"/>
  <c r="AD341" i="38"/>
  <c r="S341" i="38"/>
  <c r="D341" i="38"/>
  <c r="AD340" i="38"/>
  <c r="S340" i="38"/>
  <c r="D340" i="38"/>
  <c r="AD339" i="38"/>
  <c r="S339" i="38"/>
  <c r="D339" i="38"/>
  <c r="AD338" i="38"/>
  <c r="S338" i="38"/>
  <c r="D338" i="38"/>
  <c r="AD337" i="38"/>
  <c r="S337" i="38"/>
  <c r="D337" i="38"/>
  <c r="AD336" i="38"/>
  <c r="S336" i="38"/>
  <c r="D336" i="38"/>
  <c r="AD335" i="38"/>
  <c r="S335" i="38"/>
  <c r="D335" i="38"/>
  <c r="AD334" i="38"/>
  <c r="S334" i="38"/>
  <c r="D334" i="38"/>
  <c r="AD333" i="38"/>
  <c r="S333" i="38"/>
  <c r="D333" i="38"/>
  <c r="AD332" i="38"/>
  <c r="S332" i="38"/>
  <c r="D332" i="38"/>
  <c r="AD331" i="38"/>
  <c r="S331" i="38"/>
  <c r="D331" i="38"/>
  <c r="AD330" i="38"/>
  <c r="S330" i="38"/>
  <c r="D330" i="38"/>
  <c r="AD329" i="38"/>
  <c r="S329" i="38"/>
  <c r="D329" i="38"/>
  <c r="AD328" i="38"/>
  <c r="S328" i="38"/>
  <c r="D328" i="38"/>
  <c r="AD327" i="38"/>
  <c r="S327" i="38"/>
  <c r="D327" i="38"/>
  <c r="AD326" i="38"/>
  <c r="S326" i="38"/>
  <c r="D326" i="38"/>
  <c r="AD325" i="38"/>
  <c r="S325" i="38"/>
  <c r="D325" i="38"/>
  <c r="AD324" i="38"/>
  <c r="S324" i="38"/>
  <c r="D324" i="38"/>
  <c r="AD323" i="38"/>
  <c r="S323" i="38"/>
  <c r="D323" i="38"/>
  <c r="AD322" i="38"/>
  <c r="S322" i="38"/>
  <c r="D322" i="38"/>
  <c r="AD321" i="38"/>
  <c r="S321" i="38"/>
  <c r="D321" i="38"/>
  <c r="AD320" i="38"/>
  <c r="S320" i="38"/>
  <c r="D320" i="38"/>
  <c r="AD319" i="38"/>
  <c r="S319" i="38"/>
  <c r="D319" i="38"/>
  <c r="AD318" i="38"/>
  <c r="S318" i="38"/>
  <c r="D318" i="38"/>
  <c r="AD317" i="38"/>
  <c r="S317" i="38"/>
  <c r="D317" i="38"/>
  <c r="AD316" i="38"/>
  <c r="S316" i="38"/>
  <c r="D316" i="38"/>
  <c r="AD315" i="38"/>
  <c r="S315" i="38"/>
  <c r="D315" i="38"/>
  <c r="AD314" i="38"/>
  <c r="S314" i="38"/>
  <c r="D314" i="38"/>
  <c r="AD313" i="38"/>
  <c r="S313" i="38"/>
  <c r="D313" i="38"/>
  <c r="AD312" i="38"/>
  <c r="S312" i="38"/>
  <c r="D312" i="38"/>
  <c r="AD311" i="38"/>
  <c r="S311" i="38"/>
  <c r="D311" i="38"/>
  <c r="AD310" i="38"/>
  <c r="S310" i="38"/>
  <c r="D310" i="38"/>
  <c r="AD309" i="38"/>
  <c r="S309" i="38"/>
  <c r="D309" i="38"/>
  <c r="AD308" i="38"/>
  <c r="S308" i="38"/>
  <c r="D308" i="38"/>
  <c r="AD307" i="38"/>
  <c r="S307" i="38"/>
  <c r="D307" i="38"/>
  <c r="AD306" i="38"/>
  <c r="S306" i="38"/>
  <c r="D306" i="38"/>
  <c r="AD305" i="38"/>
  <c r="W305" i="38" s="1"/>
  <c r="S305" i="38"/>
  <c r="D305" i="38"/>
  <c r="AD304" i="38"/>
  <c r="W304" i="38" s="1"/>
  <c r="S304" i="38"/>
  <c r="D304" i="38"/>
  <c r="AD303" i="38"/>
  <c r="W303" i="38" s="1"/>
  <c r="S303" i="38"/>
  <c r="D303" i="38"/>
  <c r="AD302" i="38"/>
  <c r="W302" i="38" s="1"/>
  <c r="S302" i="38"/>
  <c r="D302" i="38"/>
  <c r="AD301" i="38"/>
  <c r="W301" i="38" s="1"/>
  <c r="S301" i="38"/>
  <c r="D301" i="38"/>
  <c r="AD300" i="38"/>
  <c r="W300" i="38" s="1"/>
  <c r="S300" i="38"/>
  <c r="D300" i="38"/>
  <c r="AD299" i="38"/>
  <c r="W299" i="38" s="1"/>
  <c r="S299" i="38"/>
  <c r="D299" i="38"/>
  <c r="AD298" i="38"/>
  <c r="W298" i="38" s="1"/>
  <c r="S298" i="38"/>
  <c r="D298" i="38"/>
  <c r="AD297" i="38"/>
  <c r="W297" i="38" s="1"/>
  <c r="S297" i="38"/>
  <c r="D297" i="38"/>
  <c r="AD296" i="38"/>
  <c r="W296" i="38" s="1"/>
  <c r="S296" i="38"/>
  <c r="D296" i="38"/>
  <c r="AD295" i="38"/>
  <c r="W295" i="38" s="1"/>
  <c r="S295" i="38"/>
  <c r="D295" i="38"/>
  <c r="AD294" i="38"/>
  <c r="W294" i="38" s="1"/>
  <c r="S294" i="38"/>
  <c r="D294" i="38"/>
  <c r="AD293" i="38"/>
  <c r="W293" i="38" s="1"/>
  <c r="S293" i="38"/>
  <c r="D293" i="38"/>
  <c r="AD292" i="38"/>
  <c r="W292" i="38" s="1"/>
  <c r="S292" i="38"/>
  <c r="D292" i="38"/>
  <c r="AD291" i="38"/>
  <c r="W291" i="38" s="1"/>
  <c r="S291" i="38"/>
  <c r="D291" i="38"/>
  <c r="AD290" i="38"/>
  <c r="W290" i="38" s="1"/>
  <c r="S290" i="38"/>
  <c r="D290" i="38"/>
  <c r="AD289" i="38"/>
  <c r="W289" i="38" s="1"/>
  <c r="S289" i="38"/>
  <c r="D289" i="38"/>
  <c r="AD288" i="38"/>
  <c r="W288" i="38" s="1"/>
  <c r="S288" i="38"/>
  <c r="D288" i="38"/>
  <c r="AD287" i="38"/>
  <c r="W287" i="38" s="1"/>
  <c r="S287" i="38"/>
  <c r="D287" i="38"/>
  <c r="AD286" i="38"/>
  <c r="W286" i="38" s="1"/>
  <c r="S286" i="38"/>
  <c r="D286" i="38"/>
  <c r="AD285" i="38"/>
  <c r="W285" i="38" s="1"/>
  <c r="S285" i="38"/>
  <c r="D285" i="38"/>
  <c r="AD284" i="38"/>
  <c r="W284" i="38" s="1"/>
  <c r="S284" i="38"/>
  <c r="D284" i="38"/>
  <c r="AD283" i="38"/>
  <c r="W283" i="38" s="1"/>
  <c r="S283" i="38"/>
  <c r="D283" i="38"/>
  <c r="AD282" i="38"/>
  <c r="W282" i="38" s="1"/>
  <c r="S282" i="38"/>
  <c r="D282" i="38"/>
  <c r="AD281" i="38"/>
  <c r="W281" i="38" s="1"/>
  <c r="S281" i="38"/>
  <c r="D281" i="38"/>
  <c r="AD280" i="38"/>
  <c r="W280" i="38" s="1"/>
  <c r="S280" i="38"/>
  <c r="D280" i="38"/>
  <c r="AD279" i="38"/>
  <c r="W279" i="38" s="1"/>
  <c r="S279" i="38"/>
  <c r="D279" i="38"/>
  <c r="AD278" i="38"/>
  <c r="W278" i="38" s="1"/>
  <c r="S278" i="38"/>
  <c r="D278" i="38"/>
  <c r="AD277" i="38"/>
  <c r="W277" i="38" s="1"/>
  <c r="S277" i="38"/>
  <c r="D277" i="38"/>
  <c r="AD276" i="38"/>
  <c r="W276" i="38" s="1"/>
  <c r="S276" i="38"/>
  <c r="D276" i="38"/>
  <c r="AD275" i="38"/>
  <c r="W275" i="38" s="1"/>
  <c r="S275" i="38"/>
  <c r="D275" i="38"/>
  <c r="AD274" i="38"/>
  <c r="W274" i="38" s="1"/>
  <c r="S274" i="38"/>
  <c r="D274" i="38"/>
  <c r="AD273" i="38"/>
  <c r="W273" i="38" s="1"/>
  <c r="S273" i="38"/>
  <c r="D273" i="38"/>
  <c r="AD272" i="38"/>
  <c r="W272" i="38" s="1"/>
  <c r="S272" i="38"/>
  <c r="D272" i="38"/>
  <c r="AD271" i="38"/>
  <c r="W271" i="38" s="1"/>
  <c r="S271" i="38"/>
  <c r="D271" i="38"/>
  <c r="AD270" i="38"/>
  <c r="W270" i="38" s="1"/>
  <c r="S270" i="38"/>
  <c r="D270" i="38"/>
  <c r="AD269" i="38"/>
  <c r="W269" i="38" s="1"/>
  <c r="S269" i="38"/>
  <c r="D269" i="38"/>
  <c r="AD268" i="38"/>
  <c r="W268" i="38" s="1"/>
  <c r="S268" i="38"/>
  <c r="D268" i="38"/>
  <c r="AD267" i="38"/>
  <c r="W267" i="38" s="1"/>
  <c r="S267" i="38"/>
  <c r="D267" i="38"/>
  <c r="AD266" i="38"/>
  <c r="W266" i="38" s="1"/>
  <c r="S266" i="38"/>
  <c r="D266" i="38"/>
  <c r="AD265" i="38"/>
  <c r="W265" i="38" s="1"/>
  <c r="S265" i="38"/>
  <c r="D265" i="38"/>
  <c r="AD264" i="38"/>
  <c r="W264" i="38" s="1"/>
  <c r="S264" i="38"/>
  <c r="D264" i="38"/>
  <c r="AD263" i="38"/>
  <c r="W263" i="38" s="1"/>
  <c r="S263" i="38"/>
  <c r="D263" i="38"/>
  <c r="AD262" i="38"/>
  <c r="W262" i="38" s="1"/>
  <c r="S262" i="38"/>
  <c r="D262" i="38"/>
  <c r="AD261" i="38"/>
  <c r="W261" i="38" s="1"/>
  <c r="S261" i="38"/>
  <c r="D261" i="38"/>
  <c r="AD260" i="38"/>
  <c r="W260" i="38" s="1"/>
  <c r="S260" i="38"/>
  <c r="D260" i="38"/>
  <c r="AD259" i="38"/>
  <c r="W259" i="38" s="1"/>
  <c r="S259" i="38"/>
  <c r="D259" i="38"/>
  <c r="AD258" i="38"/>
  <c r="W258" i="38" s="1"/>
  <c r="S258" i="38"/>
  <c r="D258" i="38"/>
  <c r="AD257" i="38"/>
  <c r="W257" i="38" s="1"/>
  <c r="S257" i="38"/>
  <c r="D257" i="38"/>
  <c r="AD256" i="38"/>
  <c r="W256" i="38" s="1"/>
  <c r="S256" i="38"/>
  <c r="D256" i="38"/>
  <c r="AD255" i="38"/>
  <c r="W255" i="38" s="1"/>
  <c r="S255" i="38"/>
  <c r="D255" i="38"/>
  <c r="AD254" i="38"/>
  <c r="W254" i="38" s="1"/>
  <c r="S254" i="38"/>
  <c r="D254" i="38"/>
  <c r="AD253" i="38"/>
  <c r="W253" i="38" s="1"/>
  <c r="S253" i="38"/>
  <c r="D253" i="38"/>
  <c r="AD252" i="38"/>
  <c r="W252" i="38" s="1"/>
  <c r="S252" i="38"/>
  <c r="D252" i="38"/>
  <c r="AD251" i="38"/>
  <c r="W251" i="38" s="1"/>
  <c r="S251" i="38"/>
  <c r="D251" i="38"/>
  <c r="AD250" i="38"/>
  <c r="W250" i="38" s="1"/>
  <c r="S250" i="38"/>
  <c r="D250" i="38"/>
  <c r="AD249" i="38"/>
  <c r="W249" i="38" s="1"/>
  <c r="S249" i="38"/>
  <c r="D249" i="38"/>
  <c r="AD248" i="38"/>
  <c r="W248" i="38" s="1"/>
  <c r="S248" i="38"/>
  <c r="D248" i="38"/>
  <c r="AD247" i="38"/>
  <c r="W247" i="38" s="1"/>
  <c r="S247" i="38"/>
  <c r="D247" i="38"/>
  <c r="AD246" i="38"/>
  <c r="W246" i="38" s="1"/>
  <c r="S246" i="38"/>
  <c r="D246" i="38"/>
  <c r="AD245" i="38"/>
  <c r="W245" i="38" s="1"/>
  <c r="S245" i="38"/>
  <c r="D245" i="38"/>
  <c r="AD244" i="38"/>
  <c r="W244" i="38" s="1"/>
  <c r="S244" i="38"/>
  <c r="D244" i="38"/>
  <c r="AD243" i="38"/>
  <c r="W243" i="38" s="1"/>
  <c r="S243" i="38"/>
  <c r="D243" i="38"/>
  <c r="AD242" i="38"/>
  <c r="W242" i="38" s="1"/>
  <c r="S242" i="38"/>
  <c r="D242" i="38"/>
  <c r="AD241" i="38"/>
  <c r="W241" i="38" s="1"/>
  <c r="S241" i="38"/>
  <c r="D241" i="38"/>
  <c r="AD240" i="38"/>
  <c r="W240" i="38" s="1"/>
  <c r="S240" i="38"/>
  <c r="D240" i="38"/>
  <c r="AD239" i="38"/>
  <c r="W239" i="38" s="1"/>
  <c r="S239" i="38"/>
  <c r="D239" i="38"/>
  <c r="AD238" i="38"/>
  <c r="W238" i="38" s="1"/>
  <c r="S238" i="38"/>
  <c r="D238" i="38"/>
  <c r="AD237" i="38"/>
  <c r="W237" i="38" s="1"/>
  <c r="S237" i="38"/>
  <c r="D237" i="38"/>
  <c r="AD236" i="38"/>
  <c r="W236" i="38" s="1"/>
  <c r="S236" i="38"/>
  <c r="D236" i="38"/>
  <c r="AD235" i="38"/>
  <c r="W235" i="38" s="1"/>
  <c r="S235" i="38"/>
  <c r="D235" i="38"/>
  <c r="AD234" i="38"/>
  <c r="W234" i="38" s="1"/>
  <c r="S234" i="38"/>
  <c r="D234" i="38"/>
  <c r="AD233" i="38"/>
  <c r="W233" i="38" s="1"/>
  <c r="S233" i="38"/>
  <c r="D233" i="38"/>
  <c r="AD232" i="38"/>
  <c r="W232" i="38" s="1"/>
  <c r="S232" i="38"/>
  <c r="D232" i="38"/>
  <c r="AD231" i="38"/>
  <c r="W231" i="38" s="1"/>
  <c r="S231" i="38"/>
  <c r="D231" i="38"/>
  <c r="AD230" i="38"/>
  <c r="W230" i="38" s="1"/>
  <c r="S230" i="38"/>
  <c r="D230" i="38"/>
  <c r="AD229" i="38"/>
  <c r="W229" i="38" s="1"/>
  <c r="S229" i="38"/>
  <c r="D229" i="38"/>
  <c r="AD228" i="38"/>
  <c r="W228" i="38" s="1"/>
  <c r="S228" i="38"/>
  <c r="D228" i="38"/>
  <c r="AD227" i="38"/>
  <c r="W227" i="38" s="1"/>
  <c r="S227" i="38"/>
  <c r="D227" i="38"/>
  <c r="AD226" i="38"/>
  <c r="W226" i="38" s="1"/>
  <c r="S226" i="38"/>
  <c r="D226" i="38"/>
  <c r="AD225" i="38"/>
  <c r="W225" i="38" s="1"/>
  <c r="S225" i="38"/>
  <c r="D225" i="38"/>
  <c r="AD224" i="38"/>
  <c r="W224" i="38" s="1"/>
  <c r="S224" i="38"/>
  <c r="D224" i="38"/>
  <c r="AD223" i="38"/>
  <c r="W223" i="38" s="1"/>
  <c r="S223" i="38"/>
  <c r="D223" i="38"/>
  <c r="AD222" i="38"/>
  <c r="W222" i="38" s="1"/>
  <c r="S222" i="38"/>
  <c r="D222" i="38"/>
  <c r="AD221" i="38"/>
  <c r="W221" i="38" s="1"/>
  <c r="S221" i="38"/>
  <c r="D221" i="38"/>
  <c r="AD220" i="38"/>
  <c r="W220" i="38" s="1"/>
  <c r="S220" i="38"/>
  <c r="D220" i="38"/>
  <c r="AD219" i="38"/>
  <c r="W219" i="38" s="1"/>
  <c r="S219" i="38"/>
  <c r="D219" i="38"/>
  <c r="AD218" i="38"/>
  <c r="W218" i="38" s="1"/>
  <c r="S218" i="38"/>
  <c r="D218" i="38"/>
  <c r="AD217" i="38"/>
  <c r="W217" i="38" s="1"/>
  <c r="S217" i="38"/>
  <c r="D217" i="38"/>
  <c r="AD216" i="38"/>
  <c r="W216" i="38" s="1"/>
  <c r="S216" i="38"/>
  <c r="D216" i="38"/>
  <c r="AD215" i="38"/>
  <c r="W215" i="38" s="1"/>
  <c r="S215" i="38"/>
  <c r="D215" i="38"/>
  <c r="AD214" i="38"/>
  <c r="W214" i="38" s="1"/>
  <c r="S214" i="38"/>
  <c r="D214" i="38"/>
  <c r="AD213" i="38"/>
  <c r="W213" i="38" s="1"/>
  <c r="S213" i="38"/>
  <c r="D213" i="38"/>
  <c r="AD212" i="38"/>
  <c r="W212" i="38" s="1"/>
  <c r="S212" i="38"/>
  <c r="D212" i="38"/>
  <c r="AD211" i="38"/>
  <c r="W211" i="38" s="1"/>
  <c r="S211" i="38"/>
  <c r="D211" i="38"/>
  <c r="AD210" i="38"/>
  <c r="W210" i="38" s="1"/>
  <c r="S210" i="38"/>
  <c r="D210" i="38"/>
  <c r="AD209" i="38"/>
  <c r="W209" i="38" s="1"/>
  <c r="S209" i="38"/>
  <c r="D209" i="38"/>
  <c r="AD208" i="38"/>
  <c r="W208" i="38" s="1"/>
  <c r="S208" i="38"/>
  <c r="D208" i="38"/>
  <c r="AD207" i="38"/>
  <c r="W207" i="38" s="1"/>
  <c r="S207" i="38"/>
  <c r="D207" i="38"/>
  <c r="AD206" i="38"/>
  <c r="W206" i="38" s="1"/>
  <c r="S206" i="38"/>
  <c r="D206" i="38"/>
  <c r="AD205" i="38"/>
  <c r="W205" i="38" s="1"/>
  <c r="S205" i="38"/>
  <c r="D205" i="38"/>
  <c r="AD204" i="38"/>
  <c r="W204" i="38" s="1"/>
  <c r="S204" i="38"/>
  <c r="D204" i="38"/>
  <c r="AD203" i="38"/>
  <c r="W203" i="38" s="1"/>
  <c r="S203" i="38"/>
  <c r="D203" i="38"/>
  <c r="AD202" i="38"/>
  <c r="W202" i="38" s="1"/>
  <c r="S202" i="38"/>
  <c r="D202" i="38"/>
  <c r="AD201" i="38"/>
  <c r="W201" i="38" s="1"/>
  <c r="S201" i="38"/>
  <c r="D201" i="38"/>
  <c r="AD200" i="38"/>
  <c r="W200" i="38" s="1"/>
  <c r="S200" i="38"/>
  <c r="D200" i="38"/>
  <c r="AD199" i="38"/>
  <c r="W199" i="38" s="1"/>
  <c r="S199" i="38"/>
  <c r="D199" i="38"/>
  <c r="AD198" i="38"/>
  <c r="W198" i="38" s="1"/>
  <c r="S198" i="38"/>
  <c r="D198" i="38"/>
  <c r="AD197" i="38"/>
  <c r="W197" i="38" s="1"/>
  <c r="S197" i="38"/>
  <c r="D197" i="38"/>
  <c r="AD196" i="38"/>
  <c r="W196" i="38" s="1"/>
  <c r="S196" i="38"/>
  <c r="D196" i="38"/>
  <c r="AD195" i="38"/>
  <c r="W195" i="38" s="1"/>
  <c r="S195" i="38"/>
  <c r="D195" i="38"/>
  <c r="AD194" i="38"/>
  <c r="W194" i="38" s="1"/>
  <c r="S194" i="38"/>
  <c r="D194" i="38"/>
  <c r="AD193" i="38"/>
  <c r="W193" i="38" s="1"/>
  <c r="S193" i="38"/>
  <c r="D193" i="38"/>
  <c r="AD192" i="38"/>
  <c r="W192" i="38" s="1"/>
  <c r="S192" i="38"/>
  <c r="D192" i="38"/>
  <c r="AD191" i="38"/>
  <c r="W191" i="38" s="1"/>
  <c r="S191" i="38"/>
  <c r="D191" i="38"/>
  <c r="AD190" i="38"/>
  <c r="W190" i="38" s="1"/>
  <c r="S190" i="38"/>
  <c r="D190" i="38"/>
  <c r="AD189" i="38"/>
  <c r="W189" i="38" s="1"/>
  <c r="S189" i="38"/>
  <c r="D189" i="38"/>
  <c r="AD188" i="38"/>
  <c r="W188" i="38" s="1"/>
  <c r="S188" i="38"/>
  <c r="D188" i="38"/>
  <c r="AD187" i="38"/>
  <c r="W187" i="38" s="1"/>
  <c r="S187" i="38"/>
  <c r="D187" i="38"/>
  <c r="AD186" i="38"/>
  <c r="W186" i="38" s="1"/>
  <c r="S186" i="38"/>
  <c r="D186" i="38"/>
  <c r="AD185" i="38"/>
  <c r="W185" i="38" s="1"/>
  <c r="S185" i="38"/>
  <c r="D185" i="38"/>
  <c r="AD184" i="38"/>
  <c r="W184" i="38" s="1"/>
  <c r="S184" i="38"/>
  <c r="D184" i="38"/>
  <c r="AD183" i="38"/>
  <c r="W183" i="38" s="1"/>
  <c r="S183" i="38"/>
  <c r="D183" i="38"/>
  <c r="AD182" i="38"/>
  <c r="W182" i="38" s="1"/>
  <c r="S182" i="38"/>
  <c r="D182" i="38"/>
  <c r="AD181" i="38"/>
  <c r="W181" i="38" s="1"/>
  <c r="S181" i="38"/>
  <c r="D181" i="38"/>
  <c r="AD180" i="38"/>
  <c r="W180" i="38" s="1"/>
  <c r="S180" i="38"/>
  <c r="D180" i="38"/>
  <c r="AD179" i="38"/>
  <c r="W179" i="38" s="1"/>
  <c r="S179" i="38"/>
  <c r="D179" i="38"/>
  <c r="AD178" i="38"/>
  <c r="W178" i="38" s="1"/>
  <c r="S178" i="38"/>
  <c r="D178" i="38"/>
  <c r="AD177" i="38"/>
  <c r="W177" i="38" s="1"/>
  <c r="S177" i="38"/>
  <c r="D177" i="38"/>
  <c r="AD176" i="38"/>
  <c r="W176" i="38" s="1"/>
  <c r="S176" i="38"/>
  <c r="D176" i="38"/>
  <c r="AD175" i="38"/>
  <c r="W175" i="38" s="1"/>
  <c r="S175" i="38"/>
  <c r="D175" i="38"/>
  <c r="AD174" i="38"/>
  <c r="W174" i="38" s="1"/>
  <c r="S174" i="38"/>
  <c r="D174" i="38"/>
  <c r="AD173" i="38"/>
  <c r="W173" i="38" s="1"/>
  <c r="S173" i="38"/>
  <c r="D173" i="38"/>
  <c r="S172" i="38"/>
  <c r="AD171" i="38"/>
  <c r="W171" i="38" s="1"/>
  <c r="S171" i="38"/>
  <c r="D171" i="38"/>
  <c r="AD170" i="38"/>
  <c r="W170" i="38" s="1"/>
  <c r="S170" i="38"/>
  <c r="D170" i="38"/>
  <c r="AD169" i="38"/>
  <c r="W169" i="38" s="1"/>
  <c r="S169" i="38"/>
  <c r="D169" i="38"/>
  <c r="AD168" i="38"/>
  <c r="W168" i="38" s="1"/>
  <c r="S168" i="38"/>
  <c r="D168" i="38"/>
  <c r="AD167" i="38"/>
  <c r="W167" i="38" s="1"/>
  <c r="S167" i="38"/>
  <c r="D167" i="38"/>
  <c r="S166" i="38"/>
  <c r="D166" i="38"/>
  <c r="AD165" i="38"/>
  <c r="W165" i="38" s="1"/>
  <c r="S165" i="38"/>
  <c r="D165" i="38"/>
  <c r="AD164" i="38"/>
  <c r="W164" i="38" s="1"/>
  <c r="S164" i="38"/>
  <c r="D164" i="38"/>
  <c r="AD163" i="38"/>
  <c r="W163" i="38" s="1"/>
  <c r="S163" i="38"/>
  <c r="D163" i="38"/>
  <c r="AD162" i="38"/>
  <c r="W162" i="38" s="1"/>
  <c r="S162" i="38"/>
  <c r="D162" i="38"/>
  <c r="AD161" i="38"/>
  <c r="W161" i="38" s="1"/>
  <c r="S161" i="38"/>
  <c r="D161" i="38"/>
  <c r="AD160" i="38"/>
  <c r="W160" i="38" s="1"/>
  <c r="S160" i="38"/>
  <c r="D160" i="38"/>
  <c r="AD159" i="38"/>
  <c r="W159" i="38" s="1"/>
  <c r="S159" i="38"/>
  <c r="D159" i="38"/>
  <c r="AD158" i="38"/>
  <c r="W158" i="38" s="1"/>
  <c r="S158" i="38"/>
  <c r="D158" i="38"/>
  <c r="AD157" i="38"/>
  <c r="W157" i="38" s="1"/>
  <c r="S157" i="38"/>
  <c r="D157" i="38"/>
  <c r="AD156" i="38"/>
  <c r="W156" i="38" s="1"/>
  <c r="S156" i="38"/>
  <c r="D156" i="38"/>
  <c r="AD155" i="38"/>
  <c r="W155" i="38" s="1"/>
  <c r="S155" i="38"/>
  <c r="D155" i="38"/>
  <c r="AD154" i="38"/>
  <c r="W154" i="38" s="1"/>
  <c r="S154" i="38"/>
  <c r="D154" i="38"/>
  <c r="AD153" i="38"/>
  <c r="W153" i="38" s="1"/>
  <c r="S153" i="38"/>
  <c r="D153" i="38"/>
  <c r="AD152" i="38"/>
  <c r="W152" i="38" s="1"/>
  <c r="S152" i="38"/>
  <c r="D152" i="38"/>
  <c r="AD151" i="38"/>
  <c r="W151" i="38" s="1"/>
  <c r="S151" i="38"/>
  <c r="D151" i="38"/>
  <c r="AD150" i="38"/>
  <c r="W150" i="38" s="1"/>
  <c r="S150" i="38"/>
  <c r="D150" i="38"/>
  <c r="AD149" i="38"/>
  <c r="W149" i="38" s="1"/>
  <c r="S149" i="38"/>
  <c r="D149" i="38"/>
  <c r="AD148" i="38"/>
  <c r="W148" i="38" s="1"/>
  <c r="S148" i="38"/>
  <c r="D148" i="38"/>
  <c r="AD147" i="38"/>
  <c r="W147" i="38" s="1"/>
  <c r="S147" i="38"/>
  <c r="D147" i="38"/>
  <c r="AD146" i="38"/>
  <c r="W146" i="38" s="1"/>
  <c r="S146" i="38"/>
  <c r="D146" i="38"/>
  <c r="AD145" i="38"/>
  <c r="W145" i="38" s="1"/>
  <c r="S145" i="38"/>
  <c r="D145" i="38"/>
  <c r="AD144" i="38"/>
  <c r="W144" i="38" s="1"/>
  <c r="S144" i="38"/>
  <c r="D144" i="38"/>
  <c r="AD143" i="38"/>
  <c r="W143" i="38" s="1"/>
  <c r="S143" i="38"/>
  <c r="D143" i="38"/>
  <c r="AD142" i="38"/>
  <c r="W142" i="38" s="1"/>
  <c r="S142" i="38"/>
  <c r="D142" i="38"/>
  <c r="AD141" i="38"/>
  <c r="W141" i="38" s="1"/>
  <c r="S141" i="38"/>
  <c r="D141" i="38"/>
  <c r="AD140" i="38"/>
  <c r="W140" i="38" s="1"/>
  <c r="S140" i="38"/>
  <c r="D140" i="38"/>
  <c r="AD139" i="38"/>
  <c r="W139" i="38" s="1"/>
  <c r="S139" i="38"/>
  <c r="D139" i="38"/>
  <c r="AD138" i="38"/>
  <c r="W138" i="38" s="1"/>
  <c r="S138" i="38"/>
  <c r="D138" i="38"/>
  <c r="AD137" i="38"/>
  <c r="W137" i="38" s="1"/>
  <c r="S137" i="38"/>
  <c r="D137" i="38"/>
  <c r="AD136" i="38"/>
  <c r="W136" i="38" s="1"/>
  <c r="S136" i="38"/>
  <c r="D136" i="38"/>
  <c r="AD135" i="38"/>
  <c r="W135" i="38" s="1"/>
  <c r="S135" i="38"/>
  <c r="D135" i="38"/>
  <c r="AD134" i="38"/>
  <c r="W134" i="38" s="1"/>
  <c r="S134" i="38"/>
  <c r="D134" i="38"/>
  <c r="AD133" i="38"/>
  <c r="W133" i="38" s="1"/>
  <c r="S133" i="38"/>
  <c r="D133" i="38"/>
  <c r="AD132" i="38"/>
  <c r="W132" i="38" s="1"/>
  <c r="S132" i="38"/>
  <c r="D132" i="38"/>
  <c r="AD131" i="38"/>
  <c r="W131" i="38" s="1"/>
  <c r="S131" i="38"/>
  <c r="D131" i="38"/>
  <c r="AD130" i="38"/>
  <c r="W130" i="38" s="1"/>
  <c r="S130" i="38"/>
  <c r="D130" i="38"/>
  <c r="AD129" i="38"/>
  <c r="W129" i="38" s="1"/>
  <c r="S129" i="38"/>
  <c r="D129" i="38"/>
  <c r="AD128" i="38"/>
  <c r="W128" i="38" s="1"/>
  <c r="S128" i="38"/>
  <c r="D128" i="38"/>
  <c r="AD127" i="38"/>
  <c r="W127" i="38" s="1"/>
  <c r="S127" i="38"/>
  <c r="D127" i="38"/>
  <c r="AD126" i="38"/>
  <c r="W126" i="38" s="1"/>
  <c r="S126" i="38"/>
  <c r="D126" i="38"/>
  <c r="AD125" i="38"/>
  <c r="W125" i="38" s="1"/>
  <c r="S125" i="38"/>
  <c r="D125" i="38"/>
  <c r="AD124" i="38"/>
  <c r="W124" i="38" s="1"/>
  <c r="S124" i="38"/>
  <c r="D124" i="38"/>
  <c r="AD123" i="38"/>
  <c r="W123" i="38" s="1"/>
  <c r="S123" i="38"/>
  <c r="D123" i="38"/>
  <c r="AD122" i="38"/>
  <c r="W122" i="38" s="1"/>
  <c r="S122" i="38"/>
  <c r="D122" i="38"/>
  <c r="AD121" i="38"/>
  <c r="W121" i="38" s="1"/>
  <c r="S121" i="38"/>
  <c r="D121" i="38"/>
  <c r="AD120" i="38"/>
  <c r="W120" i="38" s="1"/>
  <c r="S120" i="38"/>
  <c r="D120" i="38"/>
  <c r="AD119" i="38"/>
  <c r="W119" i="38" s="1"/>
  <c r="S119" i="38"/>
  <c r="D119" i="38"/>
  <c r="AD118" i="38"/>
  <c r="W118" i="38" s="1"/>
  <c r="S118" i="38"/>
  <c r="D118" i="38"/>
  <c r="AD117" i="38"/>
  <c r="W117" i="38" s="1"/>
  <c r="S117" i="38"/>
  <c r="D117" i="38"/>
  <c r="AD116" i="38"/>
  <c r="W116" i="38" s="1"/>
  <c r="S116" i="38"/>
  <c r="D116" i="38"/>
  <c r="AD115" i="38"/>
  <c r="W115" i="38" s="1"/>
  <c r="S115" i="38"/>
  <c r="D115" i="38"/>
  <c r="AD114" i="38"/>
  <c r="W114" i="38" s="1"/>
  <c r="S114" i="38"/>
  <c r="D114" i="38"/>
  <c r="AD113" i="38"/>
  <c r="W113" i="38" s="1"/>
  <c r="S113" i="38"/>
  <c r="D113" i="38"/>
  <c r="AD112" i="38"/>
  <c r="W112" i="38" s="1"/>
  <c r="S112" i="38"/>
  <c r="D112" i="38"/>
  <c r="AD111" i="38"/>
  <c r="W111" i="38" s="1"/>
  <c r="S111" i="38"/>
  <c r="D111" i="38"/>
  <c r="AD110" i="38"/>
  <c r="W110" i="38" s="1"/>
  <c r="S110" i="38"/>
  <c r="D110" i="38"/>
  <c r="AD109" i="38"/>
  <c r="W109" i="38" s="1"/>
  <c r="S109" i="38"/>
  <c r="D109" i="38"/>
  <c r="AD108" i="38"/>
  <c r="W108" i="38" s="1"/>
  <c r="S108" i="38"/>
  <c r="D108" i="38"/>
  <c r="AD107" i="38"/>
  <c r="W107" i="38" s="1"/>
  <c r="S107" i="38"/>
  <c r="D107" i="38"/>
  <c r="AD106" i="38"/>
  <c r="W106" i="38" s="1"/>
  <c r="S106" i="38"/>
  <c r="D106" i="38"/>
  <c r="AD105" i="38"/>
  <c r="W105" i="38" s="1"/>
  <c r="S105" i="38"/>
  <c r="D105" i="38"/>
  <c r="AD104" i="38"/>
  <c r="W104" i="38" s="1"/>
  <c r="S104" i="38"/>
  <c r="D104" i="38"/>
  <c r="AD103" i="38"/>
  <c r="W103" i="38" s="1"/>
  <c r="S103" i="38"/>
  <c r="D103" i="38"/>
  <c r="AD102" i="38"/>
  <c r="W102" i="38" s="1"/>
  <c r="S102" i="38"/>
  <c r="D102" i="38"/>
  <c r="AD101" i="38"/>
  <c r="W101" i="38" s="1"/>
  <c r="S101" i="38"/>
  <c r="D101" i="38"/>
  <c r="AD100" i="38"/>
  <c r="W100" i="38" s="1"/>
  <c r="S100" i="38"/>
  <c r="D100" i="38"/>
  <c r="AD99" i="38"/>
  <c r="W99" i="38" s="1"/>
  <c r="S99" i="38"/>
  <c r="D99" i="38"/>
  <c r="AD98" i="38"/>
  <c r="W98" i="38" s="1"/>
  <c r="S98" i="38"/>
  <c r="D98" i="38"/>
  <c r="AD97" i="38"/>
  <c r="W97" i="38" s="1"/>
  <c r="S97" i="38"/>
  <c r="D97" i="38"/>
  <c r="AD96" i="38"/>
  <c r="W96" i="38" s="1"/>
  <c r="S96" i="38"/>
  <c r="D96" i="38"/>
  <c r="AD95" i="38"/>
  <c r="W95" i="38" s="1"/>
  <c r="S95" i="38"/>
  <c r="D95" i="38"/>
  <c r="AD94" i="38"/>
  <c r="W94" i="38" s="1"/>
  <c r="S94" i="38"/>
  <c r="D94" i="38"/>
  <c r="AD93" i="38"/>
  <c r="W93" i="38" s="1"/>
  <c r="S93" i="38"/>
  <c r="D93" i="38"/>
  <c r="AD92" i="38"/>
  <c r="W92" i="38" s="1"/>
  <c r="S92" i="38"/>
  <c r="D92" i="38"/>
  <c r="AD91" i="38"/>
  <c r="W91" i="38" s="1"/>
  <c r="S91" i="38"/>
  <c r="D91" i="38"/>
  <c r="AD90" i="38"/>
  <c r="W90" i="38" s="1"/>
  <c r="S90" i="38"/>
  <c r="D90" i="38"/>
  <c r="AD89" i="38"/>
  <c r="W89" i="38" s="1"/>
  <c r="S89" i="38"/>
  <c r="D89" i="38"/>
  <c r="AD88" i="38"/>
  <c r="W88" i="38" s="1"/>
  <c r="S88" i="38"/>
  <c r="D88" i="38"/>
  <c r="AD87" i="38"/>
  <c r="W87" i="38" s="1"/>
  <c r="S87" i="38"/>
  <c r="D87" i="38"/>
  <c r="AD86" i="38"/>
  <c r="W86" i="38" s="1"/>
  <c r="S86" i="38"/>
  <c r="D86" i="38"/>
  <c r="AD85" i="38"/>
  <c r="W85" i="38" s="1"/>
  <c r="S85" i="38"/>
  <c r="D85" i="38"/>
  <c r="AD84" i="38"/>
  <c r="W84" i="38" s="1"/>
  <c r="S84" i="38"/>
  <c r="D84" i="38"/>
  <c r="AD83" i="38"/>
  <c r="W83" i="38" s="1"/>
  <c r="S83" i="38"/>
  <c r="D83" i="38"/>
  <c r="AD82" i="38"/>
  <c r="W82" i="38" s="1"/>
  <c r="S82" i="38"/>
  <c r="D82" i="38"/>
  <c r="AD81" i="38"/>
  <c r="W81" i="38" s="1"/>
  <c r="S81" i="38"/>
  <c r="D81" i="38"/>
  <c r="AD80" i="38"/>
  <c r="W80" i="38" s="1"/>
  <c r="S80" i="38"/>
  <c r="D80" i="38"/>
  <c r="AD79" i="38"/>
  <c r="W79" i="38" s="1"/>
  <c r="S79" i="38"/>
  <c r="D79" i="38"/>
  <c r="AD78" i="38"/>
  <c r="W78" i="38" s="1"/>
  <c r="S78" i="38"/>
  <c r="D78" i="38"/>
  <c r="AD77" i="38"/>
  <c r="W77" i="38" s="1"/>
  <c r="S77" i="38"/>
  <c r="D77" i="38"/>
  <c r="AD76" i="38"/>
  <c r="W76" i="38" s="1"/>
  <c r="S76" i="38"/>
  <c r="D76" i="38"/>
  <c r="AD75" i="38"/>
  <c r="W75" i="38" s="1"/>
  <c r="S75" i="38"/>
  <c r="D75" i="38"/>
  <c r="AD74" i="38"/>
  <c r="W74" i="38" s="1"/>
  <c r="S74" i="38"/>
  <c r="D74" i="38"/>
  <c r="AD73" i="38"/>
  <c r="W73" i="38" s="1"/>
  <c r="S73" i="38"/>
  <c r="D73" i="38"/>
  <c r="AD72" i="38"/>
  <c r="W72" i="38" s="1"/>
  <c r="S72" i="38"/>
  <c r="D72" i="38"/>
  <c r="AD71" i="38"/>
  <c r="W71" i="38" s="1"/>
  <c r="S71" i="38"/>
  <c r="D71" i="38"/>
  <c r="AD70" i="38"/>
  <c r="W70" i="38" s="1"/>
  <c r="S70" i="38"/>
  <c r="D70" i="38"/>
  <c r="AD69" i="38"/>
  <c r="W69" i="38" s="1"/>
  <c r="S69" i="38"/>
  <c r="D69" i="38"/>
  <c r="AD68" i="38"/>
  <c r="W68" i="38" s="1"/>
  <c r="S68" i="38"/>
  <c r="D68" i="38"/>
  <c r="AD67" i="38"/>
  <c r="W67" i="38" s="1"/>
  <c r="S67" i="38"/>
  <c r="D67" i="38"/>
  <c r="AD66" i="38"/>
  <c r="W66" i="38" s="1"/>
  <c r="S66" i="38"/>
  <c r="D66" i="38"/>
  <c r="AD65" i="38"/>
  <c r="W65" i="38" s="1"/>
  <c r="S65" i="38"/>
  <c r="D65" i="38"/>
  <c r="AD64" i="38"/>
  <c r="W64" i="38" s="1"/>
  <c r="S64" i="38"/>
  <c r="D64" i="38"/>
  <c r="AD63" i="38"/>
  <c r="W63" i="38" s="1"/>
  <c r="S63" i="38"/>
  <c r="D63" i="38"/>
  <c r="AD62" i="38"/>
  <c r="W62" i="38" s="1"/>
  <c r="S62" i="38"/>
  <c r="D62" i="38"/>
  <c r="AD61" i="38"/>
  <c r="W61" i="38" s="1"/>
  <c r="S61" i="38"/>
  <c r="D61" i="38"/>
  <c r="AD60" i="38"/>
  <c r="W60" i="38" s="1"/>
  <c r="S60" i="38"/>
  <c r="D60" i="38"/>
  <c r="AD59" i="38"/>
  <c r="W59" i="38" s="1"/>
  <c r="S59" i="38"/>
  <c r="D59" i="38"/>
  <c r="AD58" i="38"/>
  <c r="W58" i="38" s="1"/>
  <c r="S58" i="38"/>
  <c r="D58" i="38"/>
  <c r="AD57" i="38"/>
  <c r="W57" i="38" s="1"/>
  <c r="S57" i="38"/>
  <c r="D57" i="38"/>
  <c r="AD56" i="38"/>
  <c r="W56" i="38" s="1"/>
  <c r="S56" i="38"/>
  <c r="D56" i="38"/>
  <c r="AD55" i="38"/>
  <c r="W55" i="38" s="1"/>
  <c r="S55" i="38"/>
  <c r="D55" i="38"/>
  <c r="AD54" i="38"/>
  <c r="W54" i="38" s="1"/>
  <c r="S54" i="38"/>
  <c r="D54" i="38"/>
  <c r="AD53" i="38"/>
  <c r="W53" i="38" s="1"/>
  <c r="S53" i="38"/>
  <c r="D53" i="38"/>
  <c r="AD52" i="38"/>
  <c r="W52" i="38" s="1"/>
  <c r="S52" i="38"/>
  <c r="D52" i="38"/>
  <c r="AD51" i="38"/>
  <c r="W51" i="38" s="1"/>
  <c r="S51" i="38"/>
  <c r="D51" i="38"/>
  <c r="AD50" i="38"/>
  <c r="W50" i="38" s="1"/>
  <c r="S50" i="38"/>
  <c r="D50" i="38"/>
  <c r="AD49" i="38"/>
  <c r="W49" i="38" s="1"/>
  <c r="S49" i="38"/>
  <c r="D49" i="38"/>
  <c r="AD48" i="38"/>
  <c r="W48" i="38" s="1"/>
  <c r="S48" i="38"/>
  <c r="D48" i="38"/>
  <c r="AD47" i="38"/>
  <c r="W47" i="38" s="1"/>
  <c r="S47" i="38"/>
  <c r="D47" i="38"/>
  <c r="AD46" i="38"/>
  <c r="W46" i="38" s="1"/>
  <c r="S46" i="38"/>
  <c r="D46" i="38"/>
  <c r="AD45" i="38"/>
  <c r="W45" i="38" s="1"/>
  <c r="S45" i="38"/>
  <c r="D45" i="38"/>
  <c r="AD44" i="38"/>
  <c r="W44" i="38" s="1"/>
  <c r="S44" i="38"/>
  <c r="D44" i="38"/>
  <c r="AD43" i="38"/>
  <c r="W43" i="38" s="1"/>
  <c r="S43" i="38"/>
  <c r="D43" i="38"/>
  <c r="AD42" i="38"/>
  <c r="W42" i="38" s="1"/>
  <c r="S42" i="38"/>
  <c r="D42" i="38"/>
  <c r="AD41" i="38"/>
  <c r="W41" i="38" s="1"/>
  <c r="S41" i="38"/>
  <c r="D41" i="38"/>
  <c r="AD40" i="38"/>
  <c r="W40" i="38" s="1"/>
  <c r="S40" i="38"/>
  <c r="D40" i="38"/>
  <c r="AD39" i="38"/>
  <c r="W39" i="38" s="1"/>
  <c r="S39" i="38"/>
  <c r="D39" i="38"/>
  <c r="AD38" i="38"/>
  <c r="W38" i="38" s="1"/>
  <c r="S38" i="38"/>
  <c r="D38" i="38"/>
  <c r="AD37" i="38"/>
  <c r="W37" i="38" s="1"/>
  <c r="S37" i="38"/>
  <c r="D37" i="38"/>
  <c r="AD36" i="38"/>
  <c r="W36" i="38" s="1"/>
  <c r="S36" i="38"/>
  <c r="D36" i="38"/>
  <c r="AD35" i="38"/>
  <c r="W35" i="38" s="1"/>
  <c r="S35" i="38"/>
  <c r="D35" i="38"/>
  <c r="AD34" i="38"/>
  <c r="W34" i="38" s="1"/>
  <c r="S34" i="38"/>
  <c r="D34" i="38"/>
  <c r="AD33" i="38"/>
  <c r="W33" i="38" s="1"/>
  <c r="S33" i="38"/>
  <c r="D33" i="38"/>
  <c r="S32" i="38"/>
  <c r="Q32" i="38"/>
  <c r="S31" i="38"/>
  <c r="S28" i="38"/>
  <c r="S27" i="38"/>
  <c r="S26" i="38"/>
  <c r="S25" i="38"/>
  <c r="S24" i="38"/>
  <c r="S23" i="38"/>
  <c r="S22" i="38"/>
  <c r="AD21" i="38"/>
  <c r="W21" i="38" s="1"/>
  <c r="S21" i="38"/>
  <c r="D21" i="38"/>
  <c r="AD20" i="38"/>
  <c r="W20" i="38" s="1"/>
  <c r="S20" i="38"/>
  <c r="D20" i="38"/>
  <c r="AD19" i="38"/>
  <c r="W19" i="38" s="1"/>
  <c r="S19" i="38"/>
  <c r="D19" i="38"/>
  <c r="AD18" i="38"/>
  <c r="W18" i="38" s="1"/>
  <c r="S18" i="38"/>
  <c r="D18" i="38"/>
  <c r="AD17" i="38"/>
  <c r="W17" i="38" s="1"/>
  <c r="S17" i="38"/>
  <c r="D17" i="38"/>
  <c r="AD16" i="38"/>
  <c r="W16" i="38" s="1"/>
  <c r="S16" i="38"/>
  <c r="D16" i="38"/>
  <c r="AD15" i="38"/>
  <c r="W15" i="38" s="1"/>
  <c r="S15" i="38"/>
  <c r="D15" i="38"/>
  <c r="Q14" i="38"/>
  <c r="P10" i="23"/>
  <c r="Q10" i="38" l="1"/>
  <c r="Q392" i="38" s="1"/>
  <c r="Y370" i="38"/>
  <c r="S397" i="32"/>
  <c r="S398" i="32" s="1"/>
  <c r="Z370" i="38" l="1"/>
  <c r="AE370" i="38" s="1"/>
  <c r="AF345" i="32"/>
  <c r="AF346" i="32"/>
  <c r="AF347" i="32"/>
  <c r="AF348" i="32"/>
  <c r="AF349" i="32"/>
  <c r="AF350" i="32"/>
  <c r="AF344" i="32"/>
  <c r="T344" i="32"/>
  <c r="T345" i="32"/>
  <c r="T346" i="32"/>
  <c r="T347" i="32"/>
  <c r="T348" i="32"/>
  <c r="T349" i="32"/>
  <c r="T350" i="32"/>
  <c r="R40" i="32" l="1"/>
  <c r="E350" i="32"/>
  <c r="E349" i="32"/>
  <c r="E348" i="32"/>
  <c r="E347" i="32" l="1"/>
  <c r="E346" i="32"/>
  <c r="E345" i="32"/>
  <c r="E344" i="32"/>
  <c r="B17" i="28"/>
  <c r="E208" i="32" l="1"/>
  <c r="E203" i="32"/>
  <c r="E202" i="32"/>
  <c r="S12" i="15" l="1"/>
  <c r="P16" i="36" l="1"/>
  <c r="N11" i="36"/>
  <c r="AI341" i="32" l="1"/>
  <c r="AI342" i="32"/>
  <c r="AI343" i="32"/>
  <c r="AH341" i="32"/>
  <c r="AH342" i="32"/>
  <c r="AH343" i="32"/>
  <c r="AF341" i="32"/>
  <c r="AF342" i="32"/>
  <c r="AF343" i="32"/>
  <c r="T341" i="32"/>
  <c r="T342" i="32"/>
  <c r="T343" i="32"/>
  <c r="E341" i="32"/>
  <c r="E342" i="32"/>
  <c r="E343" i="32"/>
  <c r="AE14" i="23" l="1"/>
  <c r="W14" i="23" s="1"/>
  <c r="AM373" i="30" l="1"/>
  <c r="AM32" i="30" l="1"/>
  <c r="Q13" i="34"/>
  <c r="Q10" i="34" s="1"/>
  <c r="AE49" i="34"/>
  <c r="AE48" i="34"/>
  <c r="X47" i="34"/>
  <c r="Y47" i="34" s="1"/>
  <c r="S47" i="34"/>
  <c r="D47" i="34"/>
  <c r="AG46" i="34"/>
  <c r="AF46" i="34"/>
  <c r="AD46" i="34"/>
  <c r="S46" i="34"/>
  <c r="T46" i="34" s="1"/>
  <c r="D46" i="34"/>
  <c r="AD45" i="34"/>
  <c r="W45" i="34" s="1"/>
  <c r="S45" i="34"/>
  <c r="U45" i="34" s="1"/>
  <c r="V45" i="34" s="1"/>
  <c r="D45" i="34"/>
  <c r="AD44" i="34"/>
  <c r="W44" i="34" s="1"/>
  <c r="S44" i="34"/>
  <c r="T44" i="34" s="1"/>
  <c r="D44" i="34"/>
  <c r="AD43" i="34"/>
  <c r="W43" i="34" s="1"/>
  <c r="S43" i="34"/>
  <c r="T43" i="34" s="1"/>
  <c r="D43" i="34"/>
  <c r="AD42" i="34"/>
  <c r="W42" i="34" s="1"/>
  <c r="S42" i="34"/>
  <c r="U42" i="34" s="1"/>
  <c r="V42" i="34" s="1"/>
  <c r="D42" i="34"/>
  <c r="AD41" i="34"/>
  <c r="W41" i="34" s="1"/>
  <c r="S41" i="34"/>
  <c r="D41" i="34"/>
  <c r="AD40" i="34"/>
  <c r="W40" i="34" s="1"/>
  <c r="S40" i="34"/>
  <c r="U40" i="34" s="1"/>
  <c r="V40" i="34" s="1"/>
  <c r="D40" i="34"/>
  <c r="AD39" i="34"/>
  <c r="W39" i="34" s="1"/>
  <c r="S39" i="34"/>
  <c r="T39" i="34" s="1"/>
  <c r="D39" i="34"/>
  <c r="AD38" i="34"/>
  <c r="W38" i="34" s="1"/>
  <c r="S38" i="34"/>
  <c r="D38" i="34"/>
  <c r="AD37" i="34"/>
  <c r="W37" i="34" s="1"/>
  <c r="S37" i="34"/>
  <c r="T37" i="34" s="1"/>
  <c r="D37" i="34"/>
  <c r="AD36" i="34"/>
  <c r="W36" i="34" s="1"/>
  <c r="S36" i="34"/>
  <c r="U36" i="34" s="1"/>
  <c r="V36" i="34" s="1"/>
  <c r="D36" i="34"/>
  <c r="AD35" i="34"/>
  <c r="W35" i="34" s="1"/>
  <c r="S35" i="34"/>
  <c r="T35" i="34" s="1"/>
  <c r="D35" i="34"/>
  <c r="AD34" i="34"/>
  <c r="W34" i="34" s="1"/>
  <c r="S34" i="34"/>
  <c r="U34" i="34" s="1"/>
  <c r="V34" i="34" s="1"/>
  <c r="D34" i="34"/>
  <c r="AD33" i="34"/>
  <c r="W33" i="34" s="1"/>
  <c r="S33" i="34"/>
  <c r="D33" i="34"/>
  <c r="AD32" i="34"/>
  <c r="W32" i="34" s="1"/>
  <c r="S32" i="34"/>
  <c r="T32" i="34" s="1"/>
  <c r="D32" i="34"/>
  <c r="AD31" i="34"/>
  <c r="W31" i="34" s="1"/>
  <c r="S31" i="34"/>
  <c r="T31" i="34" s="1"/>
  <c r="D31" i="34"/>
  <c r="AD30" i="34"/>
  <c r="W30" i="34" s="1"/>
  <c r="S30" i="34"/>
  <c r="D30" i="34"/>
  <c r="AD29" i="34"/>
  <c r="W29" i="34" s="1"/>
  <c r="S29" i="34"/>
  <c r="U29" i="34" s="1"/>
  <c r="V29" i="34" s="1"/>
  <c r="D29" i="34"/>
  <c r="AD28" i="34"/>
  <c r="W28" i="34" s="1"/>
  <c r="S28" i="34"/>
  <c r="T28" i="34" s="1"/>
  <c r="D28" i="34"/>
  <c r="AD27" i="34"/>
  <c r="W27" i="34" s="1"/>
  <c r="S27" i="34"/>
  <c r="T27" i="34" s="1"/>
  <c r="D27" i="34"/>
  <c r="AD26" i="34"/>
  <c r="W26" i="34" s="1"/>
  <c r="S26" i="34"/>
  <c r="U26" i="34" s="1"/>
  <c r="V26" i="34" s="1"/>
  <c r="D26" i="34"/>
  <c r="AD25" i="34"/>
  <c r="W25" i="34" s="1"/>
  <c r="S25" i="34"/>
  <c r="U25" i="34" s="1"/>
  <c r="V25" i="34" s="1"/>
  <c r="D25" i="34"/>
  <c r="AD24" i="34"/>
  <c r="W24" i="34" s="1"/>
  <c r="S24" i="34"/>
  <c r="U24" i="34" s="1"/>
  <c r="V24" i="34" s="1"/>
  <c r="D24" i="34"/>
  <c r="AD23" i="34"/>
  <c r="W23" i="34" s="1"/>
  <c r="S23" i="34"/>
  <c r="U23" i="34" s="1"/>
  <c r="V23" i="34" s="1"/>
  <c r="D23" i="34"/>
  <c r="AD22" i="34"/>
  <c r="W22" i="34" s="1"/>
  <c r="S22" i="34"/>
  <c r="D22" i="34"/>
  <c r="AD21" i="34"/>
  <c r="W21" i="34" s="1"/>
  <c r="S21" i="34"/>
  <c r="U21" i="34" s="1"/>
  <c r="V21" i="34" s="1"/>
  <c r="D21" i="34"/>
  <c r="AD20" i="34"/>
  <c r="W20" i="34" s="1"/>
  <c r="S20" i="34"/>
  <c r="T20" i="34" s="1"/>
  <c r="D20" i="34"/>
  <c r="AD19" i="34"/>
  <c r="W19" i="34" s="1"/>
  <c r="S19" i="34"/>
  <c r="T19" i="34" s="1"/>
  <c r="D19" i="34"/>
  <c r="AD18" i="34"/>
  <c r="W18" i="34" s="1"/>
  <c r="S18" i="34"/>
  <c r="U18" i="34" s="1"/>
  <c r="V18" i="34" s="1"/>
  <c r="D18" i="34"/>
  <c r="AD17" i="34"/>
  <c r="W17" i="34" s="1"/>
  <c r="S17" i="34"/>
  <c r="T17" i="34" s="1"/>
  <c r="D17" i="34"/>
  <c r="AD16" i="34"/>
  <c r="W16" i="34" s="1"/>
  <c r="S16" i="34"/>
  <c r="U16" i="34" s="1"/>
  <c r="V16" i="34" s="1"/>
  <c r="D16" i="34"/>
  <c r="AD15" i="34"/>
  <c r="W15" i="34" s="1"/>
  <c r="S15" i="34"/>
  <c r="T15" i="34" s="1"/>
  <c r="D15" i="34"/>
  <c r="AD14" i="34"/>
  <c r="W14" i="34" s="1"/>
  <c r="S14" i="34"/>
  <c r="U14" i="34" s="1"/>
  <c r="V14" i="34" s="1"/>
  <c r="D14" i="34"/>
  <c r="U46" i="34" l="1"/>
  <c r="V46" i="34" s="1"/>
  <c r="AC46" i="34" s="1"/>
  <c r="AH46" i="34" s="1"/>
  <c r="U15" i="34"/>
  <c r="V15" i="34" s="1"/>
  <c r="T40" i="34"/>
  <c r="U19" i="34"/>
  <c r="V19" i="34" s="1"/>
  <c r="U20" i="34"/>
  <c r="V20" i="34" s="1"/>
  <c r="U17" i="34"/>
  <c r="V17" i="34" s="1"/>
  <c r="X21" i="34"/>
  <c r="Y21" i="34" s="1"/>
  <c r="T23" i="34"/>
  <c r="T29" i="34"/>
  <c r="U44" i="34"/>
  <c r="V44" i="34" s="1"/>
  <c r="X34" i="34"/>
  <c r="Y34" i="34" s="1"/>
  <c r="U35" i="34"/>
  <c r="V35" i="34" s="1"/>
  <c r="T36" i="34"/>
  <c r="U37" i="34"/>
  <c r="V37" i="34" s="1"/>
  <c r="X25" i="34"/>
  <c r="Y25" i="34" s="1"/>
  <c r="T34" i="34"/>
  <c r="X42" i="34"/>
  <c r="Y42" i="34" s="1"/>
  <c r="Z42" i="34" s="1"/>
  <c r="AA42" i="34" s="1"/>
  <c r="X26" i="34"/>
  <c r="Y26" i="34" s="1"/>
  <c r="Z26" i="34" s="1"/>
  <c r="Q50" i="34"/>
  <c r="X16" i="34"/>
  <c r="Y16" i="34" s="1"/>
  <c r="X24" i="34"/>
  <c r="Y24" i="34" s="1"/>
  <c r="Z24" i="34" s="1"/>
  <c r="X18" i="34"/>
  <c r="Y18" i="34" s="1"/>
  <c r="Z18" i="34" s="1"/>
  <c r="AA18" i="34" s="1"/>
  <c r="X36" i="34"/>
  <c r="Y36" i="34" s="1"/>
  <c r="Z36" i="34" s="1"/>
  <c r="AA36" i="34" s="1"/>
  <c r="X15" i="34"/>
  <c r="Y15" i="34" s="1"/>
  <c r="U28" i="34"/>
  <c r="U32" i="34"/>
  <c r="V32" i="34" s="1"/>
  <c r="X40" i="34"/>
  <c r="Y40" i="34" s="1"/>
  <c r="Z40" i="34" s="1"/>
  <c r="X44" i="34"/>
  <c r="Y44" i="34" s="1"/>
  <c r="Z44" i="34" s="1"/>
  <c r="AA44" i="34" s="1"/>
  <c r="T26" i="34"/>
  <c r="U43" i="34"/>
  <c r="V43" i="34" s="1"/>
  <c r="U27" i="34"/>
  <c r="V27" i="34" s="1"/>
  <c r="T42" i="34"/>
  <c r="Z47" i="34"/>
  <c r="AE47" i="34" s="1"/>
  <c r="X14" i="34"/>
  <c r="U30" i="34"/>
  <c r="T30" i="34"/>
  <c r="U41" i="34"/>
  <c r="T41" i="34"/>
  <c r="X23" i="34"/>
  <c r="U33" i="34"/>
  <c r="T33" i="34"/>
  <c r="T14" i="34"/>
  <c r="T16" i="34"/>
  <c r="T18" i="34"/>
  <c r="X17" i="34"/>
  <c r="T24" i="34"/>
  <c r="T25" i="34"/>
  <c r="X37" i="34"/>
  <c r="T22" i="34"/>
  <c r="U22" i="34"/>
  <c r="V22" i="34" s="1"/>
  <c r="T21" i="34"/>
  <c r="X29" i="34"/>
  <c r="U38" i="34"/>
  <c r="T38" i="34"/>
  <c r="U31" i="34"/>
  <c r="V31" i="34" s="1"/>
  <c r="U39" i="34"/>
  <c r="X45" i="34"/>
  <c r="T45" i="34"/>
  <c r="X20" i="34" l="1"/>
  <c r="AE46" i="34"/>
  <c r="X19" i="34"/>
  <c r="X35" i="34"/>
  <c r="X43" i="34"/>
  <c r="Y43" i="34" s="1"/>
  <c r="X32" i="34"/>
  <c r="Y32" i="34" s="1"/>
  <c r="AA24" i="34"/>
  <c r="AF24" i="34" s="1"/>
  <c r="Z15" i="34"/>
  <c r="AA15" i="34" s="1"/>
  <c r="X28" i="34"/>
  <c r="Y28" i="34" s="1"/>
  <c r="V28" i="34"/>
  <c r="X27" i="34"/>
  <c r="AF44" i="34"/>
  <c r="AF36" i="34"/>
  <c r="Y17" i="34"/>
  <c r="Z17" i="34" s="1"/>
  <c r="Y14" i="34"/>
  <c r="Y45" i="34"/>
  <c r="Z45" i="34" s="1"/>
  <c r="V38" i="34"/>
  <c r="X38" i="34"/>
  <c r="AB42" i="34"/>
  <c r="AG42" i="34" s="1"/>
  <c r="AF42" i="34"/>
  <c r="Y37" i="34"/>
  <c r="Z37" i="34" s="1"/>
  <c r="AB36" i="34"/>
  <c r="AC36" i="34" s="1"/>
  <c r="AA26" i="34"/>
  <c r="X22" i="34"/>
  <c r="AB44" i="34"/>
  <c r="AC44" i="34" s="1"/>
  <c r="V33" i="34"/>
  <c r="X33" i="34"/>
  <c r="Z34" i="34"/>
  <c r="Y20" i="34"/>
  <c r="AA40" i="34"/>
  <c r="X31" i="34"/>
  <c r="Z25" i="34"/>
  <c r="Y23" i="34"/>
  <c r="V39" i="34"/>
  <c r="X39" i="34"/>
  <c r="Y35" i="34"/>
  <c r="Z35" i="34" s="1"/>
  <c r="Y29" i="34"/>
  <c r="V30" i="34"/>
  <c r="X30" i="34"/>
  <c r="Z16" i="34"/>
  <c r="Z21" i="34"/>
  <c r="AA21" i="34" s="1"/>
  <c r="AF18" i="34"/>
  <c r="AB18" i="34"/>
  <c r="AC18" i="34" s="1"/>
  <c r="V41" i="34"/>
  <c r="X41" i="34"/>
  <c r="AB24" i="34" l="1"/>
  <c r="AG36" i="34"/>
  <c r="X13" i="34"/>
  <c r="X10" i="34" s="1"/>
  <c r="Z14" i="34"/>
  <c r="AC42" i="34"/>
  <c r="AH42" i="34" s="1"/>
  <c r="Z28" i="34"/>
  <c r="AH36" i="34"/>
  <c r="Y19" i="34"/>
  <c r="Z19" i="34" s="1"/>
  <c r="AG18" i="34"/>
  <c r="AG44" i="34"/>
  <c r="AB15" i="34"/>
  <c r="AC15" i="34" s="1"/>
  <c r="AH44" i="34"/>
  <c r="Y27" i="34"/>
  <c r="AA28" i="34"/>
  <c r="AF28" i="34" s="1"/>
  <c r="AA17" i="34"/>
  <c r="AF17" i="34" s="1"/>
  <c r="AF15" i="34"/>
  <c r="AH18" i="34"/>
  <c r="AE18" i="34"/>
  <c r="AC24" i="34"/>
  <c r="AH24" i="34" s="1"/>
  <c r="Y41" i="34"/>
  <c r="AF21" i="34"/>
  <c r="Z29" i="34"/>
  <c r="AA29" i="34" s="1"/>
  <c r="AA35" i="34"/>
  <c r="AB35" i="34" s="1"/>
  <c r="AG35" i="34" s="1"/>
  <c r="Y39" i="34"/>
  <c r="AG24" i="34"/>
  <c r="AA37" i="34"/>
  <c r="AB37" i="34" s="1"/>
  <c r="Y38" i="34"/>
  <c r="Y30" i="34"/>
  <c r="Z30" i="34" s="1"/>
  <c r="AB21" i="34"/>
  <c r="AA16" i="34"/>
  <c r="Z23" i="34"/>
  <c r="AA23" i="34" s="1"/>
  <c r="Y31" i="34"/>
  <c r="AB40" i="34"/>
  <c r="AC40" i="34" s="1"/>
  <c r="AH40" i="34" s="1"/>
  <c r="AF40" i="34"/>
  <c r="Z20" i="34"/>
  <c r="AA34" i="34"/>
  <c r="Y22" i="34"/>
  <c r="Z22" i="34" s="1"/>
  <c r="Z32" i="34"/>
  <c r="AA25" i="34"/>
  <c r="Y33" i="34"/>
  <c r="Z33" i="34" s="1"/>
  <c r="AE36" i="34"/>
  <c r="AA45" i="34"/>
  <c r="AE44" i="34"/>
  <c r="AB26" i="34"/>
  <c r="AG26" i="34" s="1"/>
  <c r="AF26" i="34"/>
  <c r="Z43" i="34"/>
  <c r="AE42" i="34" l="1"/>
  <c r="AB28" i="34"/>
  <c r="AC28" i="34" s="1"/>
  <c r="AE28" i="34" s="1"/>
  <c r="AB17" i="34"/>
  <c r="AC17" i="34" s="1"/>
  <c r="AE17" i="34" s="1"/>
  <c r="AG40" i="34"/>
  <c r="AE24" i="34"/>
  <c r="Y13" i="34"/>
  <c r="Y10" i="34" s="1"/>
  <c r="AA14" i="34"/>
  <c r="AA19" i="34"/>
  <c r="AB19" i="34" s="1"/>
  <c r="AG19" i="34" s="1"/>
  <c r="AF37" i="34"/>
  <c r="AF29" i="34"/>
  <c r="AH15" i="34"/>
  <c r="AE15" i="34"/>
  <c r="AA30" i="34"/>
  <c r="AF30" i="34" s="1"/>
  <c r="Z27" i="34"/>
  <c r="AG15" i="34"/>
  <c r="AA43" i="34"/>
  <c r="AF43" i="34" s="1"/>
  <c r="AF25" i="34"/>
  <c r="AF34" i="34"/>
  <c r="AB34" i="34"/>
  <c r="AC34" i="34" s="1"/>
  <c r="AC26" i="34"/>
  <c r="AH26" i="34" s="1"/>
  <c r="AA22" i="34"/>
  <c r="AF22" i="34" s="1"/>
  <c r="AE40" i="34"/>
  <c r="AA32" i="34"/>
  <c r="AF32" i="34" s="1"/>
  <c r="Z31" i="34"/>
  <c r="AB25" i="34"/>
  <c r="AC25" i="34" s="1"/>
  <c r="AA20" i="34"/>
  <c r="AF20" i="34" s="1"/>
  <c r="Z38" i="34"/>
  <c r="AA38" i="34" s="1"/>
  <c r="AG37" i="34"/>
  <c r="AB23" i="34"/>
  <c r="AG23" i="34" s="1"/>
  <c r="AB16" i="34"/>
  <c r="AC16" i="34" s="1"/>
  <c r="AC21" i="34"/>
  <c r="AE21" i="34" s="1"/>
  <c r="Z39" i="34"/>
  <c r="AA39" i="34" s="1"/>
  <c r="AF39" i="34" s="1"/>
  <c r="Z41" i="34"/>
  <c r="AG21" i="34"/>
  <c r="AA33" i="34"/>
  <c r="AF45" i="34"/>
  <c r="AF16" i="34"/>
  <c r="AC37" i="34"/>
  <c r="AH37" i="34" s="1"/>
  <c r="AF35" i="34"/>
  <c r="AC35" i="34"/>
  <c r="AE35" i="34" s="1"/>
  <c r="AB45" i="34"/>
  <c r="AF23" i="34"/>
  <c r="AB29" i="34"/>
  <c r="AG29" i="34" s="1"/>
  <c r="AG28" i="34" l="1"/>
  <c r="AG17" i="34"/>
  <c r="AH28" i="34"/>
  <c r="AB43" i="34"/>
  <c r="AC43" i="34" s="1"/>
  <c r="AH43" i="34" s="1"/>
  <c r="Z13" i="34"/>
  <c r="Z10" i="34" s="1"/>
  <c r="AH35" i="34"/>
  <c r="AB22" i="34"/>
  <c r="AC22" i="34" s="1"/>
  <c r="AF19" i="34"/>
  <c r="AB14" i="34"/>
  <c r="AF14" i="34"/>
  <c r="AE37" i="34"/>
  <c r="AB30" i="34"/>
  <c r="AC30" i="34" s="1"/>
  <c r="AC19" i="34"/>
  <c r="AE19" i="34" s="1"/>
  <c r="AB32" i="34"/>
  <c r="AC32" i="34" s="1"/>
  <c r="AH21" i="34"/>
  <c r="AC23" i="34"/>
  <c r="AH23" i="34" s="1"/>
  <c r="AE26" i="34"/>
  <c r="AE34" i="34"/>
  <c r="AA27" i="34"/>
  <c r="AH25" i="34"/>
  <c r="AH17" i="34"/>
  <c r="AF33" i="34"/>
  <c r="AG16" i="34"/>
  <c r="AC29" i="34"/>
  <c r="AH34" i="34"/>
  <c r="AE25" i="34"/>
  <c r="AA41" i="34"/>
  <c r="AF41" i="34" s="1"/>
  <c r="AB39" i="34"/>
  <c r="AG39" i="34" s="1"/>
  <c r="AH16" i="34"/>
  <c r="AB38" i="34"/>
  <c r="AB20" i="34"/>
  <c r="AG20" i="34" s="1"/>
  <c r="AA31" i="34"/>
  <c r="AG25" i="34"/>
  <c r="AC45" i="34"/>
  <c r="AH45" i="34" s="1"/>
  <c r="AG45" i="34"/>
  <c r="AE16" i="34"/>
  <c r="AF38" i="34"/>
  <c r="AG34" i="34"/>
  <c r="AG43" i="34"/>
  <c r="AB33" i="34"/>
  <c r="AG33" i="34" s="1"/>
  <c r="AE43" i="34" l="1"/>
  <c r="AG22" i="34"/>
  <c r="AH30" i="34"/>
  <c r="AE30" i="34"/>
  <c r="AA13" i="34"/>
  <c r="AA10" i="34" s="1"/>
  <c r="AG30" i="34"/>
  <c r="AG14" i="34"/>
  <c r="AC14" i="34"/>
  <c r="AH14" i="34" s="1"/>
  <c r="AG32" i="34"/>
  <c r="AH32" i="34"/>
  <c r="AE32" i="34"/>
  <c r="AH19" i="34"/>
  <c r="AC20" i="34"/>
  <c r="AE20" i="34" s="1"/>
  <c r="AB41" i="34"/>
  <c r="AC41" i="34" s="1"/>
  <c r="AE23" i="34"/>
  <c r="AE45" i="34"/>
  <c r="AB27" i="34"/>
  <c r="AC39" i="34"/>
  <c r="AE39" i="34" s="1"/>
  <c r="AF27" i="34"/>
  <c r="AC33" i="34"/>
  <c r="AH33" i="34" s="1"/>
  <c r="AH22" i="34"/>
  <c r="AE22" i="34"/>
  <c r="AE29" i="34"/>
  <c r="AH29" i="34"/>
  <c r="AH20" i="34"/>
  <c r="AB31" i="34"/>
  <c r="AG31" i="34" s="1"/>
  <c r="AC38" i="34"/>
  <c r="AH38" i="34" s="1"/>
  <c r="AG38" i="34"/>
  <c r="AF31" i="34"/>
  <c r="AF13" i="34" l="1"/>
  <c r="AF10" i="34" s="1"/>
  <c r="AH41" i="34"/>
  <c r="AB13" i="34"/>
  <c r="AB10" i="34" s="1"/>
  <c r="AE14" i="34"/>
  <c r="AE41" i="34"/>
  <c r="AG41" i="34"/>
  <c r="AE33" i="34"/>
  <c r="AH39" i="34"/>
  <c r="AE38" i="34"/>
  <c r="AG27" i="34"/>
  <c r="AG13" i="34" s="1"/>
  <c r="AG10" i="34" s="1"/>
  <c r="AC27" i="34"/>
  <c r="AE27" i="34" s="1"/>
  <c r="AC31" i="34"/>
  <c r="AH31" i="34" s="1"/>
  <c r="AC13" i="34" l="1"/>
  <c r="AC10" i="34" s="1"/>
  <c r="AH27" i="34"/>
  <c r="AH13" i="34" s="1"/>
  <c r="AH10" i="34" s="1"/>
  <c r="AE31" i="34"/>
  <c r="AE13" i="34" s="1"/>
  <c r="AE10" i="34" s="1"/>
  <c r="AG391" i="32" l="1"/>
  <c r="AG390" i="32"/>
  <c r="AG389" i="32"/>
  <c r="AG388" i="32"/>
  <c r="AG387" i="32"/>
  <c r="AG386" i="32"/>
  <c r="AG385" i="32"/>
  <c r="AG384" i="32"/>
  <c r="AG383" i="32"/>
  <c r="AG382" i="32"/>
  <c r="AG381" i="32"/>
  <c r="AG380" i="32"/>
  <c r="AG379" i="32"/>
  <c r="AG378" i="32"/>
  <c r="AG377" i="32"/>
  <c r="AG376" i="32"/>
  <c r="AF375" i="32"/>
  <c r="X375" i="32" s="1"/>
  <c r="T375" i="32"/>
  <c r="E375" i="32"/>
  <c r="AF374" i="32"/>
  <c r="X374" i="32" s="1"/>
  <c r="T374" i="32"/>
  <c r="E374" i="32"/>
  <c r="AF373" i="32"/>
  <c r="X373" i="32" s="1"/>
  <c r="T373" i="32"/>
  <c r="E373" i="32"/>
  <c r="AF372" i="32"/>
  <c r="X372" i="32" s="1"/>
  <c r="T372" i="32"/>
  <c r="E372" i="32"/>
  <c r="T371" i="32"/>
  <c r="R371" i="32"/>
  <c r="E371" i="32"/>
  <c r="Y370" i="32"/>
  <c r="T370" i="32"/>
  <c r="E370" i="32"/>
  <c r="AF369" i="32"/>
  <c r="T369" i="32"/>
  <c r="E369" i="32"/>
  <c r="AF368" i="32"/>
  <c r="X368" i="32" s="1"/>
  <c r="T368" i="32"/>
  <c r="E368" i="32"/>
  <c r="AF367" i="32"/>
  <c r="X367" i="32" s="1"/>
  <c r="T367" i="32"/>
  <c r="E367" i="32"/>
  <c r="AF366" i="32"/>
  <c r="X366" i="32" s="1"/>
  <c r="T366" i="32"/>
  <c r="E366" i="32"/>
  <c r="AF365" i="32"/>
  <c r="X365" i="32" s="1"/>
  <c r="T365" i="32"/>
  <c r="E365" i="32"/>
  <c r="AF364" i="32"/>
  <c r="X364" i="32" s="1"/>
  <c r="T364" i="32"/>
  <c r="E364" i="32"/>
  <c r="AF363" i="32"/>
  <c r="X363" i="32" s="1"/>
  <c r="T363" i="32"/>
  <c r="E363" i="32"/>
  <c r="AF362" i="32"/>
  <c r="X362" i="32" s="1"/>
  <c r="T362" i="32"/>
  <c r="E362" i="32"/>
  <c r="AF361" i="32"/>
  <c r="X361" i="32" s="1"/>
  <c r="T361" i="32"/>
  <c r="E361" i="32"/>
  <c r="AF360" i="32"/>
  <c r="X360" i="32" s="1"/>
  <c r="T360" i="32"/>
  <c r="E360" i="32"/>
  <c r="AF359" i="32"/>
  <c r="X359" i="32" s="1"/>
  <c r="T359" i="32"/>
  <c r="E359" i="32"/>
  <c r="AF358" i="32"/>
  <c r="X358" i="32" s="1"/>
  <c r="T358" i="32"/>
  <c r="E358" i="32"/>
  <c r="AF357" i="32"/>
  <c r="X357" i="32" s="1"/>
  <c r="T357" i="32"/>
  <c r="E357" i="32"/>
  <c r="AF356" i="32"/>
  <c r="X356" i="32" s="1"/>
  <c r="T356" i="32"/>
  <c r="E356" i="32"/>
  <c r="AF355" i="32"/>
  <c r="X355" i="32" s="1"/>
  <c r="T355" i="32"/>
  <c r="E355" i="32"/>
  <c r="AF354" i="32"/>
  <c r="X354" i="32" s="1"/>
  <c r="T354" i="32"/>
  <c r="E354" i="32"/>
  <c r="AF353" i="32"/>
  <c r="X353" i="32" s="1"/>
  <c r="T353" i="32"/>
  <c r="E353" i="32"/>
  <c r="T352" i="32"/>
  <c r="R352" i="32"/>
  <c r="E352" i="32"/>
  <c r="AF340" i="32"/>
  <c r="T340" i="32"/>
  <c r="E340" i="32"/>
  <c r="AF339" i="32"/>
  <c r="T339" i="32"/>
  <c r="E339" i="32"/>
  <c r="AF338" i="32"/>
  <c r="T338" i="32"/>
  <c r="E338" i="32"/>
  <c r="AF337" i="32"/>
  <c r="T337" i="32"/>
  <c r="E337" i="32"/>
  <c r="AF336" i="32"/>
  <c r="T336" i="32"/>
  <c r="E336" i="32"/>
  <c r="AF335" i="32"/>
  <c r="T335" i="32"/>
  <c r="E335" i="32"/>
  <c r="AF334" i="32"/>
  <c r="T334" i="32"/>
  <c r="E334" i="32"/>
  <c r="AF333" i="32"/>
  <c r="T333" i="32"/>
  <c r="E333" i="32"/>
  <c r="AF332" i="32"/>
  <c r="T332" i="32"/>
  <c r="E332" i="32"/>
  <c r="AF331" i="32"/>
  <c r="T331" i="32"/>
  <c r="E331" i="32"/>
  <c r="AF330" i="32"/>
  <c r="T330" i="32"/>
  <c r="E330" i="32"/>
  <c r="AF329" i="32"/>
  <c r="T329" i="32"/>
  <c r="E329" i="32"/>
  <c r="AF328" i="32"/>
  <c r="T328" i="32"/>
  <c r="E328" i="32"/>
  <c r="AF327" i="32"/>
  <c r="T327" i="32"/>
  <c r="E327" i="32"/>
  <c r="AF326" i="32"/>
  <c r="T326" i="32"/>
  <c r="E326" i="32"/>
  <c r="AF325" i="32"/>
  <c r="T325" i="32"/>
  <c r="E325" i="32"/>
  <c r="AF324" i="32"/>
  <c r="T324" i="32"/>
  <c r="E324" i="32"/>
  <c r="AF323" i="32"/>
  <c r="T323" i="32"/>
  <c r="E323" i="32"/>
  <c r="AF322" i="32"/>
  <c r="T322" i="32"/>
  <c r="E322" i="32"/>
  <c r="AF321" i="32"/>
  <c r="T321" i="32"/>
  <c r="E321" i="32"/>
  <c r="AF320" i="32"/>
  <c r="T320" i="32"/>
  <c r="E320" i="32"/>
  <c r="AF319" i="32"/>
  <c r="T319" i="32"/>
  <c r="E319" i="32"/>
  <c r="AF318" i="32"/>
  <c r="T318" i="32"/>
  <c r="E318" i="32"/>
  <c r="AF317" i="32"/>
  <c r="T317" i="32"/>
  <c r="E317" i="32"/>
  <c r="AF316" i="32"/>
  <c r="T316" i="32"/>
  <c r="E316" i="32"/>
  <c r="AF315" i="32"/>
  <c r="T315" i="32"/>
  <c r="E315" i="32"/>
  <c r="AF314" i="32"/>
  <c r="T314" i="32"/>
  <c r="E314" i="32"/>
  <c r="AF313" i="32"/>
  <c r="T313" i="32"/>
  <c r="E313" i="32"/>
  <c r="AF312" i="32"/>
  <c r="T312" i="32"/>
  <c r="E312" i="32"/>
  <c r="AF311" i="32"/>
  <c r="T311" i="32"/>
  <c r="E311" i="32"/>
  <c r="AF310" i="32"/>
  <c r="T310" i="32"/>
  <c r="E310" i="32"/>
  <c r="AF309" i="32"/>
  <c r="T309" i="32"/>
  <c r="E309" i="32"/>
  <c r="AF308" i="32"/>
  <c r="T308" i="32"/>
  <c r="E308" i="32"/>
  <c r="AF307" i="32"/>
  <c r="T307" i="32"/>
  <c r="E307" i="32"/>
  <c r="AF306" i="32"/>
  <c r="T306" i="32"/>
  <c r="E306" i="32"/>
  <c r="AF305" i="32"/>
  <c r="X305" i="32" s="1"/>
  <c r="T305" i="32"/>
  <c r="E305" i="32"/>
  <c r="AF304" i="32"/>
  <c r="X304" i="32" s="1"/>
  <c r="T304" i="32"/>
  <c r="E304" i="32"/>
  <c r="AF303" i="32"/>
  <c r="X303" i="32" s="1"/>
  <c r="T303" i="32"/>
  <c r="E303" i="32"/>
  <c r="AF302" i="32"/>
  <c r="X302" i="32" s="1"/>
  <c r="T302" i="32"/>
  <c r="E302" i="32"/>
  <c r="AF301" i="32"/>
  <c r="X301" i="32" s="1"/>
  <c r="T301" i="32"/>
  <c r="E301" i="32"/>
  <c r="AF300" i="32"/>
  <c r="X300" i="32" s="1"/>
  <c r="T300" i="32"/>
  <c r="E300" i="32"/>
  <c r="AF299" i="32"/>
  <c r="X299" i="32" s="1"/>
  <c r="T299" i="32"/>
  <c r="E299" i="32"/>
  <c r="AF298" i="32"/>
  <c r="X298" i="32" s="1"/>
  <c r="T298" i="32"/>
  <c r="E298" i="32"/>
  <c r="AF297" i="32"/>
  <c r="X297" i="32" s="1"/>
  <c r="T297" i="32"/>
  <c r="E297" i="32"/>
  <c r="AF296" i="32"/>
  <c r="X296" i="32" s="1"/>
  <c r="T296" i="32"/>
  <c r="E296" i="32"/>
  <c r="AF295" i="32"/>
  <c r="X295" i="32" s="1"/>
  <c r="T295" i="32"/>
  <c r="E295" i="32"/>
  <c r="AF294" i="32"/>
  <c r="X294" i="32" s="1"/>
  <c r="T294" i="32"/>
  <c r="E294" i="32"/>
  <c r="AF293" i="32"/>
  <c r="X293" i="32" s="1"/>
  <c r="T293" i="32"/>
  <c r="E293" i="32"/>
  <c r="AF292" i="32"/>
  <c r="X292" i="32" s="1"/>
  <c r="T292" i="32"/>
  <c r="E292" i="32"/>
  <c r="AF291" i="32"/>
  <c r="X291" i="32" s="1"/>
  <c r="T291" i="32"/>
  <c r="E291" i="32"/>
  <c r="AF290" i="32"/>
  <c r="X290" i="32" s="1"/>
  <c r="T290" i="32"/>
  <c r="E290" i="32"/>
  <c r="AF289" i="32"/>
  <c r="X289" i="32" s="1"/>
  <c r="T289" i="32"/>
  <c r="E289" i="32"/>
  <c r="AF288" i="32"/>
  <c r="X288" i="32" s="1"/>
  <c r="T288" i="32"/>
  <c r="E288" i="32"/>
  <c r="AF287" i="32"/>
  <c r="X287" i="32" s="1"/>
  <c r="T287" i="32"/>
  <c r="E287" i="32"/>
  <c r="AF286" i="32"/>
  <c r="X286" i="32" s="1"/>
  <c r="T286" i="32"/>
  <c r="E286" i="32"/>
  <c r="AF285" i="32"/>
  <c r="X285" i="32" s="1"/>
  <c r="T285" i="32"/>
  <c r="E285" i="32"/>
  <c r="AF284" i="32"/>
  <c r="X284" i="32" s="1"/>
  <c r="T284" i="32"/>
  <c r="E284" i="32"/>
  <c r="AF283" i="32"/>
  <c r="X283" i="32" s="1"/>
  <c r="T283" i="32"/>
  <c r="E283" i="32"/>
  <c r="AF282" i="32"/>
  <c r="X282" i="32" s="1"/>
  <c r="T282" i="32"/>
  <c r="E282" i="32"/>
  <c r="AF281" i="32"/>
  <c r="X281" i="32" s="1"/>
  <c r="T281" i="32"/>
  <c r="E281" i="32"/>
  <c r="AF280" i="32"/>
  <c r="X280" i="32" s="1"/>
  <c r="T280" i="32"/>
  <c r="E280" i="32"/>
  <c r="AF279" i="32"/>
  <c r="X279" i="32" s="1"/>
  <c r="T279" i="32"/>
  <c r="E279" i="32"/>
  <c r="AF278" i="32"/>
  <c r="X278" i="32" s="1"/>
  <c r="T278" i="32"/>
  <c r="E278" i="32"/>
  <c r="AF277" i="32"/>
  <c r="X277" i="32" s="1"/>
  <c r="T277" i="32"/>
  <c r="E277" i="32"/>
  <c r="AF276" i="32"/>
  <c r="X276" i="32" s="1"/>
  <c r="T276" i="32"/>
  <c r="E276" i="32"/>
  <c r="AF275" i="32"/>
  <c r="X275" i="32" s="1"/>
  <c r="T275" i="32"/>
  <c r="E275" i="32"/>
  <c r="AF274" i="32"/>
  <c r="X274" i="32" s="1"/>
  <c r="T274" i="32"/>
  <c r="E274" i="32"/>
  <c r="AF273" i="32"/>
  <c r="X273" i="32" s="1"/>
  <c r="T273" i="32"/>
  <c r="E273" i="32"/>
  <c r="AF272" i="32"/>
  <c r="X272" i="32" s="1"/>
  <c r="T272" i="32"/>
  <c r="E272" i="32"/>
  <c r="AF271" i="32"/>
  <c r="X271" i="32" s="1"/>
  <c r="T271" i="32"/>
  <c r="E271" i="32"/>
  <c r="AF270" i="32"/>
  <c r="X270" i="32" s="1"/>
  <c r="T270" i="32"/>
  <c r="E270" i="32"/>
  <c r="AF269" i="32"/>
  <c r="X269" i="32" s="1"/>
  <c r="T269" i="32"/>
  <c r="E269" i="32"/>
  <c r="AF268" i="32"/>
  <c r="X268" i="32" s="1"/>
  <c r="T268" i="32"/>
  <c r="E268" i="32"/>
  <c r="AF267" i="32"/>
  <c r="X267" i="32" s="1"/>
  <c r="T267" i="32"/>
  <c r="E267" i="32"/>
  <c r="AF266" i="32"/>
  <c r="X266" i="32" s="1"/>
  <c r="T266" i="32"/>
  <c r="E266" i="32"/>
  <c r="AF265" i="32"/>
  <c r="X265" i="32" s="1"/>
  <c r="T265" i="32"/>
  <c r="E265" i="32"/>
  <c r="AF264" i="32"/>
  <c r="X264" i="32" s="1"/>
  <c r="T264" i="32"/>
  <c r="E264" i="32"/>
  <c r="AF263" i="32"/>
  <c r="X263" i="32" s="1"/>
  <c r="T263" i="32"/>
  <c r="E263" i="32"/>
  <c r="AF262" i="32"/>
  <c r="X262" i="32" s="1"/>
  <c r="T262" i="32"/>
  <c r="E262" i="32"/>
  <c r="AF261" i="32"/>
  <c r="X261" i="32" s="1"/>
  <c r="T261" i="32"/>
  <c r="E261" i="32"/>
  <c r="AF260" i="32"/>
  <c r="X260" i="32" s="1"/>
  <c r="T260" i="32"/>
  <c r="E260" i="32"/>
  <c r="AF259" i="32"/>
  <c r="X259" i="32" s="1"/>
  <c r="T259" i="32"/>
  <c r="E259" i="32"/>
  <c r="AF258" i="32"/>
  <c r="X258" i="32" s="1"/>
  <c r="T258" i="32"/>
  <c r="E258" i="32"/>
  <c r="AF257" i="32"/>
  <c r="X257" i="32" s="1"/>
  <c r="T257" i="32"/>
  <c r="E257" i="32"/>
  <c r="AF256" i="32"/>
  <c r="X256" i="32" s="1"/>
  <c r="T256" i="32"/>
  <c r="E256" i="32"/>
  <c r="AF255" i="32"/>
  <c r="X255" i="32" s="1"/>
  <c r="T255" i="32"/>
  <c r="E255" i="32"/>
  <c r="AF254" i="32"/>
  <c r="X254" i="32" s="1"/>
  <c r="T254" i="32"/>
  <c r="E254" i="32"/>
  <c r="AF253" i="32"/>
  <c r="X253" i="32" s="1"/>
  <c r="T253" i="32"/>
  <c r="E253" i="32"/>
  <c r="AF252" i="32"/>
  <c r="X252" i="32" s="1"/>
  <c r="T252" i="32"/>
  <c r="E252" i="32"/>
  <c r="AF251" i="32"/>
  <c r="X251" i="32" s="1"/>
  <c r="T251" i="32"/>
  <c r="E251" i="32"/>
  <c r="AF250" i="32"/>
  <c r="X250" i="32" s="1"/>
  <c r="T250" i="32"/>
  <c r="E250" i="32"/>
  <c r="AF249" i="32"/>
  <c r="X249" i="32" s="1"/>
  <c r="T249" i="32"/>
  <c r="E249" i="32"/>
  <c r="AF248" i="32"/>
  <c r="X248" i="32" s="1"/>
  <c r="T248" i="32"/>
  <c r="E248" i="32"/>
  <c r="AF247" i="32"/>
  <c r="X247" i="32" s="1"/>
  <c r="T247" i="32"/>
  <c r="E247" i="32"/>
  <c r="AF246" i="32"/>
  <c r="X246" i="32" s="1"/>
  <c r="T246" i="32"/>
  <c r="E246" i="32"/>
  <c r="AF245" i="32"/>
  <c r="X245" i="32" s="1"/>
  <c r="T245" i="32"/>
  <c r="E245" i="32"/>
  <c r="AF244" i="32"/>
  <c r="X244" i="32" s="1"/>
  <c r="T244" i="32"/>
  <c r="E244" i="32"/>
  <c r="AF243" i="32"/>
  <c r="X243" i="32" s="1"/>
  <c r="T243" i="32"/>
  <c r="E243" i="32"/>
  <c r="AF242" i="32"/>
  <c r="X242" i="32" s="1"/>
  <c r="T242" i="32"/>
  <c r="E242" i="32"/>
  <c r="AF241" i="32"/>
  <c r="X241" i="32" s="1"/>
  <c r="T241" i="32"/>
  <c r="E241" i="32"/>
  <c r="AF240" i="32"/>
  <c r="X240" i="32" s="1"/>
  <c r="T240" i="32"/>
  <c r="E240" i="32"/>
  <c r="AF239" i="32"/>
  <c r="X239" i="32" s="1"/>
  <c r="T239" i="32"/>
  <c r="E239" i="32"/>
  <c r="AF238" i="32"/>
  <c r="X238" i="32" s="1"/>
  <c r="T238" i="32"/>
  <c r="E238" i="32"/>
  <c r="AF237" i="32"/>
  <c r="X237" i="32" s="1"/>
  <c r="T237" i="32"/>
  <c r="E237" i="32"/>
  <c r="AF236" i="32"/>
  <c r="X236" i="32" s="1"/>
  <c r="T236" i="32"/>
  <c r="E236" i="32"/>
  <c r="AF235" i="32"/>
  <c r="X235" i="32" s="1"/>
  <c r="T235" i="32"/>
  <c r="E235" i="32"/>
  <c r="AF234" i="32"/>
  <c r="X234" i="32" s="1"/>
  <c r="T234" i="32"/>
  <c r="E234" i="32"/>
  <c r="AF233" i="32"/>
  <c r="X233" i="32" s="1"/>
  <c r="T233" i="32"/>
  <c r="E233" i="32"/>
  <c r="AF232" i="32"/>
  <c r="X232" i="32" s="1"/>
  <c r="T232" i="32"/>
  <c r="E232" i="32"/>
  <c r="AF231" i="32"/>
  <c r="X231" i="32" s="1"/>
  <c r="T231" i="32"/>
  <c r="E231" i="32"/>
  <c r="AF230" i="32"/>
  <c r="X230" i="32" s="1"/>
  <c r="T230" i="32"/>
  <c r="E230" i="32"/>
  <c r="AF229" i="32"/>
  <c r="X229" i="32" s="1"/>
  <c r="T229" i="32"/>
  <c r="E229" i="32"/>
  <c r="AF228" i="32"/>
  <c r="X228" i="32" s="1"/>
  <c r="T228" i="32"/>
  <c r="E228" i="32"/>
  <c r="AF227" i="32"/>
  <c r="X227" i="32" s="1"/>
  <c r="T227" i="32"/>
  <c r="E227" i="32"/>
  <c r="AF226" i="32"/>
  <c r="X226" i="32" s="1"/>
  <c r="T226" i="32"/>
  <c r="E226" i="32"/>
  <c r="AF225" i="32"/>
  <c r="X225" i="32" s="1"/>
  <c r="T225" i="32"/>
  <c r="E225" i="32"/>
  <c r="AF224" i="32"/>
  <c r="X224" i="32" s="1"/>
  <c r="T224" i="32"/>
  <c r="E224" i="32"/>
  <c r="AF223" i="32"/>
  <c r="X223" i="32" s="1"/>
  <c r="T223" i="32"/>
  <c r="E223" i="32"/>
  <c r="AF222" i="32"/>
  <c r="X222" i="32" s="1"/>
  <c r="T222" i="32"/>
  <c r="E222" i="32"/>
  <c r="AF221" i="32"/>
  <c r="X221" i="32" s="1"/>
  <c r="T221" i="32"/>
  <c r="E221" i="32"/>
  <c r="AF220" i="32"/>
  <c r="X220" i="32" s="1"/>
  <c r="T220" i="32"/>
  <c r="E220" i="32"/>
  <c r="AF219" i="32"/>
  <c r="X219" i="32" s="1"/>
  <c r="T219" i="32"/>
  <c r="E219" i="32"/>
  <c r="AF218" i="32"/>
  <c r="X218" i="32" s="1"/>
  <c r="T218" i="32"/>
  <c r="E218" i="32"/>
  <c r="AF217" i="32"/>
  <c r="X217" i="32" s="1"/>
  <c r="T217" i="32"/>
  <c r="E217" i="32"/>
  <c r="AF216" i="32"/>
  <c r="X216" i="32" s="1"/>
  <c r="T216" i="32"/>
  <c r="E216" i="32"/>
  <c r="AF215" i="32"/>
  <c r="X215" i="32" s="1"/>
  <c r="T215" i="32"/>
  <c r="E215" i="32"/>
  <c r="AF214" i="32"/>
  <c r="X214" i="32" s="1"/>
  <c r="T214" i="32"/>
  <c r="E214" i="32"/>
  <c r="AF213" i="32"/>
  <c r="X213" i="32" s="1"/>
  <c r="T213" i="32"/>
  <c r="E213" i="32"/>
  <c r="AF212" i="32"/>
  <c r="X212" i="32" s="1"/>
  <c r="T212" i="32"/>
  <c r="E212" i="32"/>
  <c r="AF211" i="32"/>
  <c r="X211" i="32" s="1"/>
  <c r="T211" i="32"/>
  <c r="E211" i="32"/>
  <c r="AF210" i="32"/>
  <c r="X210" i="32" s="1"/>
  <c r="T210" i="32"/>
  <c r="E210" i="32"/>
  <c r="AF209" i="32"/>
  <c r="X209" i="32" s="1"/>
  <c r="T209" i="32"/>
  <c r="E209" i="32"/>
  <c r="AF208" i="32"/>
  <c r="X208" i="32" s="1"/>
  <c r="T208" i="32"/>
  <c r="AF207" i="32"/>
  <c r="X207" i="32" s="1"/>
  <c r="T207" i="32"/>
  <c r="E207" i="32"/>
  <c r="AF206" i="32"/>
  <c r="X206" i="32" s="1"/>
  <c r="T206" i="32"/>
  <c r="E206" i="32"/>
  <c r="AF205" i="32"/>
  <c r="X205" i="32" s="1"/>
  <c r="T205" i="32"/>
  <c r="E205" i="32"/>
  <c r="AF204" i="32"/>
  <c r="X204" i="32" s="1"/>
  <c r="T204" i="32"/>
  <c r="E204" i="32"/>
  <c r="AF203" i="32"/>
  <c r="X203" i="32" s="1"/>
  <c r="T203" i="32"/>
  <c r="AF202" i="32"/>
  <c r="X202" i="32" s="1"/>
  <c r="T202" i="32"/>
  <c r="AF201" i="32"/>
  <c r="X201" i="32" s="1"/>
  <c r="T201" i="32"/>
  <c r="E201" i="32"/>
  <c r="AF200" i="32"/>
  <c r="X200" i="32" s="1"/>
  <c r="T200" i="32"/>
  <c r="E200" i="32"/>
  <c r="AF199" i="32"/>
  <c r="X199" i="32" s="1"/>
  <c r="T199" i="32"/>
  <c r="E199" i="32"/>
  <c r="AF198" i="32"/>
  <c r="X198" i="32" s="1"/>
  <c r="T198" i="32"/>
  <c r="E198" i="32"/>
  <c r="AF197" i="32"/>
  <c r="X197" i="32" s="1"/>
  <c r="T197" i="32"/>
  <c r="E197" i="32"/>
  <c r="AF196" i="32"/>
  <c r="X196" i="32" s="1"/>
  <c r="T196" i="32"/>
  <c r="E196" i="32"/>
  <c r="AF195" i="32"/>
  <c r="X195" i="32" s="1"/>
  <c r="T195" i="32"/>
  <c r="E195" i="32"/>
  <c r="AF194" i="32"/>
  <c r="X194" i="32" s="1"/>
  <c r="T194" i="32"/>
  <c r="E194" i="32"/>
  <c r="AF193" i="32"/>
  <c r="X193" i="32" s="1"/>
  <c r="T193" i="32"/>
  <c r="E193" i="32"/>
  <c r="AF192" i="32"/>
  <c r="X192" i="32" s="1"/>
  <c r="T192" i="32"/>
  <c r="E192" i="32"/>
  <c r="AF191" i="32"/>
  <c r="X191" i="32" s="1"/>
  <c r="T191" i="32"/>
  <c r="E191" i="32"/>
  <c r="AF190" i="32"/>
  <c r="X190" i="32" s="1"/>
  <c r="T190" i="32"/>
  <c r="E190" i="32"/>
  <c r="AF189" i="32"/>
  <c r="X189" i="32" s="1"/>
  <c r="T189" i="32"/>
  <c r="E189" i="32"/>
  <c r="AF188" i="32"/>
  <c r="X188" i="32" s="1"/>
  <c r="T188" i="32"/>
  <c r="E188" i="32"/>
  <c r="AF187" i="32"/>
  <c r="X187" i="32" s="1"/>
  <c r="T187" i="32"/>
  <c r="E187" i="32"/>
  <c r="AF186" i="32"/>
  <c r="X186" i="32" s="1"/>
  <c r="T186" i="32"/>
  <c r="E186" i="32"/>
  <c r="AF185" i="32"/>
  <c r="X185" i="32" s="1"/>
  <c r="T185" i="32"/>
  <c r="E185" i="32"/>
  <c r="AF184" i="32"/>
  <c r="X184" i="32" s="1"/>
  <c r="T184" i="32"/>
  <c r="E184" i="32"/>
  <c r="AF183" i="32"/>
  <c r="X183" i="32" s="1"/>
  <c r="T183" i="32"/>
  <c r="E183" i="32"/>
  <c r="AF182" i="32"/>
  <c r="X182" i="32" s="1"/>
  <c r="T182" i="32"/>
  <c r="E182" i="32"/>
  <c r="AF181" i="32"/>
  <c r="X181" i="32" s="1"/>
  <c r="T181" i="32"/>
  <c r="E181" i="32"/>
  <c r="AF180" i="32"/>
  <c r="X180" i="32" s="1"/>
  <c r="T180" i="32"/>
  <c r="E180" i="32"/>
  <c r="AF179" i="32"/>
  <c r="X179" i="32" s="1"/>
  <c r="T179" i="32"/>
  <c r="E179" i="32"/>
  <c r="AF178" i="32"/>
  <c r="X178" i="32" s="1"/>
  <c r="T178" i="32"/>
  <c r="E178" i="32"/>
  <c r="AF177" i="32"/>
  <c r="X177" i="32" s="1"/>
  <c r="T177" i="32"/>
  <c r="E177" i="32"/>
  <c r="AF176" i="32"/>
  <c r="X176" i="32" s="1"/>
  <c r="T176" i="32"/>
  <c r="E176" i="32"/>
  <c r="T175" i="32"/>
  <c r="AF174" i="32"/>
  <c r="X174" i="32" s="1"/>
  <c r="T174" i="32"/>
  <c r="E174" i="32"/>
  <c r="AF173" i="32"/>
  <c r="X173" i="32" s="1"/>
  <c r="T173" i="32"/>
  <c r="E173" i="32"/>
  <c r="AF172" i="32"/>
  <c r="X172" i="32" s="1"/>
  <c r="T172" i="32"/>
  <c r="E172" i="32"/>
  <c r="AF171" i="32"/>
  <c r="X171" i="32" s="1"/>
  <c r="T171" i="32"/>
  <c r="E171" i="32"/>
  <c r="AF170" i="32"/>
  <c r="X170" i="32" s="1"/>
  <c r="T170" i="32"/>
  <c r="E170" i="32"/>
  <c r="T169" i="32"/>
  <c r="E169" i="32"/>
  <c r="AF168" i="32"/>
  <c r="X168" i="32" s="1"/>
  <c r="T168" i="32"/>
  <c r="E168" i="32"/>
  <c r="AF167" i="32"/>
  <c r="X167" i="32" s="1"/>
  <c r="T167" i="32"/>
  <c r="E167" i="32"/>
  <c r="AF166" i="32"/>
  <c r="X166" i="32" s="1"/>
  <c r="T166" i="32"/>
  <c r="E166" i="32"/>
  <c r="AF165" i="32"/>
  <c r="X165" i="32" s="1"/>
  <c r="T165" i="32"/>
  <c r="E165" i="32"/>
  <c r="AF164" i="32"/>
  <c r="X164" i="32" s="1"/>
  <c r="T164" i="32"/>
  <c r="E164" i="32"/>
  <c r="AF163" i="32"/>
  <c r="X163" i="32" s="1"/>
  <c r="T163" i="32"/>
  <c r="E163" i="32"/>
  <c r="AF162" i="32"/>
  <c r="X162" i="32" s="1"/>
  <c r="T162" i="32"/>
  <c r="E162" i="32"/>
  <c r="AF161" i="32"/>
  <c r="X161" i="32" s="1"/>
  <c r="T161" i="32"/>
  <c r="E161" i="32"/>
  <c r="AF160" i="32"/>
  <c r="X160" i="32" s="1"/>
  <c r="T160" i="32"/>
  <c r="E160" i="32"/>
  <c r="AF159" i="32"/>
  <c r="X159" i="32" s="1"/>
  <c r="T159" i="32"/>
  <c r="E159" i="32"/>
  <c r="AF158" i="32"/>
  <c r="X158" i="32" s="1"/>
  <c r="T158" i="32"/>
  <c r="E158" i="32"/>
  <c r="AF157" i="32"/>
  <c r="X157" i="32" s="1"/>
  <c r="T157" i="32"/>
  <c r="E157" i="32"/>
  <c r="AF156" i="32"/>
  <c r="X156" i="32" s="1"/>
  <c r="T156" i="32"/>
  <c r="E156" i="32"/>
  <c r="AF155" i="32"/>
  <c r="X155" i="32" s="1"/>
  <c r="T155" i="32"/>
  <c r="E155" i="32"/>
  <c r="AF154" i="32"/>
  <c r="X154" i="32" s="1"/>
  <c r="T154" i="32"/>
  <c r="E154" i="32"/>
  <c r="AF153" i="32"/>
  <c r="X153" i="32" s="1"/>
  <c r="T153" i="32"/>
  <c r="E153" i="32"/>
  <c r="AF152" i="32"/>
  <c r="X152" i="32" s="1"/>
  <c r="T152" i="32"/>
  <c r="E152" i="32"/>
  <c r="AF151" i="32"/>
  <c r="X151" i="32" s="1"/>
  <c r="T151" i="32"/>
  <c r="E151" i="32"/>
  <c r="AF150" i="32"/>
  <c r="X150" i="32" s="1"/>
  <c r="T150" i="32"/>
  <c r="E150" i="32"/>
  <c r="AF149" i="32"/>
  <c r="X149" i="32" s="1"/>
  <c r="T149" i="32"/>
  <c r="E149" i="32"/>
  <c r="AF148" i="32"/>
  <c r="X148" i="32" s="1"/>
  <c r="T148" i="32"/>
  <c r="E148" i="32"/>
  <c r="AF147" i="32"/>
  <c r="X147" i="32" s="1"/>
  <c r="T147" i="32"/>
  <c r="E147" i="32"/>
  <c r="AF146" i="32"/>
  <c r="X146" i="32" s="1"/>
  <c r="T146" i="32"/>
  <c r="E146" i="32"/>
  <c r="AF145" i="32"/>
  <c r="X145" i="32" s="1"/>
  <c r="T145" i="32"/>
  <c r="E145" i="32"/>
  <c r="AF144" i="32"/>
  <c r="X144" i="32" s="1"/>
  <c r="T144" i="32"/>
  <c r="E144" i="32"/>
  <c r="AF143" i="32"/>
  <c r="X143" i="32" s="1"/>
  <c r="T143" i="32"/>
  <c r="E143" i="32"/>
  <c r="AF142" i="32"/>
  <c r="X142" i="32" s="1"/>
  <c r="T142" i="32"/>
  <c r="E142" i="32"/>
  <c r="AF141" i="32"/>
  <c r="X141" i="32" s="1"/>
  <c r="T141" i="32"/>
  <c r="E141" i="32"/>
  <c r="AF140" i="32"/>
  <c r="X140" i="32" s="1"/>
  <c r="T140" i="32"/>
  <c r="E140" i="32"/>
  <c r="AF139" i="32"/>
  <c r="X139" i="32" s="1"/>
  <c r="T139" i="32"/>
  <c r="E139" i="32"/>
  <c r="AF138" i="32"/>
  <c r="X138" i="32" s="1"/>
  <c r="T138" i="32"/>
  <c r="E138" i="32"/>
  <c r="AF137" i="32"/>
  <c r="X137" i="32" s="1"/>
  <c r="T137" i="32"/>
  <c r="E137" i="32"/>
  <c r="AF136" i="32"/>
  <c r="X136" i="32" s="1"/>
  <c r="T136" i="32"/>
  <c r="E136" i="32"/>
  <c r="AF135" i="32"/>
  <c r="X135" i="32" s="1"/>
  <c r="T135" i="32"/>
  <c r="E135" i="32"/>
  <c r="AF134" i="32"/>
  <c r="X134" i="32" s="1"/>
  <c r="T134" i="32"/>
  <c r="E134" i="32"/>
  <c r="AF133" i="32"/>
  <c r="X133" i="32" s="1"/>
  <c r="T133" i="32"/>
  <c r="E133" i="32"/>
  <c r="AF132" i="32"/>
  <c r="X132" i="32" s="1"/>
  <c r="T132" i="32"/>
  <c r="E132" i="32"/>
  <c r="AF131" i="32"/>
  <c r="X131" i="32" s="1"/>
  <c r="T131" i="32"/>
  <c r="E131" i="32"/>
  <c r="AF130" i="32"/>
  <c r="X130" i="32" s="1"/>
  <c r="T130" i="32"/>
  <c r="E130" i="32"/>
  <c r="AF129" i="32"/>
  <c r="X129" i="32" s="1"/>
  <c r="T129" i="32"/>
  <c r="E129" i="32"/>
  <c r="AF128" i="32"/>
  <c r="X128" i="32" s="1"/>
  <c r="T128" i="32"/>
  <c r="E128" i="32"/>
  <c r="AF127" i="32"/>
  <c r="X127" i="32" s="1"/>
  <c r="T127" i="32"/>
  <c r="E127" i="32"/>
  <c r="AF126" i="32"/>
  <c r="X126" i="32" s="1"/>
  <c r="T126" i="32"/>
  <c r="E126" i="32"/>
  <c r="AF125" i="32"/>
  <c r="X125" i="32" s="1"/>
  <c r="T125" i="32"/>
  <c r="E125" i="32"/>
  <c r="AF124" i="32"/>
  <c r="X124" i="32" s="1"/>
  <c r="T124" i="32"/>
  <c r="E124" i="32"/>
  <c r="AF123" i="32"/>
  <c r="X123" i="32" s="1"/>
  <c r="T123" i="32"/>
  <c r="E123" i="32"/>
  <c r="AF122" i="32"/>
  <c r="X122" i="32" s="1"/>
  <c r="T122" i="32"/>
  <c r="E122" i="32"/>
  <c r="AF121" i="32"/>
  <c r="X121" i="32" s="1"/>
  <c r="T121" i="32"/>
  <c r="E121" i="32"/>
  <c r="AF120" i="32"/>
  <c r="X120" i="32" s="1"/>
  <c r="T120" i="32"/>
  <c r="E120" i="32"/>
  <c r="AF119" i="32"/>
  <c r="X119" i="32" s="1"/>
  <c r="T119" i="32"/>
  <c r="E119" i="32"/>
  <c r="AF118" i="32"/>
  <c r="X118" i="32" s="1"/>
  <c r="T118" i="32"/>
  <c r="E118" i="32"/>
  <c r="AF117" i="32"/>
  <c r="X117" i="32" s="1"/>
  <c r="T117" i="32"/>
  <c r="E117" i="32"/>
  <c r="AF116" i="32"/>
  <c r="X116" i="32" s="1"/>
  <c r="T116" i="32"/>
  <c r="E116" i="32"/>
  <c r="AF115" i="32"/>
  <c r="X115" i="32" s="1"/>
  <c r="T115" i="32"/>
  <c r="E115" i="32"/>
  <c r="AF114" i="32"/>
  <c r="X114" i="32" s="1"/>
  <c r="T114" i="32"/>
  <c r="E114" i="32"/>
  <c r="AF113" i="32"/>
  <c r="X113" i="32" s="1"/>
  <c r="T113" i="32"/>
  <c r="E113" i="32"/>
  <c r="AF112" i="32"/>
  <c r="X112" i="32" s="1"/>
  <c r="T112" i="32"/>
  <c r="E112" i="32"/>
  <c r="AF111" i="32"/>
  <c r="X111" i="32" s="1"/>
  <c r="T111" i="32"/>
  <c r="E111" i="32"/>
  <c r="AF110" i="32"/>
  <c r="X110" i="32" s="1"/>
  <c r="T110" i="32"/>
  <c r="E110" i="32"/>
  <c r="AF109" i="32"/>
  <c r="X109" i="32" s="1"/>
  <c r="T109" i="32"/>
  <c r="E109" i="32"/>
  <c r="AF108" i="32"/>
  <c r="X108" i="32" s="1"/>
  <c r="T108" i="32"/>
  <c r="E108" i="32"/>
  <c r="AF107" i="32"/>
  <c r="X107" i="32" s="1"/>
  <c r="T107" i="32"/>
  <c r="E107" i="32"/>
  <c r="AF106" i="32"/>
  <c r="X106" i="32" s="1"/>
  <c r="T106" i="32"/>
  <c r="E106" i="32"/>
  <c r="AF105" i="32"/>
  <c r="X105" i="32" s="1"/>
  <c r="T105" i="32"/>
  <c r="E105" i="32"/>
  <c r="AF104" i="32"/>
  <c r="X104" i="32" s="1"/>
  <c r="T104" i="32"/>
  <c r="E104" i="32"/>
  <c r="AF103" i="32"/>
  <c r="X103" i="32" s="1"/>
  <c r="T103" i="32"/>
  <c r="E103" i="32"/>
  <c r="AF102" i="32"/>
  <c r="X102" i="32" s="1"/>
  <c r="T102" i="32"/>
  <c r="E102" i="32"/>
  <c r="AF101" i="32"/>
  <c r="X101" i="32" s="1"/>
  <c r="T101" i="32"/>
  <c r="E101" i="32"/>
  <c r="AF100" i="32"/>
  <c r="X100" i="32" s="1"/>
  <c r="T100" i="32"/>
  <c r="E100" i="32"/>
  <c r="AF99" i="32"/>
  <c r="X99" i="32" s="1"/>
  <c r="T99" i="32"/>
  <c r="E99" i="32"/>
  <c r="AF98" i="32"/>
  <c r="X98" i="32" s="1"/>
  <c r="T98" i="32"/>
  <c r="E98" i="32"/>
  <c r="AF97" i="32"/>
  <c r="X97" i="32" s="1"/>
  <c r="T97" i="32"/>
  <c r="E97" i="32"/>
  <c r="AF96" i="32"/>
  <c r="X96" i="32" s="1"/>
  <c r="T96" i="32"/>
  <c r="E96" i="32"/>
  <c r="AF95" i="32"/>
  <c r="X95" i="32" s="1"/>
  <c r="T95" i="32"/>
  <c r="E95" i="32"/>
  <c r="AF94" i="32"/>
  <c r="X94" i="32" s="1"/>
  <c r="T94" i="32"/>
  <c r="E94" i="32"/>
  <c r="AF93" i="32"/>
  <c r="X93" i="32" s="1"/>
  <c r="T93" i="32"/>
  <c r="E93" i="32"/>
  <c r="AF92" i="32"/>
  <c r="X92" i="32" s="1"/>
  <c r="T92" i="32"/>
  <c r="E92" i="32"/>
  <c r="AF91" i="32"/>
  <c r="X91" i="32" s="1"/>
  <c r="T91" i="32"/>
  <c r="E91" i="32"/>
  <c r="AF90" i="32"/>
  <c r="X90" i="32" s="1"/>
  <c r="T90" i="32"/>
  <c r="E90" i="32"/>
  <c r="AF89" i="32"/>
  <c r="X89" i="32" s="1"/>
  <c r="T89" i="32"/>
  <c r="E89" i="32"/>
  <c r="AF88" i="32"/>
  <c r="X88" i="32" s="1"/>
  <c r="T88" i="32"/>
  <c r="E88" i="32"/>
  <c r="AF87" i="32"/>
  <c r="X87" i="32" s="1"/>
  <c r="T87" i="32"/>
  <c r="E87" i="32"/>
  <c r="AF86" i="32"/>
  <c r="X86" i="32" s="1"/>
  <c r="T86" i="32"/>
  <c r="E86" i="32"/>
  <c r="AF85" i="32"/>
  <c r="X85" i="32" s="1"/>
  <c r="T85" i="32"/>
  <c r="E85" i="32"/>
  <c r="AF84" i="32"/>
  <c r="X84" i="32" s="1"/>
  <c r="T84" i="32"/>
  <c r="E84" i="32"/>
  <c r="AF83" i="32"/>
  <c r="X83" i="32" s="1"/>
  <c r="T83" i="32"/>
  <c r="E83" i="32"/>
  <c r="AF82" i="32"/>
  <c r="X82" i="32" s="1"/>
  <c r="T82" i="32"/>
  <c r="E82" i="32"/>
  <c r="AF81" i="32"/>
  <c r="X81" i="32" s="1"/>
  <c r="T81" i="32"/>
  <c r="E81" i="32"/>
  <c r="AF80" i="32"/>
  <c r="X80" i="32" s="1"/>
  <c r="T80" i="32"/>
  <c r="E80" i="32"/>
  <c r="AF79" i="32"/>
  <c r="X79" i="32" s="1"/>
  <c r="T79" i="32"/>
  <c r="E79" i="32"/>
  <c r="AF78" i="32"/>
  <c r="X78" i="32" s="1"/>
  <c r="T78" i="32"/>
  <c r="E78" i="32"/>
  <c r="AF77" i="32"/>
  <c r="X77" i="32" s="1"/>
  <c r="T77" i="32"/>
  <c r="E77" i="32"/>
  <c r="AF76" i="32"/>
  <c r="X76" i="32" s="1"/>
  <c r="T76" i="32"/>
  <c r="E76" i="32"/>
  <c r="AF75" i="32"/>
  <c r="X75" i="32" s="1"/>
  <c r="T75" i="32"/>
  <c r="E75" i="32"/>
  <c r="AF74" i="32"/>
  <c r="X74" i="32" s="1"/>
  <c r="T74" i="32"/>
  <c r="E74" i="32"/>
  <c r="AF73" i="32"/>
  <c r="X73" i="32" s="1"/>
  <c r="T73" i="32"/>
  <c r="E73" i="32"/>
  <c r="AF72" i="32"/>
  <c r="X72" i="32" s="1"/>
  <c r="T72" i="32"/>
  <c r="E72" i="32"/>
  <c r="AF71" i="32"/>
  <c r="X71" i="32" s="1"/>
  <c r="T71" i="32"/>
  <c r="E71" i="32"/>
  <c r="AF70" i="32"/>
  <c r="X70" i="32" s="1"/>
  <c r="T70" i="32"/>
  <c r="E70" i="32"/>
  <c r="AF69" i="32"/>
  <c r="X69" i="32" s="1"/>
  <c r="T69" i="32"/>
  <c r="E69" i="32"/>
  <c r="AF68" i="32"/>
  <c r="X68" i="32" s="1"/>
  <c r="T68" i="32"/>
  <c r="E68" i="32"/>
  <c r="AF67" i="32"/>
  <c r="X67" i="32" s="1"/>
  <c r="T67" i="32"/>
  <c r="E67" i="32"/>
  <c r="AF66" i="32"/>
  <c r="X66" i="32" s="1"/>
  <c r="T66" i="32"/>
  <c r="E66" i="32"/>
  <c r="AF65" i="32"/>
  <c r="X65" i="32" s="1"/>
  <c r="T65" i="32"/>
  <c r="E65" i="32"/>
  <c r="AF64" i="32"/>
  <c r="X64" i="32" s="1"/>
  <c r="T64" i="32"/>
  <c r="E64" i="32"/>
  <c r="AF63" i="32"/>
  <c r="X63" i="32" s="1"/>
  <c r="T63" i="32"/>
  <c r="E63" i="32"/>
  <c r="AF62" i="32"/>
  <c r="X62" i="32" s="1"/>
  <c r="T62" i="32"/>
  <c r="E62" i="32"/>
  <c r="AF61" i="32"/>
  <c r="X61" i="32" s="1"/>
  <c r="T61" i="32"/>
  <c r="E61" i="32"/>
  <c r="AF60" i="32"/>
  <c r="X60" i="32" s="1"/>
  <c r="T60" i="32"/>
  <c r="E60" i="32"/>
  <c r="AF59" i="32"/>
  <c r="X59" i="32" s="1"/>
  <c r="T59" i="32"/>
  <c r="E59" i="32"/>
  <c r="AF58" i="32"/>
  <c r="X58" i="32" s="1"/>
  <c r="T58" i="32"/>
  <c r="E58" i="32"/>
  <c r="AF57" i="32"/>
  <c r="X57" i="32" s="1"/>
  <c r="T57" i="32"/>
  <c r="E57" i="32"/>
  <c r="AF56" i="32"/>
  <c r="X56" i="32" s="1"/>
  <c r="T56" i="32"/>
  <c r="E56" i="32"/>
  <c r="AF55" i="32"/>
  <c r="X55" i="32" s="1"/>
  <c r="T55" i="32"/>
  <c r="E55" i="32"/>
  <c r="AF54" i="32"/>
  <c r="X54" i="32" s="1"/>
  <c r="T54" i="32"/>
  <c r="E54" i="32"/>
  <c r="AF53" i="32"/>
  <c r="X53" i="32" s="1"/>
  <c r="T53" i="32"/>
  <c r="E53" i="32"/>
  <c r="AF52" i="32"/>
  <c r="X52" i="32" s="1"/>
  <c r="T52" i="32"/>
  <c r="E52" i="32"/>
  <c r="AF51" i="32"/>
  <c r="X51" i="32" s="1"/>
  <c r="T51" i="32"/>
  <c r="E51" i="32"/>
  <c r="AF50" i="32"/>
  <c r="X50" i="32" s="1"/>
  <c r="T50" i="32"/>
  <c r="E50" i="32"/>
  <c r="AF49" i="32"/>
  <c r="X49" i="32" s="1"/>
  <c r="T49" i="32"/>
  <c r="E49" i="32"/>
  <c r="AF48" i="32"/>
  <c r="X48" i="32" s="1"/>
  <c r="T48" i="32"/>
  <c r="E48" i="32"/>
  <c r="AF47" i="32"/>
  <c r="X47" i="32" s="1"/>
  <c r="T47" i="32"/>
  <c r="E47" i="32"/>
  <c r="AF46" i="32"/>
  <c r="X46" i="32" s="1"/>
  <c r="T46" i="32"/>
  <c r="E46" i="32"/>
  <c r="AF45" i="32"/>
  <c r="X45" i="32" s="1"/>
  <c r="T45" i="32"/>
  <c r="E45" i="32"/>
  <c r="AF44" i="32"/>
  <c r="X44" i="32" s="1"/>
  <c r="T44" i="32"/>
  <c r="E44" i="32"/>
  <c r="AF43" i="32"/>
  <c r="X43" i="32" s="1"/>
  <c r="T43" i="32"/>
  <c r="E43" i="32"/>
  <c r="AF42" i="32"/>
  <c r="X42" i="32" s="1"/>
  <c r="T42" i="32"/>
  <c r="E42" i="32"/>
  <c r="AF41" i="32"/>
  <c r="X41" i="32" s="1"/>
  <c r="T41" i="32"/>
  <c r="E41" i="32"/>
  <c r="T40" i="32"/>
  <c r="T39" i="32"/>
  <c r="T36" i="32"/>
  <c r="T35" i="32"/>
  <c r="T34" i="32"/>
  <c r="T33" i="32"/>
  <c r="T32" i="32"/>
  <c r="T31" i="32"/>
  <c r="T30" i="32"/>
  <c r="AF29" i="32"/>
  <c r="X29" i="32" s="1"/>
  <c r="T29" i="32"/>
  <c r="E29" i="32"/>
  <c r="AF28" i="32"/>
  <c r="X28" i="32" s="1"/>
  <c r="T28" i="32"/>
  <c r="E28" i="32"/>
  <c r="AF27" i="32"/>
  <c r="X27" i="32" s="1"/>
  <c r="T27" i="32"/>
  <c r="E27" i="32"/>
  <c r="AF26" i="32"/>
  <c r="X26" i="32" s="1"/>
  <c r="T26" i="32"/>
  <c r="E26" i="32"/>
  <c r="AF25" i="32"/>
  <c r="X25" i="32" s="1"/>
  <c r="T25" i="32"/>
  <c r="E25" i="32"/>
  <c r="AF24" i="32"/>
  <c r="X24" i="32" s="1"/>
  <c r="T24" i="32"/>
  <c r="E24" i="32"/>
  <c r="AF17" i="32"/>
  <c r="T17" i="32"/>
  <c r="E17" i="32"/>
  <c r="R16" i="32"/>
  <c r="X17" i="32" l="1"/>
  <c r="AF392" i="32"/>
  <c r="R12" i="32"/>
  <c r="R392" i="32" s="1"/>
  <c r="Z370" i="32"/>
  <c r="AA370" i="32" s="1"/>
  <c r="AG370" i="32" s="1"/>
  <c r="BP390" i="30"/>
  <c r="BQ390" i="30"/>
  <c r="BP391" i="30"/>
  <c r="BQ391" i="30"/>
  <c r="BN390" i="30"/>
  <c r="BN391" i="30"/>
  <c r="BC390" i="30"/>
  <c r="BC391" i="30"/>
  <c r="D391" i="30"/>
  <c r="D390" i="30"/>
  <c r="AM393" i="30" l="1"/>
  <c r="BN369" i="30" l="1"/>
  <c r="BN370" i="30"/>
  <c r="BN371" i="30"/>
  <c r="BN372" i="30"/>
  <c r="BN368" i="30"/>
  <c r="BC368" i="30"/>
  <c r="BC369" i="30"/>
  <c r="BC370" i="30"/>
  <c r="BC371" i="30"/>
  <c r="BC372" i="30"/>
  <c r="BC15" i="30" l="1"/>
  <c r="AM14" i="30" l="1"/>
  <c r="AM10" i="30" s="1"/>
  <c r="BP367" i="30" l="1"/>
  <c r="BN367" i="30"/>
  <c r="BC367" i="30"/>
  <c r="D367" i="30"/>
  <c r="D368" i="30"/>
  <c r="D369" i="30"/>
  <c r="D370" i="30"/>
  <c r="D371" i="30"/>
  <c r="D372" i="30"/>
  <c r="BN366" i="30" l="1"/>
  <c r="BC366" i="30"/>
  <c r="D366" i="30"/>
  <c r="AR414" i="30"/>
  <c r="BO413" i="30"/>
  <c r="BB413" i="30"/>
  <c r="BO412" i="30"/>
  <c r="BB412" i="30"/>
  <c r="BO411" i="30"/>
  <c r="BB411" i="30"/>
  <c r="BO410" i="30"/>
  <c r="BB410" i="30"/>
  <c r="BO409" i="30"/>
  <c r="BB409" i="30"/>
  <c r="BO408" i="30"/>
  <c r="BB408" i="30"/>
  <c r="BO407" i="30"/>
  <c r="BB407" i="30"/>
  <c r="BO406" i="30"/>
  <c r="BB406" i="30"/>
  <c r="BO405" i="30"/>
  <c r="BB405" i="30"/>
  <c r="BO404" i="30"/>
  <c r="BB404" i="30"/>
  <c r="BO403" i="30"/>
  <c r="BB403" i="30"/>
  <c r="BO402" i="30"/>
  <c r="BB402" i="30"/>
  <c r="BO401" i="30"/>
  <c r="BB401" i="30"/>
  <c r="BO400" i="30"/>
  <c r="BB400" i="30"/>
  <c r="BO399" i="30"/>
  <c r="BB399" i="30"/>
  <c r="BO398" i="30"/>
  <c r="BB398" i="30"/>
  <c r="BN397" i="30"/>
  <c r="BG397" i="30" s="1"/>
  <c r="BC397" i="30"/>
  <c r="BB397" i="30"/>
  <c r="AR397" i="30"/>
  <c r="D397" i="30"/>
  <c r="BN396" i="30"/>
  <c r="BG396" i="30" s="1"/>
  <c r="BC396" i="30"/>
  <c r="BB396" i="30"/>
  <c r="AR396" i="30"/>
  <c r="D396" i="30"/>
  <c r="BN395" i="30"/>
  <c r="BG395" i="30" s="1"/>
  <c r="BC395" i="30"/>
  <c r="BB395" i="30"/>
  <c r="D395" i="30"/>
  <c r="BN394" i="30"/>
  <c r="BG394" i="30" s="1"/>
  <c r="BC394" i="30"/>
  <c r="BB394" i="30"/>
  <c r="D394" i="30"/>
  <c r="BC393" i="30"/>
  <c r="AQ393" i="30"/>
  <c r="BB393" i="30"/>
  <c r="D393" i="30"/>
  <c r="BH392" i="30"/>
  <c r="BI392" i="30" s="1"/>
  <c r="BJ392" i="30" s="1"/>
  <c r="BO392" i="30" s="1"/>
  <c r="BC392" i="30"/>
  <c r="BB392" i="30"/>
  <c r="D392" i="30"/>
  <c r="BB391" i="30"/>
  <c r="BN389" i="30"/>
  <c r="BG389" i="30" s="1"/>
  <c r="BC389" i="30"/>
  <c r="BB389" i="30"/>
  <c r="AQ389" i="30"/>
  <c r="D389" i="30"/>
  <c r="BN388" i="30"/>
  <c r="BG388" i="30" s="1"/>
  <c r="BC388" i="30"/>
  <c r="BB388" i="30"/>
  <c r="AQ388" i="30"/>
  <c r="AQ373" i="30" s="1"/>
  <c r="D388" i="30"/>
  <c r="BN387" i="30"/>
  <c r="BG387" i="30" s="1"/>
  <c r="BC387" i="30"/>
  <c r="BB387" i="30"/>
  <c r="D387" i="30"/>
  <c r="BN386" i="30"/>
  <c r="BG386" i="30" s="1"/>
  <c r="BC386" i="30"/>
  <c r="BB386" i="30"/>
  <c r="AR386" i="30"/>
  <c r="D386" i="30"/>
  <c r="BN385" i="30"/>
  <c r="BG385" i="30" s="1"/>
  <c r="BC385" i="30"/>
  <c r="BB385" i="30"/>
  <c r="AR385" i="30"/>
  <c r="D385" i="30"/>
  <c r="BN384" i="30"/>
  <c r="BG384" i="30" s="1"/>
  <c r="BC384" i="30"/>
  <c r="BB384" i="30"/>
  <c r="AR384" i="30"/>
  <c r="D384" i="30"/>
  <c r="BN383" i="30"/>
  <c r="BG383" i="30" s="1"/>
  <c r="BC383" i="30"/>
  <c r="BB383" i="30"/>
  <c r="D383" i="30"/>
  <c r="BN382" i="30"/>
  <c r="BG382" i="30" s="1"/>
  <c r="BC382" i="30"/>
  <c r="BB382" i="30"/>
  <c r="D382" i="30"/>
  <c r="BN381" i="30"/>
  <c r="BG381" i="30" s="1"/>
  <c r="BC381" i="30"/>
  <c r="BB381" i="30"/>
  <c r="D381" i="30"/>
  <c r="BN380" i="30"/>
  <c r="BG380" i="30" s="1"/>
  <c r="BC380" i="30"/>
  <c r="BB380" i="30"/>
  <c r="D380" i="30"/>
  <c r="BN379" i="30"/>
  <c r="BG379" i="30" s="1"/>
  <c r="BC379" i="30"/>
  <c r="BB379" i="30"/>
  <c r="D379" i="30"/>
  <c r="BN378" i="30"/>
  <c r="BG378" i="30"/>
  <c r="BC378" i="30"/>
  <c r="BB378" i="30"/>
  <c r="D378" i="30"/>
  <c r="BN377" i="30"/>
  <c r="BG377" i="30" s="1"/>
  <c r="BC377" i="30"/>
  <c r="BB377" i="30"/>
  <c r="D377" i="30"/>
  <c r="BN376" i="30"/>
  <c r="BG376" i="30" s="1"/>
  <c r="BC376" i="30"/>
  <c r="BB376" i="30"/>
  <c r="D376" i="30"/>
  <c r="BN375" i="30"/>
  <c r="BG375" i="30" s="1"/>
  <c r="BC375" i="30"/>
  <c r="BB375" i="30"/>
  <c r="D375" i="30"/>
  <c r="BN374" i="30"/>
  <c r="BG374" i="30" s="1"/>
  <c r="BC374" i="30"/>
  <c r="BB374" i="30"/>
  <c r="D374" i="30"/>
  <c r="BC373" i="30"/>
  <c r="BB373" i="30"/>
  <c r="D373" i="30"/>
  <c r="BN365" i="30"/>
  <c r="BC365" i="30"/>
  <c r="D365" i="30"/>
  <c r="BN364" i="30"/>
  <c r="BC364" i="30"/>
  <c r="D364" i="30"/>
  <c r="BN363" i="30"/>
  <c r="BC363" i="30"/>
  <c r="D363" i="30"/>
  <c r="BN362" i="30"/>
  <c r="BC362" i="30"/>
  <c r="D362" i="30"/>
  <c r="BN361" i="30"/>
  <c r="BC361" i="30"/>
  <c r="BB361" i="30"/>
  <c r="D361" i="30"/>
  <c r="BN360" i="30"/>
  <c r="BC360" i="30"/>
  <c r="D360" i="30"/>
  <c r="BN359" i="30"/>
  <c r="BC359" i="30"/>
  <c r="D359" i="30"/>
  <c r="BN358" i="30"/>
  <c r="BC358" i="30"/>
  <c r="D358" i="30"/>
  <c r="BN357" i="30"/>
  <c r="BC357" i="30"/>
  <c r="D357" i="30"/>
  <c r="BN356" i="30"/>
  <c r="BC356" i="30"/>
  <c r="D356" i="30"/>
  <c r="BN355" i="30"/>
  <c r="BC355" i="30"/>
  <c r="D355" i="30"/>
  <c r="BN354" i="30"/>
  <c r="BC354" i="30"/>
  <c r="D354" i="30"/>
  <c r="BN353" i="30"/>
  <c r="BC353" i="30"/>
  <c r="D353" i="30"/>
  <c r="BN352" i="30"/>
  <c r="BC352" i="30"/>
  <c r="D352" i="30"/>
  <c r="BN351" i="30"/>
  <c r="BC351" i="30"/>
  <c r="D351" i="30"/>
  <c r="BN350" i="30"/>
  <c r="BC350" i="30"/>
  <c r="D350" i="30"/>
  <c r="BN349" i="30"/>
  <c r="BC349" i="30"/>
  <c r="D349" i="30"/>
  <c r="BN348" i="30"/>
  <c r="BC348" i="30"/>
  <c r="D348" i="30"/>
  <c r="BN347" i="30"/>
  <c r="BC347" i="30"/>
  <c r="D347" i="30"/>
  <c r="BN346" i="30"/>
  <c r="BC346" i="30"/>
  <c r="D346" i="30"/>
  <c r="BN345" i="30"/>
  <c r="BC345" i="30"/>
  <c r="D345" i="30"/>
  <c r="BN344" i="30"/>
  <c r="BC344" i="30"/>
  <c r="D344" i="30"/>
  <c r="BN343" i="30"/>
  <c r="BC343" i="30"/>
  <c r="D343" i="30"/>
  <c r="BN342" i="30"/>
  <c r="BC342" i="30"/>
  <c r="D342" i="30"/>
  <c r="BN341" i="30"/>
  <c r="BC341" i="30"/>
  <c r="D341" i="30"/>
  <c r="BN340" i="30"/>
  <c r="BC340" i="30"/>
  <c r="D340" i="30"/>
  <c r="BN339" i="30"/>
  <c r="BC339" i="30"/>
  <c r="D339" i="30"/>
  <c r="BN338" i="30"/>
  <c r="BC338" i="30"/>
  <c r="D338" i="30"/>
  <c r="BN337" i="30"/>
  <c r="BG337" i="30" s="1"/>
  <c r="BC337" i="30"/>
  <c r="BB337" i="30"/>
  <c r="AQ337" i="30"/>
  <c r="D337" i="30"/>
  <c r="BN336" i="30"/>
  <c r="BG336" i="30" s="1"/>
  <c r="BC336" i="30"/>
  <c r="BB336" i="30"/>
  <c r="AQ336" i="30"/>
  <c r="D336" i="30"/>
  <c r="BN335" i="30"/>
  <c r="BG335" i="30" s="1"/>
  <c r="BC335" i="30"/>
  <c r="BB335" i="30"/>
  <c r="AQ335" i="30"/>
  <c r="D335" i="30"/>
  <c r="BN334" i="30"/>
  <c r="BG334" i="30" s="1"/>
  <c r="BC334" i="30"/>
  <c r="BB334" i="30"/>
  <c r="AQ334" i="30"/>
  <c r="D334" i="30"/>
  <c r="BN333" i="30"/>
  <c r="BG333" i="30" s="1"/>
  <c r="BC333" i="30"/>
  <c r="BB333" i="30"/>
  <c r="AQ333" i="30"/>
  <c r="D333" i="30"/>
  <c r="BN332" i="30"/>
  <c r="BG332" i="30" s="1"/>
  <c r="BC332" i="30"/>
  <c r="BB332" i="30"/>
  <c r="AQ332" i="30"/>
  <c r="D332" i="30"/>
  <c r="BN331" i="30"/>
  <c r="BG331" i="30" s="1"/>
  <c r="BC331" i="30"/>
  <c r="BB331" i="30"/>
  <c r="AQ331" i="30"/>
  <c r="D331" i="30"/>
  <c r="BN330" i="30"/>
  <c r="BG330" i="30" s="1"/>
  <c r="BC330" i="30"/>
  <c r="BB330" i="30"/>
  <c r="AQ330" i="30"/>
  <c r="D330" i="30"/>
  <c r="BN329" i="30"/>
  <c r="BG329" i="30" s="1"/>
  <c r="BC329" i="30"/>
  <c r="BB329" i="30"/>
  <c r="AQ329" i="30"/>
  <c r="D329" i="30"/>
  <c r="BN328" i="30"/>
  <c r="BG328" i="30" s="1"/>
  <c r="BC328" i="30"/>
  <c r="BB328" i="30"/>
  <c r="AQ328" i="30"/>
  <c r="D328" i="30"/>
  <c r="BN327" i="30"/>
  <c r="BG327" i="30" s="1"/>
  <c r="BC327" i="30"/>
  <c r="BB327" i="30"/>
  <c r="AQ327" i="30"/>
  <c r="D327" i="30"/>
  <c r="BN326" i="30"/>
  <c r="BG326" i="30" s="1"/>
  <c r="BC326" i="30"/>
  <c r="BB326" i="30"/>
  <c r="AQ326" i="30"/>
  <c r="D326" i="30"/>
  <c r="BN325" i="30"/>
  <c r="BG325" i="30" s="1"/>
  <c r="BC325" i="30"/>
  <c r="BB325" i="30"/>
  <c r="AQ325" i="30"/>
  <c r="D325" i="30"/>
  <c r="BN324" i="30"/>
  <c r="BG324" i="30" s="1"/>
  <c r="BC324" i="30"/>
  <c r="BB324" i="30"/>
  <c r="AQ324" i="30"/>
  <c r="D324" i="30"/>
  <c r="BN323" i="30"/>
  <c r="BG323" i="30" s="1"/>
  <c r="BC323" i="30"/>
  <c r="BB323" i="30"/>
  <c r="AQ323" i="30"/>
  <c r="D323" i="30"/>
  <c r="BN322" i="30"/>
  <c r="BG322" i="30" s="1"/>
  <c r="BC322" i="30"/>
  <c r="BB322" i="30"/>
  <c r="AR322" i="30"/>
  <c r="D322" i="30"/>
  <c r="BN321" i="30"/>
  <c r="BG321" i="30" s="1"/>
  <c r="BC321" i="30"/>
  <c r="BB321" i="30"/>
  <c r="AR321" i="30"/>
  <c r="D321" i="30"/>
  <c r="BN320" i="30"/>
  <c r="BG320" i="30" s="1"/>
  <c r="BC320" i="30"/>
  <c r="BB320" i="30"/>
  <c r="AR320" i="30"/>
  <c r="D320" i="30"/>
  <c r="BN319" i="30"/>
  <c r="BG319" i="30"/>
  <c r="BC319" i="30"/>
  <c r="BB319" i="30"/>
  <c r="AR319" i="30"/>
  <c r="D319" i="30"/>
  <c r="BN318" i="30"/>
  <c r="BG318" i="30" s="1"/>
  <c r="BC318" i="30"/>
  <c r="BB318" i="30"/>
  <c r="AR318" i="30"/>
  <c r="D318" i="30"/>
  <c r="BN317" i="30"/>
  <c r="BG317" i="30" s="1"/>
  <c r="BC317" i="30"/>
  <c r="BB317" i="30"/>
  <c r="AR317" i="30"/>
  <c r="D317" i="30"/>
  <c r="BN316" i="30"/>
  <c r="BG316" i="30" s="1"/>
  <c r="BC316" i="30"/>
  <c r="BB316" i="30"/>
  <c r="AR316" i="30"/>
  <c r="D316" i="30"/>
  <c r="BN315" i="30"/>
  <c r="BG315" i="30" s="1"/>
  <c r="BC315" i="30"/>
  <c r="BB315" i="30"/>
  <c r="AR315" i="30"/>
  <c r="D315" i="30"/>
  <c r="BN314" i="30"/>
  <c r="BG314" i="30" s="1"/>
  <c r="BC314" i="30"/>
  <c r="BB314" i="30"/>
  <c r="AR314" i="30"/>
  <c r="D314" i="30"/>
  <c r="BN313" i="30"/>
  <c r="BG313" i="30" s="1"/>
  <c r="BC313" i="30"/>
  <c r="BB313" i="30"/>
  <c r="AR313" i="30"/>
  <c r="D313" i="30"/>
  <c r="BN312" i="30"/>
  <c r="BG312" i="30" s="1"/>
  <c r="BC312" i="30"/>
  <c r="BB312" i="30"/>
  <c r="AR312" i="30"/>
  <c r="D312" i="30"/>
  <c r="BN311" i="30"/>
  <c r="BG311" i="30" s="1"/>
  <c r="BC311" i="30"/>
  <c r="BB311" i="30"/>
  <c r="AR311" i="30"/>
  <c r="D311" i="30"/>
  <c r="BN310" i="30"/>
  <c r="BG310" i="30" s="1"/>
  <c r="BC310" i="30"/>
  <c r="BB310" i="30"/>
  <c r="AR310" i="30"/>
  <c r="D310" i="30"/>
  <c r="BN309" i="30"/>
  <c r="BG309" i="30" s="1"/>
  <c r="BC309" i="30"/>
  <c r="BB309" i="30"/>
  <c r="AR309" i="30"/>
  <c r="D309" i="30"/>
  <c r="BN308" i="30"/>
  <c r="BG308" i="30" s="1"/>
  <c r="BC308" i="30"/>
  <c r="BB308" i="30"/>
  <c r="AR308" i="30"/>
  <c r="D308" i="30"/>
  <c r="BN307" i="30"/>
  <c r="BG307" i="30" s="1"/>
  <c r="BC307" i="30"/>
  <c r="BB307" i="30"/>
  <c r="AR307" i="30"/>
  <c r="D307" i="30"/>
  <c r="BN306" i="30"/>
  <c r="BG306" i="30" s="1"/>
  <c r="BC306" i="30"/>
  <c r="BB306" i="30"/>
  <c r="AR306" i="30"/>
  <c r="D306" i="30"/>
  <c r="BN305" i="30"/>
  <c r="BG305" i="30" s="1"/>
  <c r="BC305" i="30"/>
  <c r="BB305" i="30"/>
  <c r="AR305" i="30"/>
  <c r="D305" i="30"/>
  <c r="BN304" i="30"/>
  <c r="BG304" i="30" s="1"/>
  <c r="BC304" i="30"/>
  <c r="BB304" i="30"/>
  <c r="AR304" i="30"/>
  <c r="D304" i="30"/>
  <c r="BN303" i="30"/>
  <c r="BG303" i="30" s="1"/>
  <c r="BC303" i="30"/>
  <c r="BB303" i="30"/>
  <c r="AR303" i="30"/>
  <c r="D303" i="30"/>
  <c r="BN302" i="30"/>
  <c r="BG302" i="30" s="1"/>
  <c r="BC302" i="30"/>
  <c r="BB302" i="30"/>
  <c r="AR302" i="30"/>
  <c r="D302" i="30"/>
  <c r="BN301" i="30"/>
  <c r="BG301" i="30" s="1"/>
  <c r="BC301" i="30"/>
  <c r="BB301" i="30"/>
  <c r="AR301" i="30"/>
  <c r="D301" i="30"/>
  <c r="BN300" i="30"/>
  <c r="BG300" i="30" s="1"/>
  <c r="BC300" i="30"/>
  <c r="BB300" i="30"/>
  <c r="AR300" i="30"/>
  <c r="D300" i="30"/>
  <c r="BN299" i="30"/>
  <c r="BG299" i="30" s="1"/>
  <c r="BC299" i="30"/>
  <c r="BB299" i="30"/>
  <c r="AR299" i="30"/>
  <c r="D299" i="30"/>
  <c r="BN298" i="30"/>
  <c r="BG298" i="30" s="1"/>
  <c r="BC298" i="30"/>
  <c r="BB298" i="30"/>
  <c r="AR298" i="30"/>
  <c r="D298" i="30"/>
  <c r="BN297" i="30"/>
  <c r="BG297" i="30" s="1"/>
  <c r="BC297" i="30"/>
  <c r="BB297" i="30"/>
  <c r="AR297" i="30"/>
  <c r="D297" i="30"/>
  <c r="BN296" i="30"/>
  <c r="BG296" i="30" s="1"/>
  <c r="BC296" i="30"/>
  <c r="BB296" i="30"/>
  <c r="AR296" i="30"/>
  <c r="D296" i="30"/>
  <c r="BN295" i="30"/>
  <c r="BG295" i="30" s="1"/>
  <c r="BC295" i="30"/>
  <c r="BB295" i="30"/>
  <c r="AR295" i="30"/>
  <c r="D295" i="30"/>
  <c r="BN294" i="30"/>
  <c r="BG294" i="30" s="1"/>
  <c r="BC294" i="30"/>
  <c r="BB294" i="30"/>
  <c r="AR294" i="30"/>
  <c r="D294" i="30"/>
  <c r="BN293" i="30"/>
  <c r="BG293" i="30" s="1"/>
  <c r="BC293" i="30"/>
  <c r="BB293" i="30"/>
  <c r="AR293" i="30"/>
  <c r="D293" i="30"/>
  <c r="BN292" i="30"/>
  <c r="BG292" i="30" s="1"/>
  <c r="BC292" i="30"/>
  <c r="BB292" i="30"/>
  <c r="AR292" i="30"/>
  <c r="D292" i="30"/>
  <c r="BN291" i="30"/>
  <c r="BG291" i="30" s="1"/>
  <c r="BC291" i="30"/>
  <c r="BB291" i="30"/>
  <c r="AR291" i="30"/>
  <c r="D291" i="30"/>
  <c r="BN290" i="30"/>
  <c r="BG290" i="30" s="1"/>
  <c r="BC290" i="30"/>
  <c r="BB290" i="30"/>
  <c r="AR290" i="30"/>
  <c r="D290" i="30"/>
  <c r="BN289" i="30"/>
  <c r="BG289" i="30" s="1"/>
  <c r="BC289" i="30"/>
  <c r="BB289" i="30"/>
  <c r="D289" i="30"/>
  <c r="BN288" i="30"/>
  <c r="BG288" i="30" s="1"/>
  <c r="BC288" i="30"/>
  <c r="BB288" i="30"/>
  <c r="D288" i="30"/>
  <c r="BN287" i="30"/>
  <c r="BG287" i="30" s="1"/>
  <c r="BC287" i="30"/>
  <c r="BB287" i="30"/>
  <c r="D287" i="30"/>
  <c r="BN286" i="30"/>
  <c r="BG286" i="30" s="1"/>
  <c r="BC286" i="30"/>
  <c r="BB286" i="30"/>
  <c r="D286" i="30"/>
  <c r="BN285" i="30"/>
  <c r="BG285" i="30" s="1"/>
  <c r="BC285" i="30"/>
  <c r="BB285" i="30"/>
  <c r="D285" i="30"/>
  <c r="BN284" i="30"/>
  <c r="BG284" i="30" s="1"/>
  <c r="BC284" i="30"/>
  <c r="BB284" i="30"/>
  <c r="D284" i="30"/>
  <c r="BN283" i="30"/>
  <c r="BG283" i="30" s="1"/>
  <c r="BC283" i="30"/>
  <c r="BB283" i="30"/>
  <c r="D283" i="30"/>
  <c r="BN282" i="30"/>
  <c r="BG282" i="30" s="1"/>
  <c r="BC282" i="30"/>
  <c r="BB282" i="30"/>
  <c r="D282" i="30"/>
  <c r="BN281" i="30"/>
  <c r="BG281" i="30" s="1"/>
  <c r="BC281" i="30"/>
  <c r="BB281" i="30"/>
  <c r="D281" i="30"/>
  <c r="BN280" i="30"/>
  <c r="BG280" i="30" s="1"/>
  <c r="BC280" i="30"/>
  <c r="BB280" i="30"/>
  <c r="D280" i="30"/>
  <c r="BN279" i="30"/>
  <c r="BG279" i="30"/>
  <c r="BC279" i="30"/>
  <c r="BB279" i="30"/>
  <c r="D279" i="30"/>
  <c r="BN278" i="30"/>
  <c r="BG278" i="30" s="1"/>
  <c r="BC278" i="30"/>
  <c r="BB278" i="30"/>
  <c r="D278" i="30"/>
  <c r="BN277" i="30"/>
  <c r="BG277" i="30" s="1"/>
  <c r="BC277" i="30"/>
  <c r="BB277" i="30"/>
  <c r="D277" i="30"/>
  <c r="BN276" i="30"/>
  <c r="BG276" i="30" s="1"/>
  <c r="BC276" i="30"/>
  <c r="BB276" i="30"/>
  <c r="D276" i="30"/>
  <c r="BN275" i="30"/>
  <c r="BG275" i="30" s="1"/>
  <c r="BC275" i="30"/>
  <c r="BB275" i="30"/>
  <c r="D275" i="30"/>
  <c r="BN274" i="30"/>
  <c r="BG274" i="30" s="1"/>
  <c r="BC274" i="30"/>
  <c r="BB274" i="30"/>
  <c r="D274" i="30"/>
  <c r="BN273" i="30"/>
  <c r="BG273" i="30" s="1"/>
  <c r="BC273" i="30"/>
  <c r="BB273" i="30"/>
  <c r="D273" i="30"/>
  <c r="BN272" i="30"/>
  <c r="BG272" i="30" s="1"/>
  <c r="BC272" i="30"/>
  <c r="BB272" i="30"/>
  <c r="D272" i="30"/>
  <c r="BN271" i="30"/>
  <c r="BG271" i="30" s="1"/>
  <c r="BC271" i="30"/>
  <c r="BB271" i="30"/>
  <c r="D271" i="30"/>
  <c r="BN270" i="30"/>
  <c r="BG270" i="30" s="1"/>
  <c r="BC270" i="30"/>
  <c r="BB270" i="30"/>
  <c r="D270" i="30"/>
  <c r="BN269" i="30"/>
  <c r="BG269" i="30" s="1"/>
  <c r="BC269" i="30"/>
  <c r="BB269" i="30"/>
  <c r="D269" i="30"/>
  <c r="BN268" i="30"/>
  <c r="BG268" i="30" s="1"/>
  <c r="BC268" i="30"/>
  <c r="BB268" i="30"/>
  <c r="D268" i="30"/>
  <c r="BN267" i="30"/>
  <c r="BG267" i="30"/>
  <c r="BC267" i="30"/>
  <c r="BB267" i="30"/>
  <c r="D267" i="30"/>
  <c r="BN266" i="30"/>
  <c r="BG266" i="30" s="1"/>
  <c r="BC266" i="30"/>
  <c r="BB266" i="30"/>
  <c r="D266" i="30"/>
  <c r="BN265" i="30"/>
  <c r="BG265" i="30" s="1"/>
  <c r="BC265" i="30"/>
  <c r="BB265" i="30"/>
  <c r="D265" i="30"/>
  <c r="BN264" i="30"/>
  <c r="BG264" i="30" s="1"/>
  <c r="BC264" i="30"/>
  <c r="BB264" i="30"/>
  <c r="D264" i="30"/>
  <c r="BN263" i="30"/>
  <c r="BG263" i="30" s="1"/>
  <c r="BC263" i="30"/>
  <c r="BB263" i="30"/>
  <c r="D263" i="30"/>
  <c r="BN262" i="30"/>
  <c r="BG262" i="30" s="1"/>
  <c r="BC262" i="30"/>
  <c r="BB262" i="30"/>
  <c r="D262" i="30"/>
  <c r="BN261" i="30"/>
  <c r="BG261" i="30" s="1"/>
  <c r="BC261" i="30"/>
  <c r="BB261" i="30"/>
  <c r="D261" i="30"/>
  <c r="BN260" i="30"/>
  <c r="BG260" i="30"/>
  <c r="BC260" i="30"/>
  <c r="BB260" i="30"/>
  <c r="D260" i="30"/>
  <c r="BN259" i="30"/>
  <c r="BG259" i="30" s="1"/>
  <c r="BC259" i="30"/>
  <c r="BB259" i="30"/>
  <c r="D259" i="30"/>
  <c r="BN258" i="30"/>
  <c r="BG258" i="30" s="1"/>
  <c r="BC258" i="30"/>
  <c r="BB258" i="30"/>
  <c r="D258" i="30"/>
  <c r="BN257" i="30"/>
  <c r="BG257" i="30" s="1"/>
  <c r="BC257" i="30"/>
  <c r="BB257" i="30"/>
  <c r="AR257" i="30"/>
  <c r="D257" i="30"/>
  <c r="BN256" i="30"/>
  <c r="BG256" i="30" s="1"/>
  <c r="BC256" i="30"/>
  <c r="BB256" i="30"/>
  <c r="AR256" i="30"/>
  <c r="D256" i="30"/>
  <c r="BN255" i="30"/>
  <c r="BG255" i="30" s="1"/>
  <c r="BC255" i="30"/>
  <c r="BB255" i="30"/>
  <c r="AR255" i="30"/>
  <c r="D255" i="30"/>
  <c r="BN254" i="30"/>
  <c r="BG254" i="30" s="1"/>
  <c r="BC254" i="30"/>
  <c r="BB254" i="30"/>
  <c r="AR254" i="30"/>
  <c r="D254" i="30"/>
  <c r="BN253" i="30"/>
  <c r="BG253" i="30" s="1"/>
  <c r="BC253" i="30"/>
  <c r="BB253" i="30"/>
  <c r="AR253" i="30"/>
  <c r="D253" i="30"/>
  <c r="BN252" i="30"/>
  <c r="BG252" i="30" s="1"/>
  <c r="BC252" i="30"/>
  <c r="BB252" i="30"/>
  <c r="AR252" i="30"/>
  <c r="D252" i="30"/>
  <c r="BN251" i="30"/>
  <c r="BG251" i="30" s="1"/>
  <c r="BC251" i="30"/>
  <c r="BB251" i="30"/>
  <c r="AR251" i="30"/>
  <c r="D251" i="30"/>
  <c r="BN250" i="30"/>
  <c r="BG250" i="30" s="1"/>
  <c r="BC250" i="30"/>
  <c r="BB250" i="30"/>
  <c r="AR250" i="30"/>
  <c r="D250" i="30"/>
  <c r="BN249" i="30"/>
  <c r="BG249" i="30" s="1"/>
  <c r="BC249" i="30"/>
  <c r="BB249" i="30"/>
  <c r="AR249" i="30"/>
  <c r="D249" i="30"/>
  <c r="BN248" i="30"/>
  <c r="BG248" i="30" s="1"/>
  <c r="BC248" i="30"/>
  <c r="BB248" i="30"/>
  <c r="AR248" i="30"/>
  <c r="D248" i="30"/>
  <c r="BN247" i="30"/>
  <c r="BG247" i="30" s="1"/>
  <c r="BC247" i="30"/>
  <c r="BB247" i="30"/>
  <c r="AR247" i="30"/>
  <c r="D247" i="30"/>
  <c r="BN246" i="30"/>
  <c r="BG246" i="30" s="1"/>
  <c r="BC246" i="30"/>
  <c r="BB246" i="30"/>
  <c r="AR246" i="30"/>
  <c r="D246" i="30"/>
  <c r="BN245" i="30"/>
  <c r="BG245" i="30" s="1"/>
  <c r="BC245" i="30"/>
  <c r="BB245" i="30"/>
  <c r="AR245" i="30"/>
  <c r="D245" i="30"/>
  <c r="BN244" i="30"/>
  <c r="BG244" i="30" s="1"/>
  <c r="BC244" i="30"/>
  <c r="BB244" i="30"/>
  <c r="AR244" i="30"/>
  <c r="D244" i="30"/>
  <c r="BN243" i="30"/>
  <c r="BG243" i="30" s="1"/>
  <c r="BC243" i="30"/>
  <c r="BB243" i="30"/>
  <c r="D243" i="30"/>
  <c r="BN242" i="30"/>
  <c r="BG242" i="30"/>
  <c r="BC242" i="30"/>
  <c r="BB242" i="30"/>
  <c r="D242" i="30"/>
  <c r="BN241" i="30"/>
  <c r="BG241" i="30" s="1"/>
  <c r="BC241" i="30"/>
  <c r="BB241" i="30"/>
  <c r="D241" i="30"/>
  <c r="BN240" i="30"/>
  <c r="BG240" i="30" s="1"/>
  <c r="BC240" i="30"/>
  <c r="BB240" i="30"/>
  <c r="D240" i="30"/>
  <c r="BN239" i="30"/>
  <c r="BG239" i="30" s="1"/>
  <c r="BC239" i="30"/>
  <c r="BB239" i="30"/>
  <c r="D239" i="30"/>
  <c r="BN238" i="30"/>
  <c r="BG238" i="30" s="1"/>
  <c r="BC238" i="30"/>
  <c r="BB238" i="30"/>
  <c r="D238" i="30"/>
  <c r="BN237" i="30"/>
  <c r="BG237" i="30" s="1"/>
  <c r="BC237" i="30"/>
  <c r="BB237" i="30"/>
  <c r="D237" i="30"/>
  <c r="BN236" i="30"/>
  <c r="BG236" i="30" s="1"/>
  <c r="BC236" i="30"/>
  <c r="BB236" i="30"/>
  <c r="D236" i="30"/>
  <c r="BN235" i="30"/>
  <c r="BG235" i="30" s="1"/>
  <c r="BC235" i="30"/>
  <c r="BB235" i="30"/>
  <c r="D235" i="30"/>
  <c r="BN234" i="30"/>
  <c r="BG234" i="30" s="1"/>
  <c r="BC234" i="30"/>
  <c r="BB234" i="30"/>
  <c r="D234" i="30"/>
  <c r="BN233" i="30"/>
  <c r="BG233" i="30" s="1"/>
  <c r="BC233" i="30"/>
  <c r="BB233" i="30"/>
  <c r="D233" i="30"/>
  <c r="BN232" i="30"/>
  <c r="BG232" i="30" s="1"/>
  <c r="BC232" i="30"/>
  <c r="BB232" i="30"/>
  <c r="D232" i="30"/>
  <c r="BN231" i="30"/>
  <c r="BG231" i="30" s="1"/>
  <c r="BC231" i="30"/>
  <c r="BB231" i="30"/>
  <c r="D231" i="30"/>
  <c r="BN230" i="30"/>
  <c r="BG230" i="30" s="1"/>
  <c r="BC230" i="30"/>
  <c r="BB230" i="30"/>
  <c r="D230" i="30"/>
  <c r="BN229" i="30"/>
  <c r="BG229" i="30" s="1"/>
  <c r="BC229" i="30"/>
  <c r="BB229" i="30"/>
  <c r="D229" i="30"/>
  <c r="BN228" i="30"/>
  <c r="BG228" i="30" s="1"/>
  <c r="BC228" i="30"/>
  <c r="BB228" i="30"/>
  <c r="D228" i="30"/>
  <c r="BN227" i="30"/>
  <c r="BG227" i="30" s="1"/>
  <c r="BC227" i="30"/>
  <c r="BB227" i="30"/>
  <c r="D227" i="30"/>
  <c r="BN226" i="30"/>
  <c r="BG226" i="30" s="1"/>
  <c r="BC226" i="30"/>
  <c r="BB226" i="30"/>
  <c r="D226" i="30"/>
  <c r="BN225" i="30"/>
  <c r="BG225" i="30" s="1"/>
  <c r="BC225" i="30"/>
  <c r="BB225" i="30"/>
  <c r="D225" i="30"/>
  <c r="BN224" i="30"/>
  <c r="BG224" i="30" s="1"/>
  <c r="BC224" i="30"/>
  <c r="BB224" i="30"/>
  <c r="D224" i="30"/>
  <c r="BN223" i="30"/>
  <c r="BG223" i="30" s="1"/>
  <c r="BC223" i="30"/>
  <c r="BB223" i="30"/>
  <c r="D223" i="30"/>
  <c r="BN222" i="30"/>
  <c r="BG222" i="30" s="1"/>
  <c r="BC222" i="30"/>
  <c r="BB222" i="30"/>
  <c r="D222" i="30"/>
  <c r="BN221" i="30"/>
  <c r="BG221" i="30" s="1"/>
  <c r="BC221" i="30"/>
  <c r="BB221" i="30"/>
  <c r="D221" i="30"/>
  <c r="BN220" i="30"/>
  <c r="BG220" i="30" s="1"/>
  <c r="BC220" i="30"/>
  <c r="BB220" i="30"/>
  <c r="D220" i="30"/>
  <c r="BN219" i="30"/>
  <c r="BG219" i="30" s="1"/>
  <c r="BC219" i="30"/>
  <c r="BB219" i="30"/>
  <c r="D219" i="30"/>
  <c r="BN218" i="30"/>
  <c r="BG218" i="30"/>
  <c r="BC218" i="30"/>
  <c r="BB218" i="30"/>
  <c r="D218" i="30"/>
  <c r="BN217" i="30"/>
  <c r="BG217" i="30" s="1"/>
  <c r="BC217" i="30"/>
  <c r="BB217" i="30"/>
  <c r="D217" i="30"/>
  <c r="BN216" i="30"/>
  <c r="BG216" i="30" s="1"/>
  <c r="BC216" i="30"/>
  <c r="BB216" i="30"/>
  <c r="D216" i="30"/>
  <c r="BN215" i="30"/>
  <c r="BG215" i="30" s="1"/>
  <c r="BC215" i="30"/>
  <c r="BB215" i="30"/>
  <c r="D215" i="30"/>
  <c r="BN214" i="30"/>
  <c r="BG214" i="30" s="1"/>
  <c r="BC214" i="30"/>
  <c r="BB214" i="30"/>
  <c r="D214" i="30"/>
  <c r="BN213" i="30"/>
  <c r="BG213" i="30" s="1"/>
  <c r="BC213" i="30"/>
  <c r="BB213" i="30"/>
  <c r="D213" i="30"/>
  <c r="BN212" i="30"/>
  <c r="BG212" i="30" s="1"/>
  <c r="BC212" i="30"/>
  <c r="BB212" i="30"/>
  <c r="D212" i="30"/>
  <c r="BN211" i="30"/>
  <c r="BG211" i="30" s="1"/>
  <c r="BC211" i="30"/>
  <c r="BB211" i="30"/>
  <c r="D211" i="30"/>
  <c r="BN210" i="30"/>
  <c r="BG210" i="30" s="1"/>
  <c r="BC210" i="30"/>
  <c r="BB210" i="30"/>
  <c r="D210" i="30"/>
  <c r="BN209" i="30"/>
  <c r="BG209" i="30" s="1"/>
  <c r="BC209" i="30"/>
  <c r="BB209" i="30"/>
  <c r="D209" i="30"/>
  <c r="BN208" i="30"/>
  <c r="BG208" i="30" s="1"/>
  <c r="BC208" i="30"/>
  <c r="BB208" i="30"/>
  <c r="D208" i="30"/>
  <c r="BN207" i="30"/>
  <c r="BG207" i="30" s="1"/>
  <c r="BC207" i="30"/>
  <c r="BB207" i="30"/>
  <c r="D207" i="30"/>
  <c r="BN206" i="30"/>
  <c r="BG206" i="30" s="1"/>
  <c r="BC206" i="30"/>
  <c r="BB206" i="30"/>
  <c r="D206" i="30"/>
  <c r="BN205" i="30"/>
  <c r="BG205" i="30" s="1"/>
  <c r="BC205" i="30"/>
  <c r="BB205" i="30"/>
  <c r="D205" i="30"/>
  <c r="BN204" i="30"/>
  <c r="BG204" i="30" s="1"/>
  <c r="BC204" i="30"/>
  <c r="BB204" i="30"/>
  <c r="D204" i="30"/>
  <c r="BJ203" i="30"/>
  <c r="BC203" i="30"/>
  <c r="BB203" i="30"/>
  <c r="D203" i="30"/>
  <c r="BN202" i="30"/>
  <c r="BG202" i="30" s="1"/>
  <c r="BC202" i="30"/>
  <c r="BB202" i="30"/>
  <c r="D202" i="30"/>
  <c r="BN201" i="30"/>
  <c r="BG201" i="30" s="1"/>
  <c r="BC201" i="30"/>
  <c r="BB201" i="30"/>
  <c r="D201" i="30"/>
  <c r="BN200" i="30"/>
  <c r="BG200" i="30" s="1"/>
  <c r="BC200" i="30"/>
  <c r="BB200" i="30"/>
  <c r="D200" i="30"/>
  <c r="BN199" i="30"/>
  <c r="BG199" i="30" s="1"/>
  <c r="BC199" i="30"/>
  <c r="BB199" i="30"/>
  <c r="D199" i="30"/>
  <c r="BN198" i="30"/>
  <c r="BG198" i="30" s="1"/>
  <c r="BC198" i="30"/>
  <c r="BB198" i="30"/>
  <c r="D198" i="30"/>
  <c r="BI197" i="30"/>
  <c r="BC197" i="30"/>
  <c r="BB197" i="30"/>
  <c r="D197" i="30"/>
  <c r="BN196" i="30"/>
  <c r="BG196" i="30" s="1"/>
  <c r="BC196" i="30"/>
  <c r="BB196" i="30"/>
  <c r="D196" i="30"/>
  <c r="BN195" i="30"/>
  <c r="BG195" i="30" s="1"/>
  <c r="BC195" i="30"/>
  <c r="BB195" i="30"/>
  <c r="D195" i="30"/>
  <c r="BN194" i="30"/>
  <c r="BG194" i="30" s="1"/>
  <c r="BC194" i="30"/>
  <c r="BB194" i="30"/>
  <c r="D194" i="30"/>
  <c r="BN193" i="30"/>
  <c r="BG193" i="30" s="1"/>
  <c r="BC193" i="30"/>
  <c r="BB193" i="30"/>
  <c r="D193" i="30"/>
  <c r="BN192" i="30"/>
  <c r="BG192" i="30" s="1"/>
  <c r="BC192" i="30"/>
  <c r="BB192" i="30"/>
  <c r="D192" i="30"/>
  <c r="BN191" i="30"/>
  <c r="BG191" i="30" s="1"/>
  <c r="BC191" i="30"/>
  <c r="BB191" i="30"/>
  <c r="D191" i="30"/>
  <c r="BN190" i="30"/>
  <c r="BG190" i="30" s="1"/>
  <c r="BC190" i="30"/>
  <c r="BB190" i="30"/>
  <c r="D190" i="30"/>
  <c r="BN189" i="30"/>
  <c r="BG189" i="30" s="1"/>
  <c r="BC189" i="30"/>
  <c r="BB189" i="30"/>
  <c r="D189" i="30"/>
  <c r="BN188" i="30"/>
  <c r="BG188" i="30" s="1"/>
  <c r="BC188" i="30"/>
  <c r="BB188" i="30"/>
  <c r="D188" i="30"/>
  <c r="BN187" i="30"/>
  <c r="BG187" i="30" s="1"/>
  <c r="BC187" i="30"/>
  <c r="BB187" i="30"/>
  <c r="D187" i="30"/>
  <c r="BN186" i="30"/>
  <c r="BG186" i="30" s="1"/>
  <c r="BC186" i="30"/>
  <c r="BB186" i="30"/>
  <c r="D186" i="30"/>
  <c r="BN185" i="30"/>
  <c r="BG185" i="30" s="1"/>
  <c r="BC185" i="30"/>
  <c r="BB185" i="30"/>
  <c r="D185" i="30"/>
  <c r="BN184" i="30"/>
  <c r="BG184" i="30" s="1"/>
  <c r="BC184" i="30"/>
  <c r="BB184" i="30"/>
  <c r="D184" i="30"/>
  <c r="BN183" i="30"/>
  <c r="BG183" i="30" s="1"/>
  <c r="BC183" i="30"/>
  <c r="BB183" i="30"/>
  <c r="D183" i="30"/>
  <c r="BN182" i="30"/>
  <c r="BG182" i="30" s="1"/>
  <c r="BC182" i="30"/>
  <c r="BB182" i="30"/>
  <c r="D182" i="30"/>
  <c r="BN181" i="30"/>
  <c r="BG181" i="30" s="1"/>
  <c r="BC181" i="30"/>
  <c r="BB181" i="30"/>
  <c r="D181" i="30"/>
  <c r="BN180" i="30"/>
  <c r="BG180" i="30" s="1"/>
  <c r="BC180" i="30"/>
  <c r="BB180" i="30"/>
  <c r="D180" i="30"/>
  <c r="BN179" i="30"/>
  <c r="BG179" i="30" s="1"/>
  <c r="BC179" i="30"/>
  <c r="BB179" i="30"/>
  <c r="D179" i="30"/>
  <c r="BN178" i="30"/>
  <c r="BG178" i="30" s="1"/>
  <c r="BC178" i="30"/>
  <c r="BB178" i="30"/>
  <c r="D178" i="30"/>
  <c r="BN177" i="30"/>
  <c r="BG177" i="30" s="1"/>
  <c r="BC177" i="30"/>
  <c r="BB177" i="30"/>
  <c r="D177" i="30"/>
  <c r="BN176" i="30"/>
  <c r="BG176" i="30" s="1"/>
  <c r="BC176" i="30"/>
  <c r="BB176" i="30"/>
  <c r="D176" i="30"/>
  <c r="BN175" i="30"/>
  <c r="BG175" i="30" s="1"/>
  <c r="BC175" i="30"/>
  <c r="BB175" i="30"/>
  <c r="D175" i="30"/>
  <c r="BN174" i="30"/>
  <c r="BG174" i="30" s="1"/>
  <c r="BC174" i="30"/>
  <c r="BB174" i="30"/>
  <c r="D174" i="30"/>
  <c r="BN173" i="30"/>
  <c r="BG173" i="30" s="1"/>
  <c r="BC173" i="30"/>
  <c r="BB173" i="30"/>
  <c r="D173" i="30"/>
  <c r="BN172" i="30"/>
  <c r="BG172" i="30" s="1"/>
  <c r="BC172" i="30"/>
  <c r="BB172" i="30"/>
  <c r="D172" i="30"/>
  <c r="BN171" i="30"/>
  <c r="BG171" i="30" s="1"/>
  <c r="BC171" i="30"/>
  <c r="BB171" i="30"/>
  <c r="D171" i="30"/>
  <c r="BN170" i="30"/>
  <c r="BG170" i="30" s="1"/>
  <c r="BC170" i="30"/>
  <c r="BB170" i="30"/>
  <c r="D170" i="30"/>
  <c r="BN169" i="30"/>
  <c r="BG169" i="30" s="1"/>
  <c r="BC169" i="30"/>
  <c r="BB169" i="30"/>
  <c r="D169" i="30"/>
  <c r="BN168" i="30"/>
  <c r="BG168" i="30" s="1"/>
  <c r="BC168" i="30"/>
  <c r="BB168" i="30"/>
  <c r="D168" i="30"/>
  <c r="BN167" i="30"/>
  <c r="BG167" i="30" s="1"/>
  <c r="BC167" i="30"/>
  <c r="BB167" i="30"/>
  <c r="D167" i="30"/>
  <c r="BN166" i="30"/>
  <c r="BG166" i="30" s="1"/>
  <c r="BC166" i="30"/>
  <c r="BB166" i="30"/>
  <c r="D166" i="30"/>
  <c r="BN165" i="30"/>
  <c r="BG165" i="30" s="1"/>
  <c r="BC165" i="30"/>
  <c r="BB165" i="30"/>
  <c r="D165" i="30"/>
  <c r="BN164" i="30"/>
  <c r="BG164" i="30" s="1"/>
  <c r="BC164" i="30"/>
  <c r="BB164" i="30"/>
  <c r="D164" i="30"/>
  <c r="BN163" i="30"/>
  <c r="BG163" i="30" s="1"/>
  <c r="BC163" i="30"/>
  <c r="BB163" i="30"/>
  <c r="D163" i="30"/>
  <c r="BN162" i="30"/>
  <c r="BG162" i="30" s="1"/>
  <c r="BC162" i="30"/>
  <c r="BB162" i="30"/>
  <c r="D162" i="30"/>
  <c r="BN161" i="30"/>
  <c r="BG161" i="30" s="1"/>
  <c r="BC161" i="30"/>
  <c r="BB161" i="30"/>
  <c r="D161" i="30"/>
  <c r="BN160" i="30"/>
  <c r="BG160" i="30" s="1"/>
  <c r="BC160" i="30"/>
  <c r="BB160" i="30"/>
  <c r="D160" i="30"/>
  <c r="BN159" i="30"/>
  <c r="BG159" i="30" s="1"/>
  <c r="BC159" i="30"/>
  <c r="BB159" i="30"/>
  <c r="D159" i="30"/>
  <c r="BN158" i="30"/>
  <c r="BG158" i="30" s="1"/>
  <c r="BC158" i="30"/>
  <c r="BB158" i="30"/>
  <c r="D158" i="30"/>
  <c r="BN157" i="30"/>
  <c r="BG157" i="30" s="1"/>
  <c r="BC157" i="30"/>
  <c r="BB157" i="30"/>
  <c r="D157" i="30"/>
  <c r="BN156" i="30"/>
  <c r="BG156" i="30" s="1"/>
  <c r="BC156" i="30"/>
  <c r="BB156" i="30"/>
  <c r="D156" i="30"/>
  <c r="BN155" i="30"/>
  <c r="BG155" i="30" s="1"/>
  <c r="BC155" i="30"/>
  <c r="BB155" i="30"/>
  <c r="D155" i="30"/>
  <c r="BN154" i="30"/>
  <c r="BG154" i="30" s="1"/>
  <c r="BC154" i="30"/>
  <c r="BB154" i="30"/>
  <c r="D154" i="30"/>
  <c r="BN153" i="30"/>
  <c r="BG153" i="30" s="1"/>
  <c r="BC153" i="30"/>
  <c r="BB153" i="30"/>
  <c r="D153" i="30"/>
  <c r="BN152" i="30"/>
  <c r="BG152" i="30" s="1"/>
  <c r="BC152" i="30"/>
  <c r="BB152" i="30"/>
  <c r="D152" i="30"/>
  <c r="BN151" i="30"/>
  <c r="BG151" i="30" s="1"/>
  <c r="BC151" i="30"/>
  <c r="BB151" i="30"/>
  <c r="D151" i="30"/>
  <c r="BN150" i="30"/>
  <c r="BG150" i="30" s="1"/>
  <c r="BC150" i="30"/>
  <c r="BB150" i="30"/>
  <c r="D150" i="30"/>
  <c r="BN149" i="30"/>
  <c r="BG149" i="30" s="1"/>
  <c r="BC149" i="30"/>
  <c r="BB149" i="30"/>
  <c r="D149" i="30"/>
  <c r="BN148" i="30"/>
  <c r="BG148" i="30" s="1"/>
  <c r="BC148" i="30"/>
  <c r="BB148" i="30"/>
  <c r="D148" i="30"/>
  <c r="BN147" i="30"/>
  <c r="BG147" i="30" s="1"/>
  <c r="BC147" i="30"/>
  <c r="BB147" i="30"/>
  <c r="D147" i="30"/>
  <c r="BN146" i="30"/>
  <c r="BG146" i="30" s="1"/>
  <c r="BC146" i="30"/>
  <c r="BB146" i="30"/>
  <c r="D146" i="30"/>
  <c r="BN145" i="30"/>
  <c r="BG145" i="30" s="1"/>
  <c r="BC145" i="30"/>
  <c r="BB145" i="30"/>
  <c r="D145" i="30"/>
  <c r="BN144" i="30"/>
  <c r="BG144" i="30"/>
  <c r="BC144" i="30"/>
  <c r="BB144" i="30"/>
  <c r="D144" i="30"/>
  <c r="BN143" i="30"/>
  <c r="BG143" i="30" s="1"/>
  <c r="BC143" i="30"/>
  <c r="BB143" i="30"/>
  <c r="D143" i="30"/>
  <c r="BN142" i="30"/>
  <c r="BG142" i="30" s="1"/>
  <c r="BC142" i="30"/>
  <c r="BB142" i="30"/>
  <c r="D142" i="30"/>
  <c r="BN141" i="30"/>
  <c r="BG141" i="30" s="1"/>
  <c r="BC141" i="30"/>
  <c r="BB141" i="30"/>
  <c r="D141" i="30"/>
  <c r="BN140" i="30"/>
  <c r="BG140" i="30" s="1"/>
  <c r="BC140" i="30"/>
  <c r="BB140" i="30"/>
  <c r="D140" i="30"/>
  <c r="BN139" i="30"/>
  <c r="BG139" i="30" s="1"/>
  <c r="BC139" i="30"/>
  <c r="BB139" i="30"/>
  <c r="D139" i="30"/>
  <c r="BN138" i="30"/>
  <c r="BG138" i="30" s="1"/>
  <c r="BC138" i="30"/>
  <c r="BB138" i="30"/>
  <c r="D138" i="30"/>
  <c r="BN137" i="30"/>
  <c r="BG137" i="30"/>
  <c r="BC137" i="30"/>
  <c r="BB137" i="30"/>
  <c r="D137" i="30"/>
  <c r="BN136" i="30"/>
  <c r="BG136" i="30" s="1"/>
  <c r="BC136" i="30"/>
  <c r="BB136" i="30"/>
  <c r="D136" i="30"/>
  <c r="BN135" i="30"/>
  <c r="BG135" i="30" s="1"/>
  <c r="BC135" i="30"/>
  <c r="BB135" i="30"/>
  <c r="D135" i="30"/>
  <c r="BN134" i="30"/>
  <c r="BG134" i="30" s="1"/>
  <c r="BC134" i="30"/>
  <c r="BB134" i="30"/>
  <c r="D134" i="30"/>
  <c r="BN133" i="30"/>
  <c r="BG133" i="30" s="1"/>
  <c r="BC133" i="30"/>
  <c r="BB133" i="30"/>
  <c r="D133" i="30"/>
  <c r="BN132" i="30"/>
  <c r="BG132" i="30" s="1"/>
  <c r="BC132" i="30"/>
  <c r="BB132" i="30"/>
  <c r="D132" i="30"/>
  <c r="BN131" i="30"/>
  <c r="BG131" i="30" s="1"/>
  <c r="BC131" i="30"/>
  <c r="BB131" i="30"/>
  <c r="D131" i="30"/>
  <c r="BN130" i="30"/>
  <c r="BG130" i="30" s="1"/>
  <c r="BC130" i="30"/>
  <c r="BB130" i="30"/>
  <c r="D130" i="30"/>
  <c r="BN129" i="30"/>
  <c r="BG129" i="30" s="1"/>
  <c r="BC129" i="30"/>
  <c r="BB129" i="30"/>
  <c r="D129" i="30"/>
  <c r="BN128" i="30"/>
  <c r="BG128" i="30" s="1"/>
  <c r="BC128" i="30"/>
  <c r="BB128" i="30"/>
  <c r="D128" i="30"/>
  <c r="BN127" i="30"/>
  <c r="BG127" i="30" s="1"/>
  <c r="BC127" i="30"/>
  <c r="BB127" i="30"/>
  <c r="D127" i="30"/>
  <c r="BN126" i="30"/>
  <c r="BG126" i="30" s="1"/>
  <c r="BC126" i="30"/>
  <c r="BB126" i="30"/>
  <c r="D126" i="30"/>
  <c r="BN125" i="30"/>
  <c r="BG125" i="30" s="1"/>
  <c r="BC125" i="30"/>
  <c r="BB125" i="30"/>
  <c r="D125" i="30"/>
  <c r="BN124" i="30"/>
  <c r="BG124" i="30" s="1"/>
  <c r="BC124" i="30"/>
  <c r="BB124" i="30"/>
  <c r="D124" i="30"/>
  <c r="BN123" i="30"/>
  <c r="BG123" i="30" s="1"/>
  <c r="BC123" i="30"/>
  <c r="BB123" i="30"/>
  <c r="D123" i="30"/>
  <c r="BN122" i="30"/>
  <c r="BG122" i="30" s="1"/>
  <c r="BC122" i="30"/>
  <c r="BB122" i="30"/>
  <c r="D122" i="30"/>
  <c r="BN121" i="30"/>
  <c r="BG121" i="30" s="1"/>
  <c r="BC121" i="30"/>
  <c r="BB121" i="30"/>
  <c r="D121" i="30"/>
  <c r="BN120" i="30"/>
  <c r="BG120" i="30" s="1"/>
  <c r="BC120" i="30"/>
  <c r="BB120" i="30"/>
  <c r="D120" i="30"/>
  <c r="BN119" i="30"/>
  <c r="BG119" i="30" s="1"/>
  <c r="BC119" i="30"/>
  <c r="BB119" i="30"/>
  <c r="D119" i="30"/>
  <c r="BN118" i="30"/>
  <c r="BG118" i="30" s="1"/>
  <c r="BC118" i="30"/>
  <c r="BB118" i="30"/>
  <c r="D118" i="30"/>
  <c r="BN117" i="30"/>
  <c r="BG117" i="30" s="1"/>
  <c r="BC117" i="30"/>
  <c r="BB117" i="30"/>
  <c r="D117" i="30"/>
  <c r="BN116" i="30"/>
  <c r="BG116" i="30" s="1"/>
  <c r="BC116" i="30"/>
  <c r="BB116" i="30"/>
  <c r="D116" i="30"/>
  <c r="BN115" i="30"/>
  <c r="BG115" i="30" s="1"/>
  <c r="BC115" i="30"/>
  <c r="BB115" i="30"/>
  <c r="D115" i="30"/>
  <c r="BN114" i="30"/>
  <c r="BG114" i="30" s="1"/>
  <c r="BC114" i="30"/>
  <c r="BB114" i="30"/>
  <c r="D114" i="30"/>
  <c r="BN113" i="30"/>
  <c r="BG113" i="30" s="1"/>
  <c r="BC113" i="30"/>
  <c r="BB113" i="30"/>
  <c r="D113" i="30"/>
  <c r="BN112" i="30"/>
  <c r="BG112" i="30" s="1"/>
  <c r="BC112" i="30"/>
  <c r="BB112" i="30"/>
  <c r="D112" i="30"/>
  <c r="BN111" i="30"/>
  <c r="BG111" i="30" s="1"/>
  <c r="BC111" i="30"/>
  <c r="BB111" i="30"/>
  <c r="D111" i="30"/>
  <c r="BN110" i="30"/>
  <c r="BG110" i="30" s="1"/>
  <c r="BC110" i="30"/>
  <c r="BB110" i="30"/>
  <c r="D110" i="30"/>
  <c r="BN109" i="30"/>
  <c r="BG109" i="30" s="1"/>
  <c r="BC109" i="30"/>
  <c r="BB109" i="30"/>
  <c r="D109" i="30"/>
  <c r="BN108" i="30"/>
  <c r="BG108" i="30" s="1"/>
  <c r="BC108" i="30"/>
  <c r="BB108" i="30"/>
  <c r="D108" i="30"/>
  <c r="BN107" i="30"/>
  <c r="BG107" i="30" s="1"/>
  <c r="BC107" i="30"/>
  <c r="BB107" i="30"/>
  <c r="D107" i="30"/>
  <c r="BN106" i="30"/>
  <c r="BG106" i="30" s="1"/>
  <c r="BC106" i="30"/>
  <c r="BB106" i="30"/>
  <c r="D106" i="30"/>
  <c r="BN105" i="30"/>
  <c r="BG105" i="30" s="1"/>
  <c r="BC105" i="30"/>
  <c r="BB105" i="30"/>
  <c r="D105" i="30"/>
  <c r="BN104" i="30"/>
  <c r="BG104" i="30" s="1"/>
  <c r="BC104" i="30"/>
  <c r="BB104" i="30"/>
  <c r="D104" i="30"/>
  <c r="BN103" i="30"/>
  <c r="BG103" i="30" s="1"/>
  <c r="BC103" i="30"/>
  <c r="BB103" i="30"/>
  <c r="D103" i="30"/>
  <c r="BN102" i="30"/>
  <c r="BG102" i="30" s="1"/>
  <c r="BC102" i="30"/>
  <c r="BB102" i="30"/>
  <c r="D102" i="30"/>
  <c r="BN101" i="30"/>
  <c r="BG101" i="30" s="1"/>
  <c r="BC101" i="30"/>
  <c r="BB101" i="30"/>
  <c r="D101" i="30"/>
  <c r="BN100" i="30"/>
  <c r="BG100" i="30"/>
  <c r="BC100" i="30"/>
  <c r="BB100" i="30"/>
  <c r="D100" i="30"/>
  <c r="BN99" i="30"/>
  <c r="BG99" i="30" s="1"/>
  <c r="BC99" i="30"/>
  <c r="BB99" i="30"/>
  <c r="D99" i="30"/>
  <c r="BN98" i="30"/>
  <c r="BG98" i="30" s="1"/>
  <c r="BC98" i="30"/>
  <c r="BB98" i="30"/>
  <c r="D98" i="30"/>
  <c r="BN97" i="30"/>
  <c r="BG97" i="30" s="1"/>
  <c r="BC97" i="30"/>
  <c r="BB97" i="30"/>
  <c r="D97" i="30"/>
  <c r="BN96" i="30"/>
  <c r="BG96" i="30" s="1"/>
  <c r="BC96" i="30"/>
  <c r="BB96" i="30"/>
  <c r="D96" i="30"/>
  <c r="BN95" i="30"/>
  <c r="BG95" i="30" s="1"/>
  <c r="BC95" i="30"/>
  <c r="BB95" i="30"/>
  <c r="D95" i="30"/>
  <c r="BN94" i="30"/>
  <c r="BG94" i="30" s="1"/>
  <c r="BC94" i="30"/>
  <c r="BB94" i="30"/>
  <c r="D94" i="30"/>
  <c r="BN93" i="30"/>
  <c r="BG93" i="30" s="1"/>
  <c r="BC93" i="30"/>
  <c r="BB93" i="30"/>
  <c r="D93" i="30"/>
  <c r="BN92" i="30"/>
  <c r="BG92" i="30" s="1"/>
  <c r="BC92" i="30"/>
  <c r="BB92" i="30"/>
  <c r="D92" i="30"/>
  <c r="BN91" i="30"/>
  <c r="BG91" i="30" s="1"/>
  <c r="BC91" i="30"/>
  <c r="BB91" i="30"/>
  <c r="D91" i="30"/>
  <c r="BN90" i="30"/>
  <c r="BG90" i="30" s="1"/>
  <c r="BC90" i="30"/>
  <c r="BB90" i="30"/>
  <c r="D90" i="30"/>
  <c r="BN89" i="30"/>
  <c r="BG89" i="30" s="1"/>
  <c r="BC89" i="30"/>
  <c r="BB89" i="30"/>
  <c r="D89" i="30"/>
  <c r="BN88" i="30"/>
  <c r="BG88" i="30" s="1"/>
  <c r="BC88" i="30"/>
  <c r="BB88" i="30"/>
  <c r="D88" i="30"/>
  <c r="BN87" i="30"/>
  <c r="BG87" i="30" s="1"/>
  <c r="BC87" i="30"/>
  <c r="BB87" i="30"/>
  <c r="D87" i="30"/>
  <c r="BN86" i="30"/>
  <c r="BG86" i="30" s="1"/>
  <c r="BC86" i="30"/>
  <c r="BB86" i="30"/>
  <c r="D86" i="30"/>
  <c r="BN85" i="30"/>
  <c r="BG85" i="30" s="1"/>
  <c r="BC85" i="30"/>
  <c r="BB85" i="30"/>
  <c r="D85" i="30"/>
  <c r="BN84" i="30"/>
  <c r="BG84" i="30" s="1"/>
  <c r="BC84" i="30"/>
  <c r="BB84" i="30"/>
  <c r="D84" i="30"/>
  <c r="BN83" i="30"/>
  <c r="BG83" i="30" s="1"/>
  <c r="BC83" i="30"/>
  <c r="BB83" i="30"/>
  <c r="D83" i="30"/>
  <c r="BN82" i="30"/>
  <c r="BG82" i="30" s="1"/>
  <c r="BC82" i="30"/>
  <c r="BB82" i="30"/>
  <c r="D82" i="30"/>
  <c r="BN81" i="30"/>
  <c r="BG81" i="30" s="1"/>
  <c r="BC81" i="30"/>
  <c r="BB81" i="30"/>
  <c r="D81" i="30"/>
  <c r="BN80" i="30"/>
  <c r="BG80" i="30" s="1"/>
  <c r="BC80" i="30"/>
  <c r="BB80" i="30"/>
  <c r="D80" i="30"/>
  <c r="BN79" i="30"/>
  <c r="BG79" i="30" s="1"/>
  <c r="BC79" i="30"/>
  <c r="BB79" i="30"/>
  <c r="D79" i="30"/>
  <c r="BN78" i="30"/>
  <c r="BG78" i="30" s="1"/>
  <c r="BC78" i="30"/>
  <c r="BB78" i="30"/>
  <c r="D78" i="30"/>
  <c r="BN77" i="30"/>
  <c r="BG77" i="30" s="1"/>
  <c r="BC77" i="30"/>
  <c r="BB77" i="30"/>
  <c r="D77" i="30"/>
  <c r="BN76" i="30"/>
  <c r="BG76" i="30" s="1"/>
  <c r="BC76" i="30"/>
  <c r="BB76" i="30"/>
  <c r="D76" i="30"/>
  <c r="BN75" i="30"/>
  <c r="BG75" i="30" s="1"/>
  <c r="BC75" i="30"/>
  <c r="BB75" i="30"/>
  <c r="D75" i="30"/>
  <c r="BN74" i="30"/>
  <c r="BG74" i="30" s="1"/>
  <c r="BC74" i="30"/>
  <c r="BB74" i="30"/>
  <c r="D74" i="30"/>
  <c r="BN73" i="30"/>
  <c r="BG73" i="30" s="1"/>
  <c r="BC73" i="30"/>
  <c r="BB73" i="30"/>
  <c r="D73" i="30"/>
  <c r="BN72" i="30"/>
  <c r="BG72" i="30" s="1"/>
  <c r="BC72" i="30"/>
  <c r="BB72" i="30"/>
  <c r="D72" i="30"/>
  <c r="BN71" i="30"/>
  <c r="BG71" i="30" s="1"/>
  <c r="BC71" i="30"/>
  <c r="BB71" i="30"/>
  <c r="D71" i="30"/>
  <c r="BN70" i="30"/>
  <c r="BG70" i="30" s="1"/>
  <c r="BC70" i="30"/>
  <c r="BB70" i="30"/>
  <c r="D70" i="30"/>
  <c r="BN69" i="30"/>
  <c r="BG69" i="30" s="1"/>
  <c r="BC69" i="30"/>
  <c r="BB69" i="30"/>
  <c r="D69" i="30"/>
  <c r="BN68" i="30"/>
  <c r="BG68" i="30" s="1"/>
  <c r="BC68" i="30"/>
  <c r="BB68" i="30"/>
  <c r="D68" i="30"/>
  <c r="BN67" i="30"/>
  <c r="BG67" i="30" s="1"/>
  <c r="BC67" i="30"/>
  <c r="BB67" i="30"/>
  <c r="D67" i="30"/>
  <c r="BN66" i="30"/>
  <c r="BG66" i="30" s="1"/>
  <c r="BC66" i="30"/>
  <c r="BB66" i="30"/>
  <c r="D66" i="30"/>
  <c r="BN65" i="30"/>
  <c r="BG65" i="30" s="1"/>
  <c r="BC65" i="30"/>
  <c r="BB65" i="30"/>
  <c r="D65" i="30"/>
  <c r="BN64" i="30"/>
  <c r="BG64" i="30" s="1"/>
  <c r="BC64" i="30"/>
  <c r="BB64" i="30"/>
  <c r="D64" i="30"/>
  <c r="BN63" i="30"/>
  <c r="BG63" i="30" s="1"/>
  <c r="BC63" i="30"/>
  <c r="BB63" i="30"/>
  <c r="D63" i="30"/>
  <c r="BN62" i="30"/>
  <c r="BG62" i="30" s="1"/>
  <c r="BC62" i="30"/>
  <c r="BB62" i="30"/>
  <c r="D62" i="30"/>
  <c r="BN61" i="30"/>
  <c r="BG61" i="30" s="1"/>
  <c r="BC61" i="30"/>
  <c r="BB61" i="30"/>
  <c r="D61" i="30"/>
  <c r="BN60" i="30"/>
  <c r="BG60" i="30" s="1"/>
  <c r="BC60" i="30"/>
  <c r="BB60" i="30"/>
  <c r="D60" i="30"/>
  <c r="BN59" i="30"/>
  <c r="BG59" i="30" s="1"/>
  <c r="BC59" i="30"/>
  <c r="BB59" i="30"/>
  <c r="D59" i="30"/>
  <c r="BN58" i="30"/>
  <c r="BG58" i="30" s="1"/>
  <c r="BC58" i="30"/>
  <c r="BB58" i="30"/>
  <c r="D58" i="30"/>
  <c r="BN57" i="30"/>
  <c r="BG57" i="30" s="1"/>
  <c r="BC57" i="30"/>
  <c r="BB57" i="30"/>
  <c r="D57" i="30"/>
  <c r="BN56" i="30"/>
  <c r="BG56" i="30" s="1"/>
  <c r="BC56" i="30"/>
  <c r="BB56" i="30"/>
  <c r="D56" i="30"/>
  <c r="BN55" i="30"/>
  <c r="BG55" i="30" s="1"/>
  <c r="BC55" i="30"/>
  <c r="BB55" i="30"/>
  <c r="D55" i="30"/>
  <c r="BN54" i="30"/>
  <c r="BG54" i="30" s="1"/>
  <c r="BC54" i="30"/>
  <c r="BB54" i="30"/>
  <c r="D54" i="30"/>
  <c r="BN53" i="30"/>
  <c r="BG53" i="30" s="1"/>
  <c r="BC53" i="30"/>
  <c r="BB53" i="30"/>
  <c r="D53" i="30"/>
  <c r="BN52" i="30"/>
  <c r="BG52" i="30" s="1"/>
  <c r="BC52" i="30"/>
  <c r="BB52" i="30"/>
  <c r="D52" i="30"/>
  <c r="BN51" i="30"/>
  <c r="BG51" i="30" s="1"/>
  <c r="BC51" i="30"/>
  <c r="BB51" i="30"/>
  <c r="D51" i="30"/>
  <c r="BN50" i="30"/>
  <c r="BG50" i="30" s="1"/>
  <c r="BC50" i="30"/>
  <c r="BB50" i="30"/>
  <c r="D50" i="30"/>
  <c r="BN49" i="30"/>
  <c r="BG49" i="30" s="1"/>
  <c r="BC49" i="30"/>
  <c r="BB49" i="30"/>
  <c r="D49" i="30"/>
  <c r="BN48" i="30"/>
  <c r="BG48" i="30" s="1"/>
  <c r="BC48" i="30"/>
  <c r="BB48" i="30"/>
  <c r="D48" i="30"/>
  <c r="BN47" i="30"/>
  <c r="BG47" i="30" s="1"/>
  <c r="BC47" i="30"/>
  <c r="BB47" i="30"/>
  <c r="D47" i="30"/>
  <c r="BN46" i="30"/>
  <c r="BG46" i="30"/>
  <c r="BC46" i="30"/>
  <c r="BB46" i="30"/>
  <c r="D46" i="30"/>
  <c r="BN45" i="30"/>
  <c r="BG45" i="30" s="1"/>
  <c r="BC45" i="30"/>
  <c r="BB45" i="30"/>
  <c r="D45" i="30"/>
  <c r="BN44" i="30"/>
  <c r="BG44" i="30" s="1"/>
  <c r="BC44" i="30"/>
  <c r="BB44" i="30"/>
  <c r="D44" i="30"/>
  <c r="BN43" i="30"/>
  <c r="BG43" i="30" s="1"/>
  <c r="BC43" i="30"/>
  <c r="BB43" i="30"/>
  <c r="D43" i="30"/>
  <c r="BN42" i="30"/>
  <c r="BG42" i="30"/>
  <c r="BC42" i="30"/>
  <c r="BB42" i="30"/>
  <c r="D42" i="30"/>
  <c r="BN41" i="30"/>
  <c r="BG41" i="30" s="1"/>
  <c r="BC41" i="30"/>
  <c r="BB41" i="30"/>
  <c r="D41" i="30"/>
  <c r="BN40" i="30"/>
  <c r="BG40" i="30" s="1"/>
  <c r="BC40" i="30"/>
  <c r="BB40" i="30"/>
  <c r="D40" i="30"/>
  <c r="BN39" i="30"/>
  <c r="BG39" i="30" s="1"/>
  <c r="BC39" i="30"/>
  <c r="BB39" i="30"/>
  <c r="D39" i="30"/>
  <c r="BN38" i="30"/>
  <c r="BG38" i="30" s="1"/>
  <c r="BC38" i="30"/>
  <c r="BB38" i="30"/>
  <c r="D38" i="30"/>
  <c r="BN37" i="30"/>
  <c r="BG37" i="30" s="1"/>
  <c r="BC37" i="30"/>
  <c r="BB37" i="30"/>
  <c r="D37" i="30"/>
  <c r="BN36" i="30"/>
  <c r="BG36" i="30" s="1"/>
  <c r="BC36" i="30"/>
  <c r="BB36" i="30"/>
  <c r="D36" i="30"/>
  <c r="BN35" i="30"/>
  <c r="BG35" i="30" s="1"/>
  <c r="BC35" i="30"/>
  <c r="BB35" i="30"/>
  <c r="D35" i="30"/>
  <c r="BN34" i="30"/>
  <c r="BG34" i="30" s="1"/>
  <c r="BC34" i="30"/>
  <c r="BB34" i="30"/>
  <c r="D34" i="30"/>
  <c r="BN33" i="30"/>
  <c r="BG33" i="30" s="1"/>
  <c r="BC33" i="30"/>
  <c r="BB33" i="30"/>
  <c r="D33" i="30"/>
  <c r="BC32" i="30"/>
  <c r="BB32" i="30"/>
  <c r="BC31" i="30"/>
  <c r="BB31" i="30"/>
  <c r="BC30" i="30"/>
  <c r="BB30" i="30"/>
  <c r="BC29" i="30"/>
  <c r="BB29" i="30"/>
  <c r="BC28" i="30"/>
  <c r="BB28" i="30"/>
  <c r="BC27" i="30"/>
  <c r="BB27" i="30"/>
  <c r="BC26" i="30"/>
  <c r="BB26" i="30"/>
  <c r="BC25" i="30"/>
  <c r="BB25" i="30"/>
  <c r="BC24" i="30"/>
  <c r="BB24" i="30"/>
  <c r="BC23" i="30"/>
  <c r="BB23" i="30"/>
  <c r="BC22" i="30"/>
  <c r="BB22" i="30"/>
  <c r="BN21" i="30"/>
  <c r="BG21" i="30" s="1"/>
  <c r="BC21" i="30"/>
  <c r="BB21" i="30"/>
  <c r="D21" i="30"/>
  <c r="BN20" i="30"/>
  <c r="BG20" i="30" s="1"/>
  <c r="BC20" i="30"/>
  <c r="BB20" i="30"/>
  <c r="D20" i="30"/>
  <c r="BN19" i="30"/>
  <c r="BG19" i="30" s="1"/>
  <c r="BC19" i="30"/>
  <c r="BB19" i="30"/>
  <c r="D19" i="30"/>
  <c r="BN18" i="30"/>
  <c r="BG18" i="30" s="1"/>
  <c r="BC18" i="30"/>
  <c r="BB18" i="30"/>
  <c r="D18" i="30"/>
  <c r="BN17" i="30"/>
  <c r="BG17" i="30" s="1"/>
  <c r="BC17" i="30"/>
  <c r="BB17" i="30"/>
  <c r="D17" i="30"/>
  <c r="BN16" i="30"/>
  <c r="BG16" i="30" s="1"/>
  <c r="BC16" i="30"/>
  <c r="BB16" i="30"/>
  <c r="D16" i="30"/>
  <c r="BN15" i="30"/>
  <c r="BG15" i="30" s="1"/>
  <c r="BB15" i="30"/>
  <c r="AQ15" i="30"/>
  <c r="D15" i="30"/>
  <c r="AR14" i="30"/>
  <c r="BB10" i="30"/>
  <c r="BB13" i="30"/>
  <c r="BB12" i="30"/>
  <c r="BB11" i="30"/>
  <c r="BK203" i="30" l="1"/>
  <c r="BP203" i="30" s="1"/>
  <c r="AR32" i="30"/>
  <c r="BJ197" i="30"/>
  <c r="BK197" i="30" s="1"/>
  <c r="AR373" i="30"/>
  <c r="AR393" i="30"/>
  <c r="BB14" i="30"/>
  <c r="AE16" i="15"/>
  <c r="S16" i="15"/>
  <c r="BP197" i="30" l="1"/>
  <c r="AR10" i="30"/>
  <c r="AR9" i="30" s="1"/>
  <c r="BL197" i="30"/>
  <c r="BL203" i="30"/>
  <c r="BQ197" i="30"/>
  <c r="BQ203" i="30"/>
  <c r="BM197" i="30" l="1"/>
  <c r="BR197" i="30" s="1"/>
  <c r="BR203" i="30"/>
  <c r="BM203" i="30"/>
  <c r="BO203" i="30" s="1"/>
  <c r="BO197" i="30" l="1"/>
  <c r="B101" i="29"/>
  <c r="B100" i="29"/>
  <c r="B99" i="29"/>
  <c r="B98" i="29"/>
  <c r="B97" i="29"/>
  <c r="B96" i="29"/>
  <c r="B95" i="29"/>
  <c r="B94" i="29"/>
  <c r="B93" i="29"/>
  <c r="B92" i="29"/>
  <c r="B91" i="29"/>
  <c r="B90" i="29"/>
  <c r="B89" i="29"/>
  <c r="B88" i="29"/>
  <c r="B87" i="29"/>
  <c r="B86" i="29"/>
  <c r="B85" i="29"/>
  <c r="B84" i="29"/>
  <c r="B83" i="29"/>
  <c r="B82" i="29"/>
  <c r="B81" i="29"/>
  <c r="B80" i="29"/>
  <c r="B79" i="29"/>
  <c r="B78" i="29"/>
  <c r="B77" i="29"/>
  <c r="B76" i="29"/>
  <c r="B75" i="29"/>
  <c r="B74" i="29"/>
  <c r="B73" i="29"/>
  <c r="B72" i="29"/>
  <c r="B71" i="29"/>
  <c r="B70" i="29"/>
  <c r="B69" i="29"/>
  <c r="B68" i="29"/>
  <c r="B67" i="29"/>
  <c r="B66" i="29"/>
  <c r="B65" i="29"/>
  <c r="B64" i="29"/>
  <c r="B63" i="29"/>
  <c r="B62" i="29"/>
  <c r="B61" i="29"/>
  <c r="B60" i="29"/>
  <c r="B59" i="29"/>
  <c r="B58" i="29"/>
  <c r="B57" i="29"/>
  <c r="B56" i="29"/>
  <c r="B55" i="29"/>
  <c r="B54" i="29"/>
  <c r="B53" i="29"/>
  <c r="B52" i="29"/>
  <c r="B51" i="29"/>
  <c r="B50" i="29"/>
  <c r="B49" i="29"/>
  <c r="B48" i="29"/>
  <c r="B47" i="29"/>
  <c r="B46" i="29"/>
  <c r="B45" i="29"/>
  <c r="B44" i="29"/>
  <c r="B43" i="29"/>
  <c r="B42" i="29"/>
  <c r="B41" i="29"/>
  <c r="B40" i="29"/>
  <c r="B39" i="29"/>
  <c r="B38" i="29"/>
  <c r="B37" i="29"/>
  <c r="B36" i="29"/>
  <c r="B35" i="29"/>
  <c r="B34" i="29"/>
  <c r="B33" i="29"/>
  <c r="B32" i="29"/>
  <c r="B29" i="29"/>
  <c r="B28" i="29"/>
  <c r="B27" i="29"/>
  <c r="B26" i="29"/>
  <c r="B25" i="29"/>
  <c r="B24" i="29"/>
  <c r="B23" i="29"/>
  <c r="B22" i="29"/>
  <c r="B21" i="29"/>
  <c r="B20" i="29"/>
  <c r="B19" i="29"/>
  <c r="B18" i="29"/>
  <c r="B17" i="29"/>
  <c r="B16" i="29"/>
  <c r="B15" i="29"/>
  <c r="B14" i="29"/>
  <c r="B13" i="29"/>
  <c r="B12" i="29"/>
  <c r="B11" i="29"/>
  <c r="B10" i="29"/>
  <c r="B9" i="29"/>
  <c r="B8" i="29"/>
  <c r="B7" i="29"/>
  <c r="B6" i="29"/>
  <c r="B5" i="29"/>
  <c r="B4" i="29"/>
  <c r="B3" i="29"/>
  <c r="B2" i="29"/>
  <c r="T173" i="40" l="1"/>
  <c r="T177" i="40"/>
  <c r="T181" i="40"/>
  <c r="T185" i="40"/>
  <c r="T189" i="40"/>
  <c r="T193" i="40"/>
  <c r="T197" i="40"/>
  <c r="T35" i="40"/>
  <c r="T39" i="40"/>
  <c r="T43" i="40"/>
  <c r="T47" i="40"/>
  <c r="T51" i="40"/>
  <c r="T55" i="40"/>
  <c r="T59" i="40"/>
  <c r="T63" i="40"/>
  <c r="T68" i="40"/>
  <c r="T201" i="40"/>
  <c r="T205" i="40"/>
  <c r="T211" i="40"/>
  <c r="T263" i="40"/>
  <c r="T279" i="40"/>
  <c r="T305" i="40"/>
  <c r="T314" i="40"/>
  <c r="T322" i="40"/>
  <c r="T335" i="40"/>
  <c r="T75" i="40"/>
  <c r="T79" i="40"/>
  <c r="T151" i="40"/>
  <c r="T351" i="40"/>
  <c r="T368" i="40"/>
  <c r="T360" i="40"/>
  <c r="T257" i="40"/>
  <c r="T22" i="40"/>
  <c r="T270" i="40"/>
  <c r="T237" i="40"/>
  <c r="T242" i="40"/>
  <c r="T349" i="40"/>
  <c r="T162" i="40"/>
  <c r="T245" i="40"/>
  <c r="T170" i="40"/>
  <c r="T174" i="40"/>
  <c r="T178" i="40"/>
  <c r="T182" i="40"/>
  <c r="T186" i="40"/>
  <c r="T190" i="40"/>
  <c r="T194" i="40"/>
  <c r="T36" i="40"/>
  <c r="T40" i="40"/>
  <c r="T44" i="40"/>
  <c r="T48" i="40"/>
  <c r="T52" i="40"/>
  <c r="T56" i="40"/>
  <c r="T60" i="40"/>
  <c r="T64" i="40"/>
  <c r="T69" i="40"/>
  <c r="T198" i="40"/>
  <c r="T202" i="40"/>
  <c r="T206" i="40"/>
  <c r="T215" i="40"/>
  <c r="T255" i="40"/>
  <c r="T259" i="40"/>
  <c r="T275" i="40"/>
  <c r="T286" i="40"/>
  <c r="T295" i="40"/>
  <c r="T323" i="40"/>
  <c r="T329" i="40"/>
  <c r="T76" i="40"/>
  <c r="T80" i="40"/>
  <c r="T363" i="40"/>
  <c r="T369" i="40"/>
  <c r="T241" i="40"/>
  <c r="T244" i="40"/>
  <c r="T152" i="40"/>
  <c r="T144" i="40"/>
  <c r="T278" i="40"/>
  <c r="T159" i="40"/>
  <c r="T253" i="40"/>
  <c r="T339" i="40"/>
  <c r="T155" i="40"/>
  <c r="T280" i="40"/>
  <c r="T352" i="40"/>
  <c r="T354" i="40"/>
  <c r="T171" i="40"/>
  <c r="T175" i="40"/>
  <c r="T179" i="40"/>
  <c r="T183" i="40"/>
  <c r="T187" i="40"/>
  <c r="T191" i="40"/>
  <c r="T195" i="40"/>
  <c r="T37" i="40"/>
  <c r="T41" i="40"/>
  <c r="T45" i="40"/>
  <c r="T49" i="40"/>
  <c r="T53" i="40"/>
  <c r="T57" i="40"/>
  <c r="T61" i="40"/>
  <c r="T65" i="40"/>
  <c r="T70" i="40"/>
  <c r="T199" i="40"/>
  <c r="T203" i="40"/>
  <c r="T207" i="40"/>
  <c r="T216" i="40"/>
  <c r="T252" i="40"/>
  <c r="T256" i="40"/>
  <c r="T271" i="40"/>
  <c r="T287" i="40"/>
  <c r="T296" i="40"/>
  <c r="T301" i="40"/>
  <c r="T310" i="40"/>
  <c r="T318" i="40"/>
  <c r="T325" i="40"/>
  <c r="T331" i="40"/>
  <c r="T72" i="40"/>
  <c r="T77" i="40"/>
  <c r="T81" i="40"/>
  <c r="T148" i="40"/>
  <c r="T359" i="40"/>
  <c r="T366" i="40"/>
  <c r="T142" i="40"/>
  <c r="T350" i="40"/>
  <c r="T136" i="40"/>
  <c r="T172" i="40"/>
  <c r="T176" i="40"/>
  <c r="T180" i="40"/>
  <c r="T184" i="40"/>
  <c r="T188" i="40"/>
  <c r="T192" i="40"/>
  <c r="T196" i="40"/>
  <c r="T38" i="40"/>
  <c r="T42" i="40"/>
  <c r="T46" i="40"/>
  <c r="T50" i="40"/>
  <c r="T54" i="40"/>
  <c r="T58" i="40"/>
  <c r="T62" i="40"/>
  <c r="T67" i="40"/>
  <c r="T71" i="40"/>
  <c r="T200" i="40"/>
  <c r="T204" i="40"/>
  <c r="T208" i="40"/>
  <c r="T219" i="40"/>
  <c r="T267" i="40"/>
  <c r="T284" i="40"/>
  <c r="T293" i="40"/>
  <c r="T297" i="40"/>
  <c r="T333" i="40"/>
  <c r="T73" i="40"/>
  <c r="T78" i="40"/>
  <c r="T134" i="40"/>
  <c r="T355" i="40"/>
  <c r="T367" i="40"/>
  <c r="T262" i="40"/>
  <c r="T147" i="40"/>
  <c r="T300" i="40"/>
  <c r="T133" i="40"/>
  <c r="T264" i="40"/>
  <c r="T291" i="40"/>
  <c r="T362" i="40"/>
  <c r="T135" i="40"/>
  <c r="T358" i="40"/>
  <c r="T239" i="40"/>
  <c r="T272" i="40"/>
  <c r="T143" i="40"/>
  <c r="T246" i="40"/>
  <c r="T258" i="40"/>
  <c r="T274" i="40"/>
  <c r="T289" i="40"/>
  <c r="T298" i="40"/>
  <c r="T337" i="40"/>
  <c r="T28" i="40"/>
  <c r="T137" i="40"/>
  <c r="T311" i="40"/>
  <c r="T66" i="40"/>
  <c r="T90" i="40"/>
  <c r="T261" i="40"/>
  <c r="T277" i="40"/>
  <c r="T304" i="40"/>
  <c r="T327" i="40"/>
  <c r="T168" i="40"/>
  <c r="T214" i="40"/>
  <c r="T247" i="40"/>
  <c r="T283" i="40"/>
  <c r="T306" i="40"/>
  <c r="T330" i="40"/>
  <c r="T353" i="40"/>
  <c r="T248" i="40"/>
  <c r="T273" i="40"/>
  <c r="T332" i="40"/>
  <c r="T17" i="40"/>
  <c r="T21" i="40"/>
  <c r="T25" i="40"/>
  <c r="T95" i="40"/>
  <c r="T103" i="40"/>
  <c r="T111" i="40"/>
  <c r="T119" i="40"/>
  <c r="T127" i="40"/>
  <c r="T83" i="40"/>
  <c r="T87" i="40"/>
  <c r="T98" i="40"/>
  <c r="T106" i="40"/>
  <c r="T114" i="40"/>
  <c r="T122" i="40"/>
  <c r="T288" i="40"/>
  <c r="T150" i="40"/>
  <c r="T250" i="40"/>
  <c r="T260" i="40"/>
  <c r="T276" i="40"/>
  <c r="T341" i="40"/>
  <c r="T164" i="40"/>
  <c r="T138" i="40"/>
  <c r="T149" i="40"/>
  <c r="T160" i="40"/>
  <c r="T299" i="40"/>
  <c r="T357" i="40"/>
  <c r="T74" i="40"/>
  <c r="T139" i="40"/>
  <c r="T154" i="40"/>
  <c r="T240" i="40"/>
  <c r="T153" i="40"/>
  <c r="T212" i="40"/>
  <c r="T315" i="40"/>
  <c r="T157" i="40"/>
  <c r="T249" i="40"/>
  <c r="T319" i="40"/>
  <c r="T345" i="40"/>
  <c r="T18" i="40"/>
  <c r="T26" i="40"/>
  <c r="T93" i="40"/>
  <c r="T101" i="40"/>
  <c r="T109" i="40"/>
  <c r="T117" i="40"/>
  <c r="T125" i="40"/>
  <c r="T96" i="40"/>
  <c r="T104" i="40"/>
  <c r="T112" i="40"/>
  <c r="T120" i="40"/>
  <c r="T128" i="40"/>
  <c r="T84" i="40"/>
  <c r="T140" i="40"/>
  <c r="T254" i="40"/>
  <c r="T158" i="40"/>
  <c r="T266" i="40"/>
  <c r="T281" i="40"/>
  <c r="T292" i="40"/>
  <c r="T343" i="40"/>
  <c r="T89" i="40"/>
  <c r="T251" i="40"/>
  <c r="T269" i="40"/>
  <c r="T282" i="40"/>
  <c r="T161" i="40"/>
  <c r="T290" i="40"/>
  <c r="T348" i="40"/>
  <c r="T361" i="40"/>
  <c r="T235" i="40"/>
  <c r="T265" i="40"/>
  <c r="T19" i="40"/>
  <c r="T23" i="40"/>
  <c r="T27" i="40"/>
  <c r="T91" i="40"/>
  <c r="T99" i="40"/>
  <c r="T107" i="40"/>
  <c r="T115" i="40"/>
  <c r="T123" i="40"/>
  <c r="T131" i="40"/>
  <c r="T85" i="40"/>
  <c r="T94" i="40"/>
  <c r="T356" i="40"/>
  <c r="T146" i="40"/>
  <c r="T141" i="40"/>
  <c r="T167" i="40"/>
  <c r="T268" i="40"/>
  <c r="T285" i="40"/>
  <c r="T294" i="40"/>
  <c r="T334" i="40"/>
  <c r="T156" i="40"/>
  <c r="T166" i="40"/>
  <c r="T324" i="40"/>
  <c r="T145" i="40"/>
  <c r="T236" i="40"/>
  <c r="T88" i="40"/>
  <c r="T238" i="40"/>
  <c r="T218" i="40"/>
  <c r="T165" i="40"/>
  <c r="T243" i="40"/>
  <c r="T210" i="40"/>
  <c r="T302" i="40"/>
  <c r="T16" i="40"/>
  <c r="T20" i="40"/>
  <c r="T24" i="40"/>
  <c r="T97" i="40"/>
  <c r="T105" i="40"/>
  <c r="T113" i="40"/>
  <c r="T121" i="40"/>
  <c r="T129" i="40"/>
  <c r="T92" i="40"/>
  <c r="T100" i="40"/>
  <c r="T108" i="40"/>
  <c r="T116" i="40"/>
  <c r="T124" i="40"/>
  <c r="T132" i="40"/>
  <c r="T82" i="40"/>
  <c r="T86" i="40"/>
  <c r="T126" i="40"/>
  <c r="T223" i="40"/>
  <c r="T231" i="40"/>
  <c r="T222" i="40"/>
  <c r="T230" i="40"/>
  <c r="T221" i="40"/>
  <c r="T229" i="40"/>
  <c r="T224" i="40"/>
  <c r="T232" i="40"/>
  <c r="T321" i="40"/>
  <c r="T312" i="40"/>
  <c r="T308" i="40"/>
  <c r="T317" i="40"/>
  <c r="T328" i="40"/>
  <c r="T326" i="40"/>
  <c r="T340" i="40"/>
  <c r="T118" i="40"/>
  <c r="T209" i="40"/>
  <c r="T213" i="40"/>
  <c r="T313" i="40"/>
  <c r="T309" i="40"/>
  <c r="T342" i="40"/>
  <c r="T110" i="40"/>
  <c r="T130" i="40"/>
  <c r="T227" i="40"/>
  <c r="T220" i="40"/>
  <c r="T226" i="40"/>
  <c r="T234" i="40"/>
  <c r="T225" i="40"/>
  <c r="T233" i="40"/>
  <c r="T228" i="40"/>
  <c r="T303" i="40"/>
  <c r="T336" i="40"/>
  <c r="T344" i="40"/>
  <c r="T102" i="40"/>
  <c r="T217" i="40"/>
  <c r="T307" i="40"/>
  <c r="T316" i="40"/>
  <c r="T320" i="40"/>
  <c r="T338" i="40"/>
  <c r="T18" i="39"/>
  <c r="T15" i="39"/>
  <c r="T17" i="39"/>
  <c r="T16" i="39"/>
  <c r="T12" i="39"/>
  <c r="T14" i="39"/>
  <c r="T13" i="39"/>
  <c r="U23" i="32"/>
  <c r="U18" i="32"/>
  <c r="U19" i="32"/>
  <c r="U20" i="32"/>
  <c r="U22" i="32"/>
  <c r="U21" i="32"/>
  <c r="T58" i="38"/>
  <c r="T158" i="38"/>
  <c r="T299" i="38"/>
  <c r="T345" i="38"/>
  <c r="T16" i="38"/>
  <c r="T121" i="38"/>
  <c r="T334" i="38"/>
  <c r="T88" i="38"/>
  <c r="T116" i="38"/>
  <c r="T173" i="38"/>
  <c r="T221" i="38"/>
  <c r="T249" i="38"/>
  <c r="T47" i="38"/>
  <c r="T67" i="38"/>
  <c r="T180" i="38"/>
  <c r="T216" i="38"/>
  <c r="T232" i="38"/>
  <c r="T248" i="38"/>
  <c r="T276" i="38"/>
  <c r="T292" i="38"/>
  <c r="T213" i="38"/>
  <c r="T151" i="38"/>
  <c r="T145" i="38"/>
  <c r="T237" i="38"/>
  <c r="T333" i="38"/>
  <c r="T118" i="38"/>
  <c r="T329" i="38"/>
  <c r="T262" i="38"/>
  <c r="T373" i="38"/>
  <c r="T225" i="38"/>
  <c r="T282" i="38"/>
  <c r="T71" i="38"/>
  <c r="T42" i="38"/>
  <c r="T56" i="38"/>
  <c r="T143" i="38"/>
  <c r="T35" i="38"/>
  <c r="T72" i="38"/>
  <c r="T59" i="38"/>
  <c r="T98" i="38"/>
  <c r="T268" i="38"/>
  <c r="T95" i="38"/>
  <c r="T123" i="38"/>
  <c r="T194" i="38"/>
  <c r="T279" i="38"/>
  <c r="T350" i="38"/>
  <c r="T165" i="38"/>
  <c r="T245" i="38"/>
  <c r="T304" i="38"/>
  <c r="T52" i="38"/>
  <c r="T87" i="38"/>
  <c r="T202" i="38"/>
  <c r="T286" i="38"/>
  <c r="T343" i="38"/>
  <c r="T115" i="38"/>
  <c r="T209" i="38"/>
  <c r="T266" i="38"/>
  <c r="T330" i="38"/>
  <c r="T270" i="38"/>
  <c r="T300" i="38"/>
  <c r="T342" i="38"/>
  <c r="T62" i="38"/>
  <c r="T162" i="38"/>
  <c r="T303" i="38"/>
  <c r="T349" i="38"/>
  <c r="T89" i="38"/>
  <c r="T125" i="38"/>
  <c r="T149" i="38"/>
  <c r="T298" i="38"/>
  <c r="T76" i="38"/>
  <c r="T92" i="38"/>
  <c r="T120" i="38"/>
  <c r="T177" i="38"/>
  <c r="T193" i="38"/>
  <c r="T253" i="38"/>
  <c r="T293" i="38"/>
  <c r="T184" i="38"/>
  <c r="T200" i="38"/>
  <c r="T236" i="38"/>
  <c r="T256" i="38"/>
  <c r="T280" i="38"/>
  <c r="T296" i="38"/>
  <c r="T224" i="38"/>
  <c r="T204" i="38"/>
  <c r="T218" i="38"/>
  <c r="T192" i="38"/>
  <c r="T51" i="38"/>
  <c r="T353" i="38"/>
  <c r="T214" i="38"/>
  <c r="T362" i="38"/>
  <c r="T264" i="38"/>
  <c r="T141" i="38"/>
  <c r="T230" i="38"/>
  <c r="T50" i="38"/>
  <c r="T261" i="38"/>
  <c r="T150" i="38"/>
  <c r="T74" i="38"/>
  <c r="T137" i="38"/>
  <c r="T21" i="38"/>
  <c r="T66" i="38"/>
  <c r="T133" i="38"/>
  <c r="T208" i="38"/>
  <c r="T55" i="38"/>
  <c r="T105" i="38"/>
  <c r="T114" i="38"/>
  <c r="T157" i="38"/>
  <c r="T203" i="38"/>
  <c r="T233" i="38"/>
  <c r="T252" i="38"/>
  <c r="T46" i="38"/>
  <c r="T90" i="38"/>
  <c r="T93" i="38"/>
  <c r="T146" i="38"/>
  <c r="T161" i="38"/>
  <c r="T178" i="38"/>
  <c r="T210" i="38"/>
  <c r="T103" i="38"/>
  <c r="T254" i="38"/>
  <c r="T358" i="38"/>
  <c r="T53" i="38"/>
  <c r="T69" i="38"/>
  <c r="T17" i="38"/>
  <c r="T49" i="38"/>
  <c r="T65" i="38"/>
  <c r="T86" i="38"/>
  <c r="T91" i="38"/>
  <c r="T119" i="38"/>
  <c r="T130" i="38"/>
  <c r="T136" i="38"/>
  <c r="T160" i="38"/>
  <c r="T179" i="38"/>
  <c r="T195" i="38"/>
  <c r="T278" i="38"/>
  <c r="T147" i="38"/>
  <c r="T174" i="38"/>
  <c r="T206" i="38"/>
  <c r="T290" i="38"/>
  <c r="T148" i="38"/>
  <c r="T171" i="38"/>
  <c r="T183" i="38"/>
  <c r="T207" i="38"/>
  <c r="T223" i="38"/>
  <c r="T231" i="38"/>
  <c r="T70" i="38"/>
  <c r="T138" i="38"/>
  <c r="T169" i="38"/>
  <c r="T331" i="38"/>
  <c r="T73" i="38"/>
  <c r="T129" i="38"/>
  <c r="T302" i="38"/>
  <c r="T357" i="38"/>
  <c r="T80" i="38"/>
  <c r="T96" i="38"/>
  <c r="T124" i="38"/>
  <c r="T181" i="38"/>
  <c r="T197" i="38"/>
  <c r="T229" i="38"/>
  <c r="T257" i="38"/>
  <c r="T277" i="38"/>
  <c r="T347" i="38"/>
  <c r="T188" i="38"/>
  <c r="T240" i="38"/>
  <c r="T260" i="38"/>
  <c r="T284" i="38"/>
  <c r="T205" i="38"/>
  <c r="T220" i="38"/>
  <c r="T131" i="38"/>
  <c r="T189" i="38"/>
  <c r="T110" i="38"/>
  <c r="T85" i="38"/>
  <c r="T20" i="38"/>
  <c r="T48" i="38"/>
  <c r="T43" i="38"/>
  <c r="T60" i="38"/>
  <c r="T346" i="38"/>
  <c r="T126" i="38"/>
  <c r="T154" i="38"/>
  <c r="T134" i="38"/>
  <c r="T64" i="38"/>
  <c r="T82" i="38"/>
  <c r="T101" i="38"/>
  <c r="T185" i="38"/>
  <c r="T273" i="38"/>
  <c r="T339" i="38"/>
  <c r="T107" i="38"/>
  <c r="T186" i="38"/>
  <c r="T234" i="38"/>
  <c r="T281" i="38"/>
  <c r="T365" i="38"/>
  <c r="T369" i="38"/>
  <c r="T106" i="38"/>
  <c r="T40" i="38"/>
  <c r="T41" i="38"/>
  <c r="T37" i="38"/>
  <c r="T100" i="38"/>
  <c r="T36" i="38"/>
  <c r="T61" i="38"/>
  <c r="T83" i="38"/>
  <c r="T104" i="38"/>
  <c r="T152" i="38"/>
  <c r="T155" i="38"/>
  <c r="T182" i="38"/>
  <c r="T217" i="38"/>
  <c r="T38" i="38"/>
  <c r="T211" i="38"/>
  <c r="T335" i="38"/>
  <c r="T81" i="38"/>
  <c r="T97" i="38"/>
  <c r="T113" i="38"/>
  <c r="T274" i="38"/>
  <c r="T361" i="38"/>
  <c r="T84" i="38"/>
  <c r="T108" i="38"/>
  <c r="T128" i="38"/>
  <c r="T19" i="38"/>
  <c r="T63" i="38"/>
  <c r="T212" i="38"/>
  <c r="T244" i="38"/>
  <c r="T288" i="38"/>
  <c r="T297" i="38"/>
  <c r="T142" i="38"/>
  <c r="T258" i="38"/>
  <c r="T246" i="38"/>
  <c r="T269" i="38"/>
  <c r="T366" i="38"/>
  <c r="T99" i="38"/>
  <c r="T54" i="38"/>
  <c r="T222" i="38"/>
  <c r="T34" i="38"/>
  <c r="T15" i="38"/>
  <c r="T102" i="38"/>
  <c r="T241" i="38"/>
  <c r="T77" i="38"/>
  <c r="T285" i="38"/>
  <c r="T39" i="38"/>
  <c r="T79" i="38"/>
  <c r="T176" i="38"/>
  <c r="T238" i="38"/>
  <c r="T363" i="38"/>
  <c r="T109" i="38"/>
  <c r="T117" i="38"/>
  <c r="T219" i="38"/>
  <c r="T132" i="38"/>
  <c r="T153" i="38"/>
  <c r="T68" i="38"/>
  <c r="T159" i="38"/>
  <c r="T168" i="38"/>
  <c r="T198" i="38"/>
  <c r="T338" i="38"/>
  <c r="T196" i="38"/>
  <c r="T226" i="38"/>
  <c r="T250" i="38"/>
  <c r="T289" i="38"/>
  <c r="T228" i="38"/>
  <c r="T265" i="38"/>
  <c r="T355" i="38"/>
  <c r="T372" i="38"/>
  <c r="T33" i="38"/>
  <c r="T78" i="38"/>
  <c r="T94" i="38"/>
  <c r="T44" i="38"/>
  <c r="T135" i="38"/>
  <c r="T112" i="38"/>
  <c r="T127" i="38"/>
  <c r="T122" i="38"/>
  <c r="T255" i="38"/>
  <c r="T294" i="38"/>
  <c r="T144" i="38"/>
  <c r="T167" i="38"/>
  <c r="T187" i="38"/>
  <c r="T242" i="38"/>
  <c r="T163" i="38"/>
  <c r="T190" i="38"/>
  <c r="T140" i="38"/>
  <c r="T164" i="38"/>
  <c r="T175" i="38"/>
  <c r="T199" i="38"/>
  <c r="T215" i="38"/>
  <c r="T75" i="38"/>
  <c r="T272" i="38"/>
  <c r="T139" i="38"/>
  <c r="T191" i="38"/>
  <c r="T275" i="38"/>
  <c r="T271" i="38"/>
  <c r="T336" i="38"/>
  <c r="T287" i="38"/>
  <c r="T295" i="38"/>
  <c r="T310" i="38"/>
  <c r="T318" i="38"/>
  <c r="T326" i="38"/>
  <c r="T312" i="38"/>
  <c r="T320" i="38"/>
  <c r="T328" i="38"/>
  <c r="T367" i="38"/>
  <c r="T309" i="38"/>
  <c r="T317" i="38"/>
  <c r="T325" i="38"/>
  <c r="T364" i="38"/>
  <c r="T368" i="38"/>
  <c r="T301" i="38"/>
  <c r="T344" i="38"/>
  <c r="T45" i="38"/>
  <c r="T170" i="38"/>
  <c r="T156" i="38"/>
  <c r="T239" i="38"/>
  <c r="T235" i="38"/>
  <c r="T251" i="38"/>
  <c r="T267" i="38"/>
  <c r="T337" i="38"/>
  <c r="T307" i="38"/>
  <c r="T315" i="38"/>
  <c r="T323" i="38"/>
  <c r="T356" i="38"/>
  <c r="T340" i="38"/>
  <c r="T359" i="38"/>
  <c r="T354" i="38"/>
  <c r="T348" i="38"/>
  <c r="T243" i="38"/>
  <c r="T319" i="38"/>
  <c r="T374" i="38"/>
  <c r="T332" i="38"/>
  <c r="T57" i="38"/>
  <c r="T111" i="38"/>
  <c r="T201" i="38"/>
  <c r="T263" i="38"/>
  <c r="T247" i="38"/>
  <c r="T227" i="38"/>
  <c r="T283" i="38"/>
  <c r="T291" i="38"/>
  <c r="T306" i="38"/>
  <c r="T314" i="38"/>
  <c r="T322" i="38"/>
  <c r="T308" i="38"/>
  <c r="T316" i="38"/>
  <c r="T324" i="38"/>
  <c r="T305" i="38"/>
  <c r="T313" i="38"/>
  <c r="T321" i="38"/>
  <c r="T375" i="38"/>
  <c r="T360" i="38"/>
  <c r="T18" i="38"/>
  <c r="T259" i="38"/>
  <c r="T311" i="38"/>
  <c r="T327" i="38"/>
  <c r="T341" i="38"/>
  <c r="U344" i="32"/>
  <c r="U350" i="32"/>
  <c r="U349" i="32"/>
  <c r="U348" i="32"/>
  <c r="U346" i="32"/>
  <c r="U345" i="32"/>
  <c r="U347" i="32"/>
  <c r="U341" i="32"/>
  <c r="U343" i="32"/>
  <c r="U342" i="32"/>
  <c r="U140" i="32"/>
  <c r="U79" i="32"/>
  <c r="U115" i="32"/>
  <c r="U209" i="32"/>
  <c r="U242" i="32"/>
  <c r="U63" i="32"/>
  <c r="U138" i="32"/>
  <c r="U288" i="32"/>
  <c r="U168" i="32"/>
  <c r="U53" i="32"/>
  <c r="U133" i="32"/>
  <c r="U335" i="32"/>
  <c r="U127" i="32"/>
  <c r="U42" i="32"/>
  <c r="U194" i="32"/>
  <c r="U283" i="32"/>
  <c r="U128" i="32"/>
  <c r="U374" i="32"/>
  <c r="U154" i="32"/>
  <c r="U210" i="32"/>
  <c r="U208" i="32"/>
  <c r="U272" i="32"/>
  <c r="U55" i="32"/>
  <c r="U87" i="32"/>
  <c r="U211" i="32"/>
  <c r="U239" i="32"/>
  <c r="U153" i="32"/>
  <c r="U240" i="32"/>
  <c r="U267" i="32"/>
  <c r="U334" i="32"/>
  <c r="U83" i="32"/>
  <c r="U149" i="32"/>
  <c r="U174" i="32"/>
  <c r="U375" i="32"/>
  <c r="U28" i="32"/>
  <c r="U222" i="32"/>
  <c r="U50" i="32"/>
  <c r="U132" i="32"/>
  <c r="U329" i="32"/>
  <c r="U249" i="32"/>
  <c r="U277" i="32"/>
  <c r="U202" i="32"/>
  <c r="U297" i="32"/>
  <c r="U369" i="32"/>
  <c r="U81" i="32"/>
  <c r="U356" i="32"/>
  <c r="U85" i="32"/>
  <c r="U152" i="32"/>
  <c r="U98" i="32"/>
  <c r="U106" i="32"/>
  <c r="U114" i="32"/>
  <c r="U125" i="32"/>
  <c r="U241" i="32"/>
  <c r="U147" i="32"/>
  <c r="U191" i="32"/>
  <c r="U134" i="32"/>
  <c r="U148" i="32"/>
  <c r="U164" i="32"/>
  <c r="U199" i="32"/>
  <c r="U219" i="32"/>
  <c r="U227" i="32"/>
  <c r="U254" i="32"/>
  <c r="U151" i="32"/>
  <c r="U188" i="32"/>
  <c r="U311" i="32"/>
  <c r="U224" i="32"/>
  <c r="U232" i="32"/>
  <c r="U236" i="32"/>
  <c r="U258" i="32"/>
  <c r="U279" i="32"/>
  <c r="U319" i="32"/>
  <c r="U261" i="32"/>
  <c r="U282" i="32"/>
  <c r="U296" i="32"/>
  <c r="U309" i="32"/>
  <c r="U322" i="32"/>
  <c r="U330" i="32"/>
  <c r="U353" i="32"/>
  <c r="U372" i="32"/>
  <c r="U366" i="32"/>
  <c r="U186" i="32"/>
  <c r="U312" i="32"/>
  <c r="U68" i="32"/>
  <c r="U324" i="32"/>
  <c r="U104" i="32"/>
  <c r="U184" i="32"/>
  <c r="U235" i="32"/>
  <c r="U318" i="32"/>
  <c r="U86" i="32"/>
  <c r="U278" i="32"/>
  <c r="U88" i="32"/>
  <c r="U131" i="32"/>
  <c r="U157" i="32"/>
  <c r="U299" i="32"/>
  <c r="U245" i="32"/>
  <c r="U158" i="32"/>
  <c r="U52" i="32"/>
  <c r="U221" i="32"/>
  <c r="U303" i="32"/>
  <c r="U189" i="32"/>
  <c r="U238" i="32"/>
  <c r="U268" i="32"/>
  <c r="U360" i="32"/>
  <c r="U332" i="32"/>
  <c r="U336" i="32"/>
  <c r="U373" i="32"/>
  <c r="U89" i="32"/>
  <c r="U136" i="32"/>
  <c r="U185" i="32"/>
  <c r="U160" i="32"/>
  <c r="U180" i="32"/>
  <c r="U212" i="32"/>
  <c r="U262" i="32"/>
  <c r="U139" i="32"/>
  <c r="U159" i="32"/>
  <c r="U269" i="32"/>
  <c r="U287" i="32"/>
  <c r="U315" i="32"/>
  <c r="U323" i="32"/>
  <c r="U173" i="32"/>
  <c r="U255" i="32"/>
  <c r="U48" i="32"/>
  <c r="U84" i="32"/>
  <c r="U197" i="32"/>
  <c r="U103" i="32"/>
  <c r="U260" i="32"/>
  <c r="U298" i="32"/>
  <c r="U331" i="32"/>
  <c r="U73" i="32"/>
  <c r="U95" i="32"/>
  <c r="U144" i="32"/>
  <c r="U196" i="32"/>
  <c r="U244" i="32"/>
  <c r="U295" i="32"/>
  <c r="U284" i="32"/>
  <c r="U253" i="32"/>
  <c r="U307" i="32"/>
  <c r="U17" i="32"/>
  <c r="U99" i="32"/>
  <c r="U176" i="32"/>
  <c r="U217" i="32"/>
  <c r="U293" i="32"/>
  <c r="U193" i="32"/>
  <c r="U122" i="32"/>
  <c r="U187" i="32"/>
  <c r="U256" i="32"/>
  <c r="U304" i="32"/>
  <c r="U27" i="32"/>
  <c r="U29" i="32"/>
  <c r="U57" i="32"/>
  <c r="U165" i="32"/>
  <c r="U339" i="32"/>
  <c r="U359" i="32"/>
  <c r="U56" i="32"/>
  <c r="U25" i="32"/>
  <c r="U26" i="32"/>
  <c r="U135" i="32"/>
  <c r="U247" i="32"/>
  <c r="U257" i="32"/>
  <c r="U320" i="32"/>
  <c r="U177" i="32"/>
  <c r="U310" i="32"/>
  <c r="U54" i="32"/>
  <c r="U141" i="32"/>
  <c r="U368" i="32"/>
  <c r="U243" i="32"/>
  <c r="U291" i="32"/>
  <c r="U100" i="32"/>
  <c r="U275" i="32"/>
  <c r="U45" i="32"/>
  <c r="U113" i="32"/>
  <c r="U289" i="32"/>
  <c r="U92" i="32"/>
  <c r="U51" i="32"/>
  <c r="U107" i="32"/>
  <c r="U225" i="32"/>
  <c r="U108" i="32"/>
  <c r="U126" i="32"/>
  <c r="U150" i="32"/>
  <c r="U367" i="32"/>
  <c r="U234" i="32"/>
  <c r="U59" i="32"/>
  <c r="U65" i="32"/>
  <c r="U182" i="32"/>
  <c r="U354" i="32"/>
  <c r="U47" i="32"/>
  <c r="U192" i="32"/>
  <c r="U361" i="32"/>
  <c r="U76" i="32"/>
  <c r="U123" i="32"/>
  <c r="U46" i="32"/>
  <c r="U198" i="32"/>
  <c r="U213" i="32"/>
  <c r="U146" i="32"/>
  <c r="U230" i="32"/>
  <c r="U66" i="32"/>
  <c r="U101" i="32"/>
  <c r="U109" i="32"/>
  <c r="U162" i="32"/>
  <c r="U252" i="32"/>
  <c r="U301" i="32"/>
  <c r="U69" i="32"/>
  <c r="U205" i="32"/>
  <c r="U166" i="32"/>
  <c r="U195" i="32"/>
  <c r="U43" i="32"/>
  <c r="U72" i="32"/>
  <c r="U90" i="32"/>
  <c r="U130" i="32"/>
  <c r="U170" i="32"/>
  <c r="U64" i="32"/>
  <c r="U58" i="32"/>
  <c r="U80" i="32"/>
  <c r="U112" i="32"/>
  <c r="U145" i="32"/>
  <c r="U179" i="32"/>
  <c r="U294" i="32"/>
  <c r="U333" i="32"/>
  <c r="U124" i="32"/>
  <c r="U264" i="32"/>
  <c r="U325" i="32"/>
  <c r="U216" i="32"/>
  <c r="U276" i="32"/>
  <c r="U302" i="32"/>
  <c r="U357" i="32"/>
  <c r="U201" i="32"/>
  <c r="U271" i="32"/>
  <c r="U77" i="32"/>
  <c r="U163" i="32"/>
  <c r="U102" i="32"/>
  <c r="U110" i="32"/>
  <c r="U120" i="32"/>
  <c r="U129" i="32"/>
  <c r="U155" i="32"/>
  <c r="U270" i="32"/>
  <c r="U178" i="32"/>
  <c r="U207" i="32"/>
  <c r="U292" i="32"/>
  <c r="U142" i="32"/>
  <c r="U156" i="32"/>
  <c r="U183" i="32"/>
  <c r="U215" i="32"/>
  <c r="U223" i="32"/>
  <c r="U231" i="32"/>
  <c r="U274" i="32"/>
  <c r="U171" i="32"/>
  <c r="U246" i="32"/>
  <c r="U300" i="32"/>
  <c r="U220" i="32"/>
  <c r="U228" i="32"/>
  <c r="U233" i="32"/>
  <c r="U250" i="32"/>
  <c r="U266" i="32"/>
  <c r="U306" i="32"/>
  <c r="U290" i="32"/>
  <c r="U321" i="32"/>
  <c r="U317" i="32"/>
  <c r="U326" i="32"/>
  <c r="U327" i="32"/>
  <c r="U362" i="32"/>
  <c r="U365" i="32"/>
  <c r="U116" i="32"/>
  <c r="U71" i="32"/>
  <c r="U111" i="32"/>
  <c r="U167" i="32"/>
  <c r="U206" i="32"/>
  <c r="U281" i="32"/>
  <c r="U337" i="32"/>
  <c r="U218" i="32"/>
  <c r="U94" i="32"/>
  <c r="U280" i="32"/>
  <c r="U96" i="32"/>
  <c r="U67" i="32"/>
  <c r="U97" i="32"/>
  <c r="U121" i="32"/>
  <c r="U190" i="32"/>
  <c r="U358" i="32"/>
  <c r="U60" i="32"/>
  <c r="U118" i="32"/>
  <c r="U363" i="32"/>
  <c r="U203" i="32"/>
  <c r="U44" i="32"/>
  <c r="U74" i="32"/>
  <c r="U172" i="32"/>
  <c r="U200" i="32"/>
  <c r="U251" i="32"/>
  <c r="U263" i="32"/>
  <c r="U308" i="32"/>
  <c r="U316" i="32"/>
  <c r="U117" i="32"/>
  <c r="U364" i="32"/>
  <c r="U62" i="32"/>
  <c r="U91" i="32"/>
  <c r="U143" i="32"/>
  <c r="U265" i="32"/>
  <c r="U314" i="32"/>
  <c r="U49" i="32"/>
  <c r="U70" i="32"/>
  <c r="U119" i="32"/>
  <c r="U248" i="32"/>
  <c r="U340" i="32"/>
  <c r="U78" i="32"/>
  <c r="U105" i="32"/>
  <c r="U137" i="32"/>
  <c r="U237" i="32"/>
  <c r="U259" i="32"/>
  <c r="U305" i="32"/>
  <c r="U93" i="32"/>
  <c r="U273" i="32"/>
  <c r="U338" i="32"/>
  <c r="U82" i="32"/>
  <c r="U75" i="32"/>
  <c r="U214" i="32"/>
  <c r="U24" i="32"/>
  <c r="U61" i="32"/>
  <c r="U161" i="32"/>
  <c r="U181" i="32"/>
  <c r="U328" i="32"/>
  <c r="U229" i="32"/>
  <c r="U286" i="32"/>
  <c r="U204" i="32"/>
  <c r="U313" i="32"/>
  <c r="U285" i="32"/>
  <c r="U41" i="32"/>
  <c r="U355" i="32"/>
  <c r="U226" i="32"/>
  <c r="BD390" i="30"/>
  <c r="BD391" i="30"/>
  <c r="BD369" i="30"/>
  <c r="BD371" i="30"/>
  <c r="BD370" i="30"/>
  <c r="BD368" i="30"/>
  <c r="BD372" i="30"/>
  <c r="BD367" i="30"/>
  <c r="BD273" i="30"/>
  <c r="BD229" i="30"/>
  <c r="BD61" i="30"/>
  <c r="BD179" i="30"/>
  <c r="BD159" i="30"/>
  <c r="BD111" i="30"/>
  <c r="BD73" i="30"/>
  <c r="BD54" i="30"/>
  <c r="BD19" i="30"/>
  <c r="BD63" i="30"/>
  <c r="BD248" i="30"/>
  <c r="BD231" i="30"/>
  <c r="BD195" i="30"/>
  <c r="BD174" i="30"/>
  <c r="BD77" i="30"/>
  <c r="BD15" i="30"/>
  <c r="BD301" i="30"/>
  <c r="BD138" i="30"/>
  <c r="BD200" i="30"/>
  <c r="BD232" i="30"/>
  <c r="BD251" i="30"/>
  <c r="BD264" i="30"/>
  <c r="BD18" i="30"/>
  <c r="BD72" i="30"/>
  <c r="BD88" i="30"/>
  <c r="BD108" i="30"/>
  <c r="BD132" i="30"/>
  <c r="BD154" i="30"/>
  <c r="BD210" i="30"/>
  <c r="BD299" i="30"/>
  <c r="BD57" i="30"/>
  <c r="BD93" i="30"/>
  <c r="BD117" i="30"/>
  <c r="BD228" i="30"/>
  <c r="BD257" i="30"/>
  <c r="BD361" i="30"/>
  <c r="BD34" i="30"/>
  <c r="BD100" i="30"/>
  <c r="BD166" i="30"/>
  <c r="BD185" i="30"/>
  <c r="BD291" i="30"/>
  <c r="BD314" i="30"/>
  <c r="BD17" i="30"/>
  <c r="BD135" i="30"/>
  <c r="BD139" i="30"/>
  <c r="BD266" i="30"/>
  <c r="BD359" i="30"/>
  <c r="BD271" i="30"/>
  <c r="BD65" i="30"/>
  <c r="BD112" i="30"/>
  <c r="BD127" i="30"/>
  <c r="BD144" i="30"/>
  <c r="BD227" i="30"/>
  <c r="BD237" i="30"/>
  <c r="BD124" i="30"/>
  <c r="BD206" i="30"/>
  <c r="BD143" i="30"/>
  <c r="BD153" i="30"/>
  <c r="BD47" i="30"/>
  <c r="BD71" i="30"/>
  <c r="BD89" i="30"/>
  <c r="BD151" i="30"/>
  <c r="BD219" i="30"/>
  <c r="BD247" i="30"/>
  <c r="BD224" i="30"/>
  <c r="BD351" i="30"/>
  <c r="BD216" i="30"/>
  <c r="BD235" i="30"/>
  <c r="BD331" i="30"/>
  <c r="BD244" i="30"/>
  <c r="BD285" i="30"/>
  <c r="BD318" i="30"/>
  <c r="BD348" i="30"/>
  <c r="BD383" i="30"/>
  <c r="BD305" i="30"/>
  <c r="BD94" i="30"/>
  <c r="BD110" i="30"/>
  <c r="BD43" i="30"/>
  <c r="BD118" i="30"/>
  <c r="BD164" i="30"/>
  <c r="BD140" i="30"/>
  <c r="BD48" i="30"/>
  <c r="BD177" i="30"/>
  <c r="BD189" i="30"/>
  <c r="BD255" i="30"/>
  <c r="BD342" i="30"/>
  <c r="BD363" i="30"/>
  <c r="BD64" i="30"/>
  <c r="BD68" i="30"/>
  <c r="BD83" i="30"/>
  <c r="BD146" i="30"/>
  <c r="BD322" i="30"/>
  <c r="BD357" i="30"/>
  <c r="BD96" i="30"/>
  <c r="BD120" i="30"/>
  <c r="BD181" i="30"/>
  <c r="BD193" i="30"/>
  <c r="BD222" i="30"/>
  <c r="BD297" i="30"/>
  <c r="BD366" i="30"/>
  <c r="BD44" i="30"/>
  <c r="BD76" i="30"/>
  <c r="BD170" i="30"/>
  <c r="BD35" i="30"/>
  <c r="BD253" i="30"/>
  <c r="BD105" i="30"/>
  <c r="BD51" i="30"/>
  <c r="BD103" i="30"/>
  <c r="BD142" i="30"/>
  <c r="BD204" i="30"/>
  <c r="BD310" i="30"/>
  <c r="BD16" i="30"/>
  <c r="BD95" i="30"/>
  <c r="BD66" i="30"/>
  <c r="BD81" i="30"/>
  <c r="BD123" i="30"/>
  <c r="BD243" i="30"/>
  <c r="BD360" i="30"/>
  <c r="BD38" i="30"/>
  <c r="BD91" i="30"/>
  <c r="BD145" i="30"/>
  <c r="BD287" i="30"/>
  <c r="BD87" i="30"/>
  <c r="BD119" i="30"/>
  <c r="BD97" i="30"/>
  <c r="BD136" i="30"/>
  <c r="BD157" i="30"/>
  <c r="BD169" i="30"/>
  <c r="BD234" i="30"/>
  <c r="BD252" i="30"/>
  <c r="BD274" i="30"/>
  <c r="BD211" i="30"/>
  <c r="BD245" i="30"/>
  <c r="BD261" i="30"/>
  <c r="BD295" i="30"/>
  <c r="BD320" i="30"/>
  <c r="BD233" i="30"/>
  <c r="BD249" i="30"/>
  <c r="BD269" i="30"/>
  <c r="BD277" i="30"/>
  <c r="BD293" i="30"/>
  <c r="BD324" i="30"/>
  <c r="BD388" i="30"/>
  <c r="BD334" i="30"/>
  <c r="BD352" i="30"/>
  <c r="BD62" i="30"/>
  <c r="BD122" i="30"/>
  <c r="BD46" i="30"/>
  <c r="BD82" i="30"/>
  <c r="BD130" i="30"/>
  <c r="BD148" i="30"/>
  <c r="BD41" i="30"/>
  <c r="BD49" i="30"/>
  <c r="BD128" i="30"/>
  <c r="BD178" i="30"/>
  <c r="BD286" i="30"/>
  <c r="BD385" i="30"/>
  <c r="BD52" i="30"/>
  <c r="BD69" i="30"/>
  <c r="BD84" i="30"/>
  <c r="BD92" i="30"/>
  <c r="BD149" i="30"/>
  <c r="BD190" i="30"/>
  <c r="BD238" i="30"/>
  <c r="BD333" i="30"/>
  <c r="BD375" i="30"/>
  <c r="BD113" i="30"/>
  <c r="BD133" i="30"/>
  <c r="BD182" i="30"/>
  <c r="BD194" i="30"/>
  <c r="BD223" i="30"/>
  <c r="BD306" i="30"/>
  <c r="BD379" i="30"/>
  <c r="BD36" i="30"/>
  <c r="BD45" i="30"/>
  <c r="BD162" i="30"/>
  <c r="BD260" i="30"/>
  <c r="BD304" i="30"/>
  <c r="BD328" i="30"/>
  <c r="BD191" i="30"/>
  <c r="BD115" i="30"/>
  <c r="BD109" i="30"/>
  <c r="BD332" i="30"/>
  <c r="BD302" i="30"/>
  <c r="BD33" i="30"/>
  <c r="BD58" i="30"/>
  <c r="BD85" i="30"/>
  <c r="BD116" i="30"/>
  <c r="BD167" i="30"/>
  <c r="BD104" i="30"/>
  <c r="BD137" i="30"/>
  <c r="BD307" i="30"/>
  <c r="BD240" i="30"/>
  <c r="BD270" i="30"/>
  <c r="BD337" i="30"/>
  <c r="BD213" i="30"/>
  <c r="BD241" i="30"/>
  <c r="BD272" i="30"/>
  <c r="BD335" i="30"/>
  <c r="BD355" i="30"/>
  <c r="BD78" i="30"/>
  <c r="BD126" i="30"/>
  <c r="BD242" i="30"/>
  <c r="BD106" i="30"/>
  <c r="BD141" i="30"/>
  <c r="BD172" i="30"/>
  <c r="BD246" i="30"/>
  <c r="BD39" i="30"/>
  <c r="BD55" i="30"/>
  <c r="BD114" i="30"/>
  <c r="BD74" i="30"/>
  <c r="BD344" i="30"/>
  <c r="BD20" i="30"/>
  <c r="BD40" i="30"/>
  <c r="BD50" i="30"/>
  <c r="BD80" i="30"/>
  <c r="BD186" i="30"/>
  <c r="BD199" i="30"/>
  <c r="BD207" i="30"/>
  <c r="BD289" i="30"/>
  <c r="BD107" i="30"/>
  <c r="BD129" i="30"/>
  <c r="BD150" i="30"/>
  <c r="BD214" i="30"/>
  <c r="BD341" i="30"/>
  <c r="BD56" i="30"/>
  <c r="BD60" i="30"/>
  <c r="BD161" i="30"/>
  <c r="BD220" i="30"/>
  <c r="BD316" i="30"/>
  <c r="BD356" i="30"/>
  <c r="BD37" i="30"/>
  <c r="BD125" i="30"/>
  <c r="BD183" i="30"/>
  <c r="BD230" i="30"/>
  <c r="BD276" i="30"/>
  <c r="BD53" i="30"/>
  <c r="BD121" i="30"/>
  <c r="BD175" i="30"/>
  <c r="BD198" i="30"/>
  <c r="BD187" i="30"/>
  <c r="BD79" i="30"/>
  <c r="BD158" i="30"/>
  <c r="BD239" i="30"/>
  <c r="BD338" i="30"/>
  <c r="BD263" i="30"/>
  <c r="BD75" i="30"/>
  <c r="BD101" i="30"/>
  <c r="BD201" i="30"/>
  <c r="BD282" i="30"/>
  <c r="BD99" i="30"/>
  <c r="BD131" i="30"/>
  <c r="BD173" i="30"/>
  <c r="BD202" i="30"/>
  <c r="BD217" i="30"/>
  <c r="BD147" i="30"/>
  <c r="BD21" i="30"/>
  <c r="BD67" i="30"/>
  <c r="BD165" i="30"/>
  <c r="BD279" i="30"/>
  <c r="BD215" i="30"/>
  <c r="BD256" i="30"/>
  <c r="BD265" i="30"/>
  <c r="BD308" i="30"/>
  <c r="BD326" i="30"/>
  <c r="BD394" i="30"/>
  <c r="BD225" i="30"/>
  <c r="BD258" i="30"/>
  <c r="BD281" i="30"/>
  <c r="BD312" i="30"/>
  <c r="BD380" i="30"/>
  <c r="BD396" i="30"/>
  <c r="BD346" i="30"/>
  <c r="BD376" i="30"/>
  <c r="BD59" i="30"/>
  <c r="BD90" i="30"/>
  <c r="BD218" i="30"/>
  <c r="BD42" i="30"/>
  <c r="BD98" i="30"/>
  <c r="BD156" i="30"/>
  <c r="BD171" i="30"/>
  <c r="BD155" i="30"/>
  <c r="BD70" i="30"/>
  <c r="BD160" i="30"/>
  <c r="BD236" i="30"/>
  <c r="BD254" i="30"/>
  <c r="BD262" i="30"/>
  <c r="BD275" i="30"/>
  <c r="BD319" i="30"/>
  <c r="BD205" i="30"/>
  <c r="BD343" i="30"/>
  <c r="BD303" i="30"/>
  <c r="BD384" i="30"/>
  <c r="BD382" i="30"/>
  <c r="BD354" i="30"/>
  <c r="BD349" i="30"/>
  <c r="BD350" i="30"/>
  <c r="BD374" i="30"/>
  <c r="BD397" i="30"/>
  <c r="BD377" i="30"/>
  <c r="BD152" i="30"/>
  <c r="BD209" i="30"/>
  <c r="BD163" i="30"/>
  <c r="BD180" i="30"/>
  <c r="BD188" i="30"/>
  <c r="BD196" i="30"/>
  <c r="BD268" i="30"/>
  <c r="BD290" i="30"/>
  <c r="BD298" i="30"/>
  <c r="BD339" i="30"/>
  <c r="BD208" i="30"/>
  <c r="BD329" i="30"/>
  <c r="BD292" i="30"/>
  <c r="BD300" i="30"/>
  <c r="BD280" i="30"/>
  <c r="BD288" i="30"/>
  <c r="BD309" i="30"/>
  <c r="BD315" i="30"/>
  <c r="BD313" i="30"/>
  <c r="BD386" i="30"/>
  <c r="BD389" i="30"/>
  <c r="BD378" i="30"/>
  <c r="BD86" i="30"/>
  <c r="BD134" i="30"/>
  <c r="BD250" i="30"/>
  <c r="BD259" i="30"/>
  <c r="BD278" i="30"/>
  <c r="BD284" i="30"/>
  <c r="BD327" i="30"/>
  <c r="BD267" i="30"/>
  <c r="BD340" i="30"/>
  <c r="BD364" i="30"/>
  <c r="BD347" i="30"/>
  <c r="BD336" i="30"/>
  <c r="BD362" i="30"/>
  <c r="BD353" i="30"/>
  <c r="BD358" i="30"/>
  <c r="BD102" i="30"/>
  <c r="BD226" i="30"/>
  <c r="BD168" i="30"/>
  <c r="BD176" i="30"/>
  <c r="BD184" i="30"/>
  <c r="BD192" i="30"/>
  <c r="BD212" i="30"/>
  <c r="BD283" i="30"/>
  <c r="BD294" i="30"/>
  <c r="BD221" i="30"/>
  <c r="BD296" i="30"/>
  <c r="BD325" i="30"/>
  <c r="BD311" i="30"/>
  <c r="BD317" i="30"/>
  <c r="BD323" i="30"/>
  <c r="BD387" i="30"/>
  <c r="BD321" i="30"/>
  <c r="BD330" i="30"/>
  <c r="BD345" i="30"/>
  <c r="BD381" i="30"/>
  <c r="BD365" i="30"/>
  <c r="BD395" i="30"/>
  <c r="T16" i="15"/>
  <c r="U17" i="40"/>
  <c r="U21" i="40"/>
  <c r="V21" i="40" s="1"/>
  <c r="X21" i="40" s="1"/>
  <c r="U25" i="40"/>
  <c r="U18" i="40"/>
  <c r="U237" i="40"/>
  <c r="V237" i="40" s="1"/>
  <c r="X237" i="40" s="1"/>
  <c r="U244" i="40"/>
  <c r="U249" i="40"/>
  <c r="U254" i="40"/>
  <c r="U258" i="40"/>
  <c r="V258" i="40" s="1"/>
  <c r="X258" i="40" s="1"/>
  <c r="U268" i="40"/>
  <c r="V268" i="40" s="1"/>
  <c r="X268" i="40" s="1"/>
  <c r="U274" i="40"/>
  <c r="V274" i="40" s="1"/>
  <c r="X274" i="40" s="1"/>
  <c r="U285" i="40"/>
  <c r="U289" i="40"/>
  <c r="U294" i="40"/>
  <c r="U298" i="40"/>
  <c r="V298" i="40" s="1"/>
  <c r="X298" i="40" s="1"/>
  <c r="U328" i="40"/>
  <c r="U83" i="40"/>
  <c r="U87" i="40"/>
  <c r="U135" i="40"/>
  <c r="U141" i="40"/>
  <c r="U146" i="40"/>
  <c r="V146" i="40" s="1"/>
  <c r="X146" i="40" s="1"/>
  <c r="U157" i="40"/>
  <c r="U162" i="40"/>
  <c r="U168" i="40"/>
  <c r="V168" i="40" s="1"/>
  <c r="X168" i="40" s="1"/>
  <c r="U340" i="40"/>
  <c r="V340" i="40" s="1"/>
  <c r="AD340" i="40" s="1"/>
  <c r="U344" i="40"/>
  <c r="V344" i="40" s="1"/>
  <c r="AD344" i="40" s="1"/>
  <c r="U356" i="40"/>
  <c r="U362" i="40"/>
  <c r="U81" i="40"/>
  <c r="U310" i="40"/>
  <c r="V310" i="40" s="1"/>
  <c r="X310" i="40" s="1"/>
  <c r="U200" i="40"/>
  <c r="U44" i="40"/>
  <c r="U351" i="40"/>
  <c r="U325" i="40"/>
  <c r="V325" i="40" s="1"/>
  <c r="X325" i="40" s="1"/>
  <c r="U134" i="40"/>
  <c r="U55" i="40"/>
  <c r="U148" i="40"/>
  <c r="V148" i="40" s="1"/>
  <c r="X148" i="40" s="1"/>
  <c r="U178" i="40"/>
  <c r="U275" i="40"/>
  <c r="U295" i="40"/>
  <c r="V295" i="40" s="1"/>
  <c r="X295" i="40" s="1"/>
  <c r="U47" i="40"/>
  <c r="U198" i="40"/>
  <c r="U16" i="40"/>
  <c r="U22" i="40"/>
  <c r="V22" i="40" s="1"/>
  <c r="X22" i="40" s="1"/>
  <c r="U26" i="40"/>
  <c r="U239" i="40"/>
  <c r="U245" i="40"/>
  <c r="U250" i="40"/>
  <c r="U264" i="40"/>
  <c r="V264" i="40" s="1"/>
  <c r="X264" i="40" s="1"/>
  <c r="U270" i="40"/>
  <c r="V270" i="40" s="1"/>
  <c r="X270" i="40" s="1"/>
  <c r="U280" i="40"/>
  <c r="U291" i="40"/>
  <c r="U300" i="40"/>
  <c r="V300" i="40" s="1"/>
  <c r="X300" i="40" s="1"/>
  <c r="U309" i="40"/>
  <c r="U317" i="40"/>
  <c r="U337" i="40"/>
  <c r="V337" i="40" s="1"/>
  <c r="AC337" i="40" s="1"/>
  <c r="U84" i="40"/>
  <c r="U89" i="40"/>
  <c r="U136" i="40"/>
  <c r="U142" i="40"/>
  <c r="U147" i="40"/>
  <c r="U152" i="40"/>
  <c r="V152" i="40" s="1"/>
  <c r="X152" i="40" s="1"/>
  <c r="U158" i="40"/>
  <c r="U164" i="40"/>
  <c r="V164" i="40" s="1"/>
  <c r="X164" i="40" s="1"/>
  <c r="U336" i="40"/>
  <c r="V336" i="40" s="1"/>
  <c r="AC336" i="40" s="1"/>
  <c r="U341" i="40"/>
  <c r="V341" i="40" s="1"/>
  <c r="AD341" i="40" s="1"/>
  <c r="U345" i="40"/>
  <c r="V345" i="40" s="1"/>
  <c r="X345" i="40" s="1"/>
  <c r="U352" i="40"/>
  <c r="U358" i="40"/>
  <c r="V358" i="40" s="1"/>
  <c r="X358" i="40" s="1"/>
  <c r="U64" i="40"/>
  <c r="U293" i="40"/>
  <c r="U204" i="40"/>
  <c r="U333" i="40"/>
  <c r="V333" i="40" s="1"/>
  <c r="X333" i="40" s="1"/>
  <c r="U71" i="40"/>
  <c r="U65" i="40"/>
  <c r="U186" i="40"/>
  <c r="U301" i="40"/>
  <c r="V301" i="40" s="1"/>
  <c r="X301" i="40" s="1"/>
  <c r="U77" i="40"/>
  <c r="U19" i="40"/>
  <c r="U23" i="40"/>
  <c r="U27" i="40"/>
  <c r="U241" i="40"/>
  <c r="U246" i="40"/>
  <c r="U260" i="40"/>
  <c r="V260" i="40" s="1"/>
  <c r="X260" i="40" s="1"/>
  <c r="U266" i="40"/>
  <c r="V266" i="40" s="1"/>
  <c r="X266" i="40" s="1"/>
  <c r="U276" i="40"/>
  <c r="V276" i="40" s="1"/>
  <c r="X276" i="40" s="1"/>
  <c r="U281" i="40"/>
  <c r="U292" i="40"/>
  <c r="U85" i="40"/>
  <c r="U133" i="40"/>
  <c r="U139" i="40"/>
  <c r="U143" i="40"/>
  <c r="U154" i="40"/>
  <c r="V154" i="40" s="1"/>
  <c r="X154" i="40" s="1"/>
  <c r="U159" i="40"/>
  <c r="U165" i="40"/>
  <c r="U338" i="40"/>
  <c r="V338" i="40" s="1"/>
  <c r="AD338" i="40" s="1"/>
  <c r="U342" i="40"/>
  <c r="V342" i="40" s="1"/>
  <c r="AD342" i="40" s="1"/>
  <c r="U349" i="40"/>
  <c r="U354" i="40"/>
  <c r="U76" i="40"/>
  <c r="U359" i="40"/>
  <c r="V359" i="40" s="1"/>
  <c r="X359" i="40" s="1"/>
  <c r="U271" i="40"/>
  <c r="U263" i="40"/>
  <c r="U188" i="40"/>
  <c r="U216" i="40"/>
  <c r="U284" i="40"/>
  <c r="U180" i="40"/>
  <c r="U287" i="40"/>
  <c r="U68" i="40"/>
  <c r="U192" i="40"/>
  <c r="U72" i="40"/>
  <c r="U194" i="40"/>
  <c r="U259" i="40"/>
  <c r="U20" i="40"/>
  <c r="U24" i="40"/>
  <c r="U28" i="40"/>
  <c r="U242" i="40"/>
  <c r="U247" i="40"/>
  <c r="U253" i="40"/>
  <c r="U257" i="40"/>
  <c r="U262" i="40"/>
  <c r="V262" i="40" s="1"/>
  <c r="X262" i="40" s="1"/>
  <c r="U272" i="40"/>
  <c r="V272" i="40" s="1"/>
  <c r="X272" i="40" s="1"/>
  <c r="U278" i="40"/>
  <c r="V278" i="40" s="1"/>
  <c r="X278" i="40" s="1"/>
  <c r="U288" i="40"/>
  <c r="U302" i="40"/>
  <c r="U313" i="40"/>
  <c r="U320" i="40"/>
  <c r="U326" i="40"/>
  <c r="V326" i="40" s="1"/>
  <c r="X326" i="40" s="1"/>
  <c r="U82" i="40"/>
  <c r="U86" i="40"/>
  <c r="U140" i="40"/>
  <c r="U144" i="40"/>
  <c r="V144" i="40" s="1"/>
  <c r="X144" i="40" s="1"/>
  <c r="U150" i="40"/>
  <c r="V150" i="40" s="1"/>
  <c r="X150" i="40" s="1"/>
  <c r="U155" i="40"/>
  <c r="U161" i="40"/>
  <c r="U167" i="40"/>
  <c r="U339" i="40"/>
  <c r="V339" i="40" s="1"/>
  <c r="AD339" i="40" s="1"/>
  <c r="U343" i="40"/>
  <c r="V343" i="40" s="1"/>
  <c r="AD343" i="40" s="1"/>
  <c r="U350" i="40"/>
  <c r="U360" i="40"/>
  <c r="U184" i="40"/>
  <c r="U255" i="40"/>
  <c r="U279" i="40"/>
  <c r="U60" i="40"/>
  <c r="U296" i="40"/>
  <c r="V296" i="40" s="1"/>
  <c r="X296" i="40" s="1"/>
  <c r="U196" i="40"/>
  <c r="U170" i="40"/>
  <c r="U202" i="40"/>
  <c r="U331" i="40"/>
  <c r="V331" i="40" s="1"/>
  <c r="X331" i="40" s="1"/>
  <c r="U151" i="40"/>
  <c r="U174" i="40"/>
  <c r="U322" i="40"/>
  <c r="V322" i="40" s="1"/>
  <c r="X322" i="40" s="1"/>
  <c r="U41" i="40"/>
  <c r="U70" i="40"/>
  <c r="U363" i="40"/>
  <c r="V363" i="40" s="1"/>
  <c r="X363" i="40" s="1"/>
  <c r="U138" i="40"/>
  <c r="U59" i="40"/>
  <c r="U149" i="40"/>
  <c r="V149" i="40" s="1"/>
  <c r="X149" i="40" s="1"/>
  <c r="U160" i="40"/>
  <c r="U299" i="40"/>
  <c r="U357" i="40"/>
  <c r="U36" i="40"/>
  <c r="U67" i="40"/>
  <c r="U80" i="40"/>
  <c r="U240" i="40"/>
  <c r="U153" i="40"/>
  <c r="V153" i="40" s="1"/>
  <c r="X153" i="40" s="1"/>
  <c r="U218" i="40"/>
  <c r="U177" i="40"/>
  <c r="U185" i="40"/>
  <c r="U193" i="40"/>
  <c r="U201" i="40"/>
  <c r="U210" i="40"/>
  <c r="U39" i="40"/>
  <c r="U54" i="40"/>
  <c r="U49" i="40"/>
  <c r="U93" i="40"/>
  <c r="U101" i="40"/>
  <c r="U109" i="40"/>
  <c r="U117" i="40"/>
  <c r="U125" i="40"/>
  <c r="U96" i="40"/>
  <c r="U104" i="40"/>
  <c r="U112" i="40"/>
  <c r="U120" i="40"/>
  <c r="U128" i="40"/>
  <c r="U286" i="40"/>
  <c r="V286" i="40" s="1"/>
  <c r="X286" i="40" s="1"/>
  <c r="U182" i="40"/>
  <c r="U335" i="40"/>
  <c r="V335" i="40" s="1"/>
  <c r="AC335" i="40" s="1"/>
  <c r="U45" i="40"/>
  <c r="U73" i="40"/>
  <c r="U305" i="40"/>
  <c r="V305" i="40" s="1"/>
  <c r="X305" i="40" s="1"/>
  <c r="U48" i="40"/>
  <c r="U69" i="40"/>
  <c r="U37" i="40"/>
  <c r="U311" i="40"/>
  <c r="U66" i="40"/>
  <c r="U251" i="40"/>
  <c r="U269" i="40"/>
  <c r="U282" i="40"/>
  <c r="U171" i="40"/>
  <c r="U179" i="40"/>
  <c r="U187" i="40"/>
  <c r="U195" i="40"/>
  <c r="U203" i="40"/>
  <c r="U214" i="40"/>
  <c r="U290" i="40"/>
  <c r="V290" i="40" s="1"/>
  <c r="X290" i="40" s="1"/>
  <c r="U348" i="40"/>
  <c r="U361" i="40"/>
  <c r="U235" i="40"/>
  <c r="V235" i="40" s="1"/>
  <c r="X235" i="40" s="1"/>
  <c r="U265" i="40"/>
  <c r="U43" i="40"/>
  <c r="U58" i="40"/>
  <c r="U53" i="40"/>
  <c r="U91" i="40"/>
  <c r="U99" i="40"/>
  <c r="U107" i="40"/>
  <c r="U115" i="40"/>
  <c r="U123" i="40"/>
  <c r="U131" i="40"/>
  <c r="U94" i="40"/>
  <c r="U314" i="40"/>
  <c r="V314" i="40" s="1"/>
  <c r="X314" i="40" s="1"/>
  <c r="U190" i="40"/>
  <c r="U297" i="40"/>
  <c r="U52" i="40"/>
  <c r="U79" i="40"/>
  <c r="U252" i="40"/>
  <c r="U318" i="40"/>
  <c r="V318" i="40" s="1"/>
  <c r="X318" i="40" s="1"/>
  <c r="U172" i="40"/>
  <c r="U334" i="40"/>
  <c r="V334" i="40" s="1"/>
  <c r="X334" i="40" s="1"/>
  <c r="U51" i="40"/>
  <c r="U75" i="40"/>
  <c r="U156" i="40"/>
  <c r="U166" i="40"/>
  <c r="V166" i="40" s="1"/>
  <c r="X166" i="40" s="1"/>
  <c r="U324" i="40"/>
  <c r="V324" i="40" s="1"/>
  <c r="X324" i="40" s="1"/>
  <c r="U40" i="40"/>
  <c r="U74" i="40"/>
  <c r="U145" i="40"/>
  <c r="V145" i="40" s="1"/>
  <c r="X145" i="40" s="1"/>
  <c r="U236" i="40"/>
  <c r="V236" i="40" s="1"/>
  <c r="X236" i="40" s="1"/>
  <c r="U88" i="40"/>
  <c r="U238" i="40"/>
  <c r="U212" i="40"/>
  <c r="U315" i="40"/>
  <c r="U173" i="40"/>
  <c r="U181" i="40"/>
  <c r="U189" i="40"/>
  <c r="U197" i="40"/>
  <c r="U205" i="40"/>
  <c r="U243" i="40"/>
  <c r="U319" i="40"/>
  <c r="V319" i="40" s="1"/>
  <c r="X319" i="40" s="1"/>
  <c r="U46" i="40"/>
  <c r="U38" i="40"/>
  <c r="U57" i="40"/>
  <c r="U97" i="40"/>
  <c r="U105" i="40"/>
  <c r="U113" i="40"/>
  <c r="U121" i="40"/>
  <c r="U129" i="40"/>
  <c r="U92" i="40"/>
  <c r="U100" i="40"/>
  <c r="U108" i="40"/>
  <c r="U116" i="40"/>
  <c r="U124" i="40"/>
  <c r="U132" i="40"/>
  <c r="U206" i="40"/>
  <c r="U267" i="40"/>
  <c r="U62" i="40"/>
  <c r="U256" i="40"/>
  <c r="U329" i="40"/>
  <c r="V329" i="40" s="1"/>
  <c r="X329" i="40" s="1"/>
  <c r="U355" i="40"/>
  <c r="U176" i="40"/>
  <c r="U56" i="40"/>
  <c r="U63" i="40"/>
  <c r="U78" i="40"/>
  <c r="U137" i="40"/>
  <c r="U90" i="40"/>
  <c r="U261" i="40"/>
  <c r="U277" i="40"/>
  <c r="U304" i="40"/>
  <c r="V304" i="40" s="1"/>
  <c r="X304" i="40" s="1"/>
  <c r="U327" i="40"/>
  <c r="V327" i="40" s="1"/>
  <c r="X327" i="40" s="1"/>
  <c r="U175" i="40"/>
  <c r="U183" i="40"/>
  <c r="U191" i="40"/>
  <c r="U199" i="40"/>
  <c r="U208" i="40"/>
  <c r="U283" i="40"/>
  <c r="U306" i="40"/>
  <c r="V306" i="40" s="1"/>
  <c r="X306" i="40" s="1"/>
  <c r="U330" i="40"/>
  <c r="V330" i="40" s="1"/>
  <c r="X330" i="40" s="1"/>
  <c r="U353" i="40"/>
  <c r="U248" i="40"/>
  <c r="U273" i="40"/>
  <c r="U332" i="40"/>
  <c r="V332" i="40" s="1"/>
  <c r="X332" i="40" s="1"/>
  <c r="U35" i="40"/>
  <c r="U50" i="40"/>
  <c r="U42" i="40"/>
  <c r="U61" i="40"/>
  <c r="U95" i="40"/>
  <c r="U103" i="40"/>
  <c r="U111" i="40"/>
  <c r="U119" i="40"/>
  <c r="U127" i="40"/>
  <c r="U98" i="40"/>
  <c r="U106" i="40"/>
  <c r="U118" i="40"/>
  <c r="U217" i="40"/>
  <c r="U211" i="40"/>
  <c r="U368" i="40"/>
  <c r="U369" i="40"/>
  <c r="U110" i="40"/>
  <c r="U130" i="40"/>
  <c r="U227" i="40"/>
  <c r="U220" i="40"/>
  <c r="U226" i="40"/>
  <c r="U234" i="40"/>
  <c r="U225" i="40"/>
  <c r="U233" i="40"/>
  <c r="U215" i="40"/>
  <c r="U228" i="40"/>
  <c r="V228" i="40" s="1"/>
  <c r="X228" i="40" s="1"/>
  <c r="U303" i="40"/>
  <c r="V303" i="40" s="1"/>
  <c r="X303" i="40" s="1"/>
  <c r="U366" i="40"/>
  <c r="U102" i="40"/>
  <c r="U122" i="40"/>
  <c r="U209" i="40"/>
  <c r="U213" i="40"/>
  <c r="U219" i="40"/>
  <c r="U307" i="40"/>
  <c r="V307" i="40" s="1"/>
  <c r="X307" i="40" s="1"/>
  <c r="U316" i="40"/>
  <c r="V316" i="40" s="1"/>
  <c r="X316" i="40" s="1"/>
  <c r="U114" i="40"/>
  <c r="U126" i="40"/>
  <c r="U223" i="40"/>
  <c r="U231" i="40"/>
  <c r="U222" i="40"/>
  <c r="U230" i="40"/>
  <c r="U221" i="40"/>
  <c r="U229" i="40"/>
  <c r="U207" i="40"/>
  <c r="U224" i="40"/>
  <c r="V224" i="40" s="1"/>
  <c r="X224" i="40" s="1"/>
  <c r="U232" i="40"/>
  <c r="V232" i="40" s="1"/>
  <c r="X232" i="40" s="1"/>
  <c r="U321" i="40"/>
  <c r="V321" i="40" s="1"/>
  <c r="X321" i="40" s="1"/>
  <c r="U312" i="40"/>
  <c r="V312" i="40" s="1"/>
  <c r="X312" i="40" s="1"/>
  <c r="U308" i="40"/>
  <c r="V308" i="40" s="1"/>
  <c r="X308" i="40" s="1"/>
  <c r="U323" i="40"/>
  <c r="V323" i="40" s="1"/>
  <c r="X323" i="40" s="1"/>
  <c r="U367" i="40"/>
  <c r="U18" i="39"/>
  <c r="U13" i="39"/>
  <c r="U12" i="39"/>
  <c r="U15" i="39"/>
  <c r="U16" i="39"/>
  <c r="U14" i="39"/>
  <c r="U17" i="39"/>
  <c r="V20" i="32"/>
  <c r="V18" i="32"/>
  <c r="V22" i="32"/>
  <c r="V21" i="32"/>
  <c r="V23" i="32"/>
  <c r="V19" i="32"/>
  <c r="U36" i="38"/>
  <c r="U42" i="38"/>
  <c r="U118" i="38"/>
  <c r="U85" i="38"/>
  <c r="U101" i="38"/>
  <c r="U145" i="38"/>
  <c r="U174" i="38"/>
  <c r="U198" i="38"/>
  <c r="U218" i="38"/>
  <c r="U246" i="38"/>
  <c r="U262" i="38"/>
  <c r="U282" i="38"/>
  <c r="V282" i="38" s="1"/>
  <c r="X282" i="38" s="1"/>
  <c r="U369" i="38"/>
  <c r="V369" i="38" s="1"/>
  <c r="X369" i="38" s="1"/>
  <c r="U48" i="38"/>
  <c r="U68" i="38"/>
  <c r="U189" i="38"/>
  <c r="U205" i="38"/>
  <c r="U265" i="38"/>
  <c r="U289" i="38"/>
  <c r="U329" i="38"/>
  <c r="V329" i="38" s="1"/>
  <c r="X329" i="38" s="1"/>
  <c r="U107" i="38"/>
  <c r="U139" i="38"/>
  <c r="U155" i="38"/>
  <c r="U196" i="38"/>
  <c r="U158" i="38"/>
  <c r="U181" i="38"/>
  <c r="U334" i="38"/>
  <c r="V334" i="38" s="1"/>
  <c r="X334" i="38" s="1"/>
  <c r="U16" i="38"/>
  <c r="U58" i="38"/>
  <c r="U121" i="38"/>
  <c r="U177" i="38"/>
  <c r="U200" i="38"/>
  <c r="U361" i="38"/>
  <c r="U184" i="38"/>
  <c r="U296" i="38"/>
  <c r="U253" i="38"/>
  <c r="U138" i="38"/>
  <c r="U357" i="38"/>
  <c r="U38" i="38"/>
  <c r="U260" i="38"/>
  <c r="U150" i="38"/>
  <c r="U74" i="38"/>
  <c r="U137" i="38"/>
  <c r="U21" i="38"/>
  <c r="U66" i="38"/>
  <c r="U133" i="38"/>
  <c r="U208" i="38"/>
  <c r="U114" i="38"/>
  <c r="U219" i="38"/>
  <c r="U132" i="38"/>
  <c r="U90" i="38"/>
  <c r="U70" i="38"/>
  <c r="U146" i="38"/>
  <c r="U161" i="38"/>
  <c r="U178" i="38"/>
  <c r="U210" i="38"/>
  <c r="U338" i="38"/>
  <c r="V338" i="38" s="1"/>
  <c r="X338" i="38" s="1"/>
  <c r="U80" i="38"/>
  <c r="U96" i="38"/>
  <c r="U197" i="38"/>
  <c r="U229" i="38"/>
  <c r="V229" i="38" s="1"/>
  <c r="X229" i="38" s="1"/>
  <c r="U358" i="38"/>
  <c r="U53" i="38"/>
  <c r="U69" i="38"/>
  <c r="U17" i="38"/>
  <c r="U46" i="38"/>
  <c r="U134" i="38"/>
  <c r="U20" i="38"/>
  <c r="U105" i="38"/>
  <c r="U182" i="38"/>
  <c r="U202" i="38"/>
  <c r="U222" i="38"/>
  <c r="U250" i="38"/>
  <c r="V250" i="38" s="1"/>
  <c r="X250" i="38" s="1"/>
  <c r="U266" i="38"/>
  <c r="V266" i="38" s="1"/>
  <c r="X266" i="38" s="1"/>
  <c r="U353" i="38"/>
  <c r="U373" i="38"/>
  <c r="U52" i="38"/>
  <c r="U209" i="38"/>
  <c r="V209" i="38" s="1"/>
  <c r="X209" i="38" s="1"/>
  <c r="U225" i="38"/>
  <c r="U269" i="38"/>
  <c r="V269" i="38" s="1"/>
  <c r="X269" i="38" s="1"/>
  <c r="U333" i="38"/>
  <c r="V333" i="38" s="1"/>
  <c r="X333" i="38" s="1"/>
  <c r="U51" i="38"/>
  <c r="U71" i="38"/>
  <c r="U115" i="38"/>
  <c r="U143" i="38"/>
  <c r="U159" i="38"/>
  <c r="U220" i="38"/>
  <c r="U125" i="38"/>
  <c r="U162" i="38"/>
  <c r="U335" i="38"/>
  <c r="V335" i="38" s="1"/>
  <c r="X335" i="38" s="1"/>
  <c r="U129" i="38"/>
  <c r="U188" i="38"/>
  <c r="U257" i="38"/>
  <c r="U81" i="38"/>
  <c r="U288" i="38"/>
  <c r="U73" i="38"/>
  <c r="U43" i="38"/>
  <c r="U72" i="38"/>
  <c r="U59" i="38"/>
  <c r="U268" i="38"/>
  <c r="U346" i="38"/>
  <c r="V346" i="38" s="1"/>
  <c r="U126" i="38"/>
  <c r="U154" i="38"/>
  <c r="U64" i="38"/>
  <c r="U82" i="38"/>
  <c r="U116" i="38"/>
  <c r="U273" i="38"/>
  <c r="U339" i="38"/>
  <c r="V339" i="38" s="1"/>
  <c r="X339" i="38" s="1"/>
  <c r="U84" i="38"/>
  <c r="U124" i="38"/>
  <c r="U216" i="38"/>
  <c r="U234" i="38"/>
  <c r="U280" i="38"/>
  <c r="U365" i="38"/>
  <c r="U276" i="38"/>
  <c r="U347" i="38"/>
  <c r="V347" i="38" s="1"/>
  <c r="U106" i="38"/>
  <c r="U41" i="38"/>
  <c r="U37" i="38"/>
  <c r="U61" i="38"/>
  <c r="U83" i="38"/>
  <c r="U272" i="38"/>
  <c r="U152" i="38"/>
  <c r="U34" i="38"/>
  <c r="U50" i="38"/>
  <c r="U362" i="38"/>
  <c r="V362" i="38" s="1"/>
  <c r="X362" i="38" s="1"/>
  <c r="U93" i="38"/>
  <c r="U109" i="38"/>
  <c r="U153" i="38"/>
  <c r="U186" i="38"/>
  <c r="U206" i="38"/>
  <c r="U226" i="38"/>
  <c r="V226" i="38" s="1"/>
  <c r="X226" i="38" s="1"/>
  <c r="U254" i="38"/>
  <c r="U270" i="38"/>
  <c r="U40" i="38"/>
  <c r="U56" i="38"/>
  <c r="U213" i="38"/>
  <c r="U297" i="38"/>
  <c r="U55" i="38"/>
  <c r="U99" i="38"/>
  <c r="U123" i="38"/>
  <c r="U147" i="38"/>
  <c r="U163" i="38"/>
  <c r="U204" i="38"/>
  <c r="U224" i="38"/>
  <c r="U342" i="38"/>
  <c r="V342" i="38" s="1"/>
  <c r="AC342" i="38" s="1"/>
  <c r="U97" i="38"/>
  <c r="U47" i="38"/>
  <c r="U240" i="38"/>
  <c r="U274" i="38"/>
  <c r="V274" i="38" s="1"/>
  <c r="X274" i="38" s="1"/>
  <c r="U236" i="38"/>
  <c r="U277" i="38"/>
  <c r="U169" i="38"/>
  <c r="U211" i="38"/>
  <c r="U248" i="38"/>
  <c r="U293" i="38"/>
  <c r="V293" i="38" s="1"/>
  <c r="X293" i="38" s="1"/>
  <c r="U89" i="38"/>
  <c r="U180" i="38"/>
  <c r="U15" i="38"/>
  <c r="U102" i="38"/>
  <c r="U241" i="38"/>
  <c r="U77" i="38"/>
  <c r="U285" i="38"/>
  <c r="U39" i="38"/>
  <c r="U79" i="38"/>
  <c r="U176" i="38"/>
  <c r="U238" i="38"/>
  <c r="U363" i="38"/>
  <c r="U108" i="38"/>
  <c r="U117" i="38"/>
  <c r="U193" i="38"/>
  <c r="U203" i="38"/>
  <c r="U233" i="38"/>
  <c r="U252" i="38"/>
  <c r="U62" i="38"/>
  <c r="U168" i="38"/>
  <c r="U88" i="38"/>
  <c r="U221" i="38"/>
  <c r="U256" i="38"/>
  <c r="U355" i="38"/>
  <c r="U372" i="38"/>
  <c r="U292" i="38"/>
  <c r="U33" i="38"/>
  <c r="U78" i="38"/>
  <c r="U94" i="38"/>
  <c r="U135" i="38"/>
  <c r="U127" i="38"/>
  <c r="U122" i="38"/>
  <c r="U255" i="38"/>
  <c r="U294" i="38"/>
  <c r="V294" i="38" s="1"/>
  <c r="X294" i="38" s="1"/>
  <c r="U144" i="38"/>
  <c r="U167" i="38"/>
  <c r="U187" i="38"/>
  <c r="U242" i="38"/>
  <c r="V242" i="38" s="1"/>
  <c r="X242" i="38" s="1"/>
  <c r="U120" i="38"/>
  <c r="U140" i="38"/>
  <c r="U164" i="38"/>
  <c r="V164" i="38" s="1"/>
  <c r="X164" i="38" s="1"/>
  <c r="U175" i="38"/>
  <c r="U207" i="38"/>
  <c r="U54" i="38"/>
  <c r="U110" i="38"/>
  <c r="U142" i="38"/>
  <c r="U366" i="38"/>
  <c r="U141" i="38"/>
  <c r="U157" i="38"/>
  <c r="U190" i="38"/>
  <c r="U214" i="38"/>
  <c r="U230" i="38"/>
  <c r="U258" i="38"/>
  <c r="V258" i="38" s="1"/>
  <c r="X258" i="38" s="1"/>
  <c r="U330" i="38"/>
  <c r="U44" i="38"/>
  <c r="U60" i="38"/>
  <c r="U185" i="38"/>
  <c r="U201" i="38"/>
  <c r="V201" i="38" s="1"/>
  <c r="X201" i="38" s="1"/>
  <c r="U217" i="38"/>
  <c r="V217" i="38" s="1"/>
  <c r="X217" i="38" s="1"/>
  <c r="U237" i="38"/>
  <c r="V237" i="38" s="1"/>
  <c r="X237" i="38" s="1"/>
  <c r="U261" i="38"/>
  <c r="V261" i="38" s="1"/>
  <c r="X261" i="38" s="1"/>
  <c r="U281" i="38"/>
  <c r="U305" i="38"/>
  <c r="U103" i="38"/>
  <c r="U131" i="38"/>
  <c r="U151" i="38"/>
  <c r="U170" i="38"/>
  <c r="U192" i="38"/>
  <c r="U228" i="38"/>
  <c r="U264" i="38"/>
  <c r="U212" i="38"/>
  <c r="V212" i="38" s="1"/>
  <c r="X212" i="38" s="1"/>
  <c r="U149" i="38"/>
  <c r="U232" i="38"/>
  <c r="U284" i="38"/>
  <c r="U113" i="38"/>
  <c r="U303" i="38"/>
  <c r="U244" i="38"/>
  <c r="U173" i="38"/>
  <c r="U249" i="38"/>
  <c r="U299" i="38"/>
  <c r="U63" i="38"/>
  <c r="U19" i="38"/>
  <c r="U35" i="38"/>
  <c r="U98" i="38"/>
  <c r="U95" i="38"/>
  <c r="U194" i="38"/>
  <c r="U279" i="38"/>
  <c r="U350" i="38"/>
  <c r="V350" i="38" s="1"/>
  <c r="U165" i="38"/>
  <c r="U245" i="38"/>
  <c r="U304" i="38"/>
  <c r="V304" i="38" s="1"/>
  <c r="X304" i="38" s="1"/>
  <c r="U67" i="38"/>
  <c r="U87" i="38"/>
  <c r="U286" i="38"/>
  <c r="V286" i="38" s="1"/>
  <c r="X286" i="38" s="1"/>
  <c r="U343" i="38"/>
  <c r="V343" i="38" s="1"/>
  <c r="AC343" i="38" s="1"/>
  <c r="U76" i="38"/>
  <c r="U92" i="38"/>
  <c r="U300" i="38"/>
  <c r="U298" i="38"/>
  <c r="U57" i="38"/>
  <c r="U18" i="38"/>
  <c r="U45" i="38"/>
  <c r="U100" i="38"/>
  <c r="U75" i="38"/>
  <c r="U111" i="38"/>
  <c r="U104" i="38"/>
  <c r="U128" i="38"/>
  <c r="U156" i="38"/>
  <c r="U191" i="38"/>
  <c r="U263" i="38"/>
  <c r="U112" i="38"/>
  <c r="U179" i="38"/>
  <c r="U148" i="38"/>
  <c r="U231" i="38"/>
  <c r="U239" i="38"/>
  <c r="U235" i="38"/>
  <c r="U251" i="38"/>
  <c r="V251" i="38" s="1"/>
  <c r="X251" i="38" s="1"/>
  <c r="U267" i="38"/>
  <c r="U337" i="38"/>
  <c r="V337" i="38" s="1"/>
  <c r="X337" i="38" s="1"/>
  <c r="U307" i="38"/>
  <c r="V307" i="38" s="1"/>
  <c r="X307" i="38" s="1"/>
  <c r="U315" i="38"/>
  <c r="V315" i="38" s="1"/>
  <c r="X315" i="38" s="1"/>
  <c r="U323" i="38"/>
  <c r="V323" i="38" s="1"/>
  <c r="X323" i="38" s="1"/>
  <c r="U340" i="38"/>
  <c r="V340" i="38" s="1"/>
  <c r="X340" i="38" s="1"/>
  <c r="U359" i="38"/>
  <c r="V359" i="38" s="1"/>
  <c r="X359" i="38" s="1"/>
  <c r="U354" i="38"/>
  <c r="V354" i="38" s="1"/>
  <c r="X354" i="38" s="1"/>
  <c r="U348" i="38"/>
  <c r="V348" i="38" s="1"/>
  <c r="U349" i="38"/>
  <c r="V349" i="38" s="1"/>
  <c r="U336" i="38"/>
  <c r="V336" i="38" s="1"/>
  <c r="X336" i="38" s="1"/>
  <c r="U310" i="38"/>
  <c r="V310" i="38" s="1"/>
  <c r="X310" i="38" s="1"/>
  <c r="U312" i="38"/>
  <c r="V312" i="38" s="1"/>
  <c r="X312" i="38" s="1"/>
  <c r="U367" i="38"/>
  <c r="V367" i="38" s="1"/>
  <c r="X367" i="38" s="1"/>
  <c r="U325" i="38"/>
  <c r="V325" i="38" s="1"/>
  <c r="X325" i="38" s="1"/>
  <c r="U368" i="38"/>
  <c r="U49" i="38"/>
  <c r="U91" i="38"/>
  <c r="U136" i="38"/>
  <c r="U195" i="38"/>
  <c r="U199" i="38"/>
  <c r="U247" i="38"/>
  <c r="U227" i="38"/>
  <c r="U283" i="38"/>
  <c r="V283" i="38" s="1"/>
  <c r="X283" i="38" s="1"/>
  <c r="U291" i="38"/>
  <c r="V291" i="38" s="1"/>
  <c r="X291" i="38" s="1"/>
  <c r="U306" i="38"/>
  <c r="V306" i="38" s="1"/>
  <c r="X306" i="38" s="1"/>
  <c r="U314" i="38"/>
  <c r="V314" i="38" s="1"/>
  <c r="X314" i="38" s="1"/>
  <c r="U322" i="38"/>
  <c r="V322" i="38" s="1"/>
  <c r="X322" i="38" s="1"/>
  <c r="U308" i="38"/>
  <c r="V308" i="38" s="1"/>
  <c r="X308" i="38" s="1"/>
  <c r="U316" i="38"/>
  <c r="V316" i="38" s="1"/>
  <c r="X316" i="38" s="1"/>
  <c r="U324" i="38"/>
  <c r="V324" i="38" s="1"/>
  <c r="X324" i="38" s="1"/>
  <c r="U302" i="38"/>
  <c r="V302" i="38" s="1"/>
  <c r="X302" i="38" s="1"/>
  <c r="U313" i="38"/>
  <c r="V313" i="38" s="1"/>
  <c r="X313" i="38" s="1"/>
  <c r="U321" i="38"/>
  <c r="V321" i="38" s="1"/>
  <c r="X321" i="38" s="1"/>
  <c r="U331" i="38"/>
  <c r="V331" i="38" s="1"/>
  <c r="X331" i="38" s="1"/>
  <c r="U375" i="38"/>
  <c r="U360" i="38"/>
  <c r="U160" i="38"/>
  <c r="U278" i="38"/>
  <c r="V278" i="38" s="1"/>
  <c r="X278" i="38" s="1"/>
  <c r="U183" i="38"/>
  <c r="U275" i="38"/>
  <c r="U295" i="38"/>
  <c r="U326" i="38"/>
  <c r="V326" i="38" s="1"/>
  <c r="X326" i="38" s="1"/>
  <c r="U320" i="38"/>
  <c r="V320" i="38" s="1"/>
  <c r="X320" i="38" s="1"/>
  <c r="U309" i="38"/>
  <c r="V309" i="38" s="1"/>
  <c r="X309" i="38" s="1"/>
  <c r="U364" i="38"/>
  <c r="U65" i="38"/>
  <c r="U119" i="38"/>
  <c r="U171" i="38"/>
  <c r="U215" i="38"/>
  <c r="U243" i="38"/>
  <c r="U259" i="38"/>
  <c r="U301" i="38"/>
  <c r="V301" i="38" s="1"/>
  <c r="X301" i="38" s="1"/>
  <c r="U311" i="38"/>
  <c r="V311" i="38" s="1"/>
  <c r="X311" i="38" s="1"/>
  <c r="U319" i="38"/>
  <c r="V319" i="38" s="1"/>
  <c r="X319" i="38" s="1"/>
  <c r="U327" i="38"/>
  <c r="V327" i="38" s="1"/>
  <c r="X327" i="38" s="1"/>
  <c r="U374" i="38"/>
  <c r="U356" i="38"/>
  <c r="U332" i="38"/>
  <c r="V332" i="38" s="1"/>
  <c r="X332" i="38" s="1"/>
  <c r="U341" i="38"/>
  <c r="V341" i="38" s="1"/>
  <c r="AC341" i="38" s="1"/>
  <c r="U344" i="38"/>
  <c r="V344" i="38" s="1"/>
  <c r="U86" i="38"/>
  <c r="U130" i="38"/>
  <c r="U290" i="38"/>
  <c r="V290" i="38" s="1"/>
  <c r="X290" i="38" s="1"/>
  <c r="U223" i="38"/>
  <c r="U271" i="38"/>
  <c r="U287" i="38"/>
  <c r="V287" i="38" s="1"/>
  <c r="X287" i="38" s="1"/>
  <c r="U318" i="38"/>
  <c r="V318" i="38" s="1"/>
  <c r="X318" i="38" s="1"/>
  <c r="U328" i="38"/>
  <c r="V328" i="38" s="1"/>
  <c r="X328" i="38" s="1"/>
  <c r="U317" i="38"/>
  <c r="V317" i="38" s="1"/>
  <c r="X317" i="38" s="1"/>
  <c r="U345" i="38"/>
  <c r="V345" i="38" s="1"/>
  <c r="V350" i="32"/>
  <c r="W350" i="32" s="1"/>
  <c r="AE350" i="32" s="1"/>
  <c r="V348" i="32"/>
  <c r="W348" i="32" s="1"/>
  <c r="AE348" i="32" s="1"/>
  <c r="V344" i="32"/>
  <c r="W344" i="32" s="1"/>
  <c r="AE344" i="32" s="1"/>
  <c r="V345" i="32"/>
  <c r="W345" i="32" s="1"/>
  <c r="AE345" i="32" s="1"/>
  <c r="V349" i="32"/>
  <c r="W349" i="32" s="1"/>
  <c r="AE349" i="32" s="1"/>
  <c r="V347" i="32"/>
  <c r="W347" i="32" s="1"/>
  <c r="AE347" i="32" s="1"/>
  <c r="V346" i="32"/>
  <c r="W346" i="32" s="1"/>
  <c r="AE346" i="32" s="1"/>
  <c r="V342" i="32"/>
  <c r="W342" i="32" s="1"/>
  <c r="AD342" i="32" s="1"/>
  <c r="V341" i="32"/>
  <c r="W341" i="32" s="1"/>
  <c r="AD341" i="32" s="1"/>
  <c r="V343" i="32"/>
  <c r="W343" i="32" s="1"/>
  <c r="AD343" i="32" s="1"/>
  <c r="V60" i="32"/>
  <c r="V373" i="32"/>
  <c r="V139" i="32"/>
  <c r="V170" i="32"/>
  <c r="V253" i="32"/>
  <c r="V285" i="32"/>
  <c r="V305" i="32"/>
  <c r="V360" i="32"/>
  <c r="V171" i="32"/>
  <c r="V66" i="32"/>
  <c r="V118" i="32"/>
  <c r="V162" i="32"/>
  <c r="V252" i="32"/>
  <c r="V359" i="32"/>
  <c r="V56" i="32"/>
  <c r="V357" i="32"/>
  <c r="V25" i="32"/>
  <c r="V101" i="32"/>
  <c r="V157" i="32"/>
  <c r="V194" i="32"/>
  <c r="V283" i="32"/>
  <c r="V303" i="32"/>
  <c r="V374" i="32"/>
  <c r="V335" i="32"/>
  <c r="W335" i="32" s="1"/>
  <c r="Y335" i="32" s="1"/>
  <c r="V367" i="32"/>
  <c r="V339" i="32"/>
  <c r="W339" i="32" s="1"/>
  <c r="Y339" i="32" s="1"/>
  <c r="V182" i="32"/>
  <c r="V96" i="32"/>
  <c r="V206" i="32"/>
  <c r="V358" i="32"/>
  <c r="V293" i="32"/>
  <c r="V94" i="32"/>
  <c r="V135" i="32"/>
  <c r="V186" i="32"/>
  <c r="V247" i="32"/>
  <c r="V257" i="32"/>
  <c r="V312" i="32"/>
  <c r="W312" i="32" s="1"/>
  <c r="Y312" i="32" s="1"/>
  <c r="V320" i="32"/>
  <c r="W320" i="32" s="1"/>
  <c r="Y320" i="32" s="1"/>
  <c r="V68" i="32"/>
  <c r="V177" i="32"/>
  <c r="V324" i="32"/>
  <c r="W324" i="32" s="1"/>
  <c r="Y324" i="32" s="1"/>
  <c r="V104" i="32"/>
  <c r="V184" i="32"/>
  <c r="V235" i="32"/>
  <c r="V310" i="32"/>
  <c r="W310" i="32" s="1"/>
  <c r="Y310" i="32" s="1"/>
  <c r="V318" i="32"/>
  <c r="W318" i="32" s="1"/>
  <c r="Y318" i="32" s="1"/>
  <c r="V54" i="32"/>
  <c r="V86" i="32"/>
  <c r="V141" i="32"/>
  <c r="V278" i="32"/>
  <c r="V368" i="32"/>
  <c r="W368" i="32" s="1"/>
  <c r="Y368" i="32" s="1"/>
  <c r="V79" i="32"/>
  <c r="V107" i="32"/>
  <c r="V126" i="32"/>
  <c r="V288" i="32"/>
  <c r="V100" i="32"/>
  <c r="V245" i="32"/>
  <c r="V275" i="32"/>
  <c r="V150" i="32"/>
  <c r="V75" i="32"/>
  <c r="V113" i="32"/>
  <c r="V158" i="32"/>
  <c r="V173" i="32"/>
  <c r="V289" i="32"/>
  <c r="V48" i="32"/>
  <c r="V61" i="32"/>
  <c r="V84" i="32"/>
  <c r="V161" i="32"/>
  <c r="V197" i="32"/>
  <c r="V103" i="32"/>
  <c r="V181" i="32"/>
  <c r="V229" i="32"/>
  <c r="V268" i="32"/>
  <c r="V280" i="32"/>
  <c r="V332" i="32"/>
  <c r="W332" i="32" s="1"/>
  <c r="Y332" i="32" s="1"/>
  <c r="V336" i="32"/>
  <c r="W336" i="32" s="1"/>
  <c r="Y336" i="32" s="1"/>
  <c r="V89" i="32"/>
  <c r="V17" i="32"/>
  <c r="V95" i="32"/>
  <c r="V51" i="32"/>
  <c r="V144" i="32"/>
  <c r="V160" i="32"/>
  <c r="V180" i="32"/>
  <c r="V212" i="32"/>
  <c r="V262" i="32"/>
  <c r="V209" i="32"/>
  <c r="V284" i="32"/>
  <c r="V315" i="32"/>
  <c r="W315" i="32" s="1"/>
  <c r="Y315" i="32" s="1"/>
  <c r="V55" i="32"/>
  <c r="V87" i="32"/>
  <c r="V211" i="32"/>
  <c r="V108" i="32"/>
  <c r="V63" i="32"/>
  <c r="V83" i="32"/>
  <c r="V166" i="32"/>
  <c r="V43" i="32"/>
  <c r="V90" i="32"/>
  <c r="V222" i="32"/>
  <c r="V80" i="32"/>
  <c r="V145" i="32"/>
  <c r="V294" i="32"/>
  <c r="V264" i="32"/>
  <c r="V216" i="32"/>
  <c r="V302" i="32"/>
  <c r="V57" i="32"/>
  <c r="V271" i="32"/>
  <c r="V77" i="32"/>
  <c r="V65" i="32"/>
  <c r="V163" i="32"/>
  <c r="V102" i="32"/>
  <c r="V110" i="32"/>
  <c r="V120" i="32"/>
  <c r="V129" i="32"/>
  <c r="V155" i="32"/>
  <c r="V270" i="32"/>
  <c r="V178" i="32"/>
  <c r="V207" i="32"/>
  <c r="V156" i="32"/>
  <c r="V183" i="32"/>
  <c r="V215" i="32"/>
  <c r="V223" i="32"/>
  <c r="V231" i="32"/>
  <c r="V274" i="32"/>
  <c r="V193" i="32"/>
  <c r="V246" i="32"/>
  <c r="V300" i="32"/>
  <c r="V220" i="32"/>
  <c r="V228" i="32"/>
  <c r="V233" i="32"/>
  <c r="V250" i="32"/>
  <c r="V266" i="32"/>
  <c r="V306" i="32"/>
  <c r="W306" i="32" s="1"/>
  <c r="Y306" i="32" s="1"/>
  <c r="V234" i="32"/>
  <c r="V304" i="32"/>
  <c r="V317" i="32"/>
  <c r="W317" i="32" s="1"/>
  <c r="Y317" i="32" s="1"/>
  <c r="V326" i="32"/>
  <c r="W326" i="32" s="1"/>
  <c r="Y326" i="32" s="1"/>
  <c r="V362" i="32"/>
  <c r="V354" i="32"/>
  <c r="V375" i="32"/>
  <c r="V97" i="32"/>
  <c r="V132" i="32"/>
  <c r="V249" i="32"/>
  <c r="V277" i="32"/>
  <c r="V202" i="32"/>
  <c r="V356" i="32"/>
  <c r="V27" i="32"/>
  <c r="V98" i="32"/>
  <c r="V114" i="32"/>
  <c r="V147" i="32"/>
  <c r="V191" i="32"/>
  <c r="V92" i="32"/>
  <c r="V292" i="32"/>
  <c r="V148" i="32"/>
  <c r="V164" i="32"/>
  <c r="V199" i="32"/>
  <c r="V219" i="32"/>
  <c r="V227" i="32"/>
  <c r="V254" i="32"/>
  <c r="V140" i="32"/>
  <c r="V188" i="32"/>
  <c r="V311" i="32"/>
  <c r="W311" i="32" s="1"/>
  <c r="Y311" i="32" s="1"/>
  <c r="V236" i="32"/>
  <c r="V279" i="32"/>
  <c r="V330" i="32"/>
  <c r="W330" i="32" s="1"/>
  <c r="Y330" i="32" s="1"/>
  <c r="V366" i="32"/>
  <c r="V76" i="32"/>
  <c r="V226" i="32"/>
  <c r="V123" i="32"/>
  <c r="V151" i="32"/>
  <c r="V261" i="32"/>
  <c r="V321" i="32"/>
  <c r="W321" i="32" s="1"/>
  <c r="Y321" i="32" s="1"/>
  <c r="V52" i="32"/>
  <c r="V282" i="32"/>
  <c r="V26" i="32"/>
  <c r="V78" i="32"/>
  <c r="V142" i="32"/>
  <c r="V363" i="32"/>
  <c r="V64" i="32"/>
  <c r="V203" i="32"/>
  <c r="V105" i="32"/>
  <c r="V137" i="32"/>
  <c r="V243" i="32"/>
  <c r="V287" i="32"/>
  <c r="V323" i="32"/>
  <c r="W323" i="32" s="1"/>
  <c r="Y323" i="32" s="1"/>
  <c r="V337" i="32"/>
  <c r="W337" i="32" s="1"/>
  <c r="Y337" i="32" s="1"/>
  <c r="V121" i="32"/>
  <c r="V168" i="32"/>
  <c r="V176" i="32"/>
  <c r="V218" i="32"/>
  <c r="V115" i="32"/>
  <c r="V272" i="32"/>
  <c r="V239" i="32"/>
  <c r="V195" i="32"/>
  <c r="V72" i="32"/>
  <c r="V187" i="32"/>
  <c r="V58" i="32"/>
  <c r="V112" i="32"/>
  <c r="V179" i="32"/>
  <c r="V333" i="32"/>
  <c r="W333" i="32" s="1"/>
  <c r="Y333" i="32" s="1"/>
  <c r="V124" i="32"/>
  <c r="V290" i="32"/>
  <c r="V127" i="32"/>
  <c r="V159" i="32"/>
  <c r="V192" i="32"/>
  <c r="V269" i="32"/>
  <c r="V297" i="32"/>
  <c r="V325" i="32"/>
  <c r="W325" i="32" s="1"/>
  <c r="Y325" i="32" s="1"/>
  <c r="V210" i="32"/>
  <c r="V365" i="32"/>
  <c r="V42" i="32"/>
  <c r="V82" i="32"/>
  <c r="V208" i="32"/>
  <c r="V260" i="32"/>
  <c r="V328" i="32"/>
  <c r="W328" i="32" s="1"/>
  <c r="Y328" i="32" s="1"/>
  <c r="V88" i="32"/>
  <c r="V41" i="32"/>
  <c r="V109" i="32"/>
  <c r="V149" i="32"/>
  <c r="V259" i="32"/>
  <c r="V291" i="32"/>
  <c r="V327" i="32"/>
  <c r="W327" i="32" s="1"/>
  <c r="Y327" i="32" s="1"/>
  <c r="V256" i="32"/>
  <c r="V53" i="32"/>
  <c r="V122" i="32"/>
  <c r="V190" i="32"/>
  <c r="V225" i="32"/>
  <c r="V29" i="32"/>
  <c r="V74" i="32"/>
  <c r="V172" i="32"/>
  <c r="V200" i="32"/>
  <c r="V251" i="32"/>
  <c r="V263" i="32"/>
  <c r="V308" i="32"/>
  <c r="W308" i="32" s="1"/>
  <c r="Y308" i="32" s="1"/>
  <c r="V316" i="32"/>
  <c r="W316" i="32" s="1"/>
  <c r="Y316" i="32" s="1"/>
  <c r="V117" i="32"/>
  <c r="V364" i="32"/>
  <c r="V62" i="32"/>
  <c r="V91" i="32"/>
  <c r="V143" i="32"/>
  <c r="V265" i="32"/>
  <c r="V314" i="32"/>
  <c r="W314" i="32" s="1"/>
  <c r="Y314" i="32" s="1"/>
  <c r="V49" i="32"/>
  <c r="V70" i="32"/>
  <c r="V119" i="32"/>
  <c r="V248" i="32"/>
  <c r="V340" i="32"/>
  <c r="W340" i="32" s="1"/>
  <c r="Y340" i="32" s="1"/>
  <c r="V133" i="32"/>
  <c r="V167" i="32"/>
  <c r="V93" i="32"/>
  <c r="V273" i="32"/>
  <c r="V338" i="32"/>
  <c r="W338" i="32" s="1"/>
  <c r="Y338" i="32" s="1"/>
  <c r="V71" i="32"/>
  <c r="V214" i="32"/>
  <c r="V255" i="32"/>
  <c r="V24" i="32"/>
  <c r="V221" i="32"/>
  <c r="V189" i="32"/>
  <c r="V238" i="32"/>
  <c r="V298" i="32"/>
  <c r="V286" i="32"/>
  <c r="V73" i="32"/>
  <c r="V59" i="32"/>
  <c r="V136" i="32"/>
  <c r="V185" i="32"/>
  <c r="V67" i="32"/>
  <c r="V196" i="32"/>
  <c r="V244" i="32"/>
  <c r="V295" i="32"/>
  <c r="V204" i="32"/>
  <c r="V242" i="32"/>
  <c r="V313" i="32"/>
  <c r="W313" i="32" s="1"/>
  <c r="Y313" i="32" s="1"/>
  <c r="V307" i="32"/>
  <c r="W307" i="32" s="1"/>
  <c r="Y307" i="32" s="1"/>
  <c r="V361" i="32"/>
  <c r="V131" i="32"/>
  <c r="V237" i="32"/>
  <c r="V301" i="32"/>
  <c r="V128" i="32"/>
  <c r="V47" i="32"/>
  <c r="V50" i="32"/>
  <c r="V134" i="32"/>
  <c r="V154" i="32"/>
  <c r="V240" i="32"/>
  <c r="V355" i="32"/>
  <c r="V44" i="32"/>
  <c r="V334" i="32"/>
  <c r="W334" i="32" s="1"/>
  <c r="Y334" i="32" s="1"/>
  <c r="V45" i="32"/>
  <c r="V153" i="32"/>
  <c r="V267" i="32"/>
  <c r="V299" i="32"/>
  <c r="V331" i="32"/>
  <c r="W331" i="32" s="1"/>
  <c r="Y331" i="32" s="1"/>
  <c r="V165" i="32"/>
  <c r="V46" i="32"/>
  <c r="V198" i="32"/>
  <c r="V213" i="32"/>
  <c r="V146" i="32"/>
  <c r="V230" i="32"/>
  <c r="V111" i="32"/>
  <c r="V217" i="32"/>
  <c r="V69" i="32"/>
  <c r="V205" i="32"/>
  <c r="V174" i="32"/>
  <c r="V28" i="32"/>
  <c r="V130" i="32"/>
  <c r="V329" i="32"/>
  <c r="W329" i="32" s="1"/>
  <c r="Y329" i="32" s="1"/>
  <c r="V276" i="32"/>
  <c r="V369" i="32"/>
  <c r="W369" i="32" s="1"/>
  <c r="Y369" i="32" s="1"/>
  <c r="V201" i="32"/>
  <c r="V81" i="32"/>
  <c r="V85" i="32"/>
  <c r="V152" i="32"/>
  <c r="V106" i="32"/>
  <c r="V125" i="32"/>
  <c r="V241" i="32"/>
  <c r="V232" i="32"/>
  <c r="V258" i="32"/>
  <c r="V319" i="32"/>
  <c r="W319" i="32" s="1"/>
  <c r="Y319" i="32" s="1"/>
  <c r="V309" i="32"/>
  <c r="W309" i="32" s="1"/>
  <c r="Y309" i="32" s="1"/>
  <c r="V353" i="32"/>
  <c r="V116" i="32"/>
  <c r="V138" i="32"/>
  <c r="V281" i="32"/>
  <c r="V99" i="32"/>
  <c r="V224" i="32"/>
  <c r="V296" i="32"/>
  <c r="V322" i="32"/>
  <c r="W322" i="32" s="1"/>
  <c r="Y322" i="32" s="1"/>
  <c r="V372" i="32"/>
  <c r="BE391" i="30"/>
  <c r="BF391" i="30" s="1"/>
  <c r="BM391" i="30" s="1"/>
  <c r="BE390" i="30"/>
  <c r="BF390" i="30" s="1"/>
  <c r="BM390" i="30" s="1"/>
  <c r="BE371" i="30"/>
  <c r="BF371" i="30" s="1"/>
  <c r="BM371" i="30" s="1"/>
  <c r="BE369" i="30"/>
  <c r="BF369" i="30" s="1"/>
  <c r="BM369" i="30" s="1"/>
  <c r="BE370" i="30"/>
  <c r="BF370" i="30" s="1"/>
  <c r="BM370" i="30" s="1"/>
  <c r="BE368" i="30"/>
  <c r="BF368" i="30" s="1"/>
  <c r="BM368" i="30" s="1"/>
  <c r="BE372" i="30"/>
  <c r="BF372" i="30" s="1"/>
  <c r="BM372" i="30" s="1"/>
  <c r="BE367" i="30"/>
  <c r="BF367" i="30" s="1"/>
  <c r="BL367" i="30" s="1"/>
  <c r="BE306" i="30"/>
  <c r="BE96" i="30"/>
  <c r="BE73" i="30"/>
  <c r="BE19" i="30"/>
  <c r="BE190" i="30"/>
  <c r="BE132" i="30"/>
  <c r="BE92" i="30"/>
  <c r="BE41" i="30"/>
  <c r="BE207" i="30"/>
  <c r="BE50" i="30"/>
  <c r="BE15" i="30"/>
  <c r="BE328" i="30"/>
  <c r="BE304" i="30"/>
  <c r="BF304" i="30" s="1"/>
  <c r="BH304" i="30" s="1"/>
  <c r="BE185" i="30"/>
  <c r="BE125" i="30"/>
  <c r="BE61" i="30"/>
  <c r="BE37" i="30"/>
  <c r="BE21" i="30"/>
  <c r="BE47" i="30"/>
  <c r="BE62" i="30"/>
  <c r="BE81" i="30"/>
  <c r="BE105" i="30"/>
  <c r="BE175" i="30"/>
  <c r="BE187" i="30"/>
  <c r="BE299" i="30"/>
  <c r="BE338" i="30"/>
  <c r="BF338" i="30" s="1"/>
  <c r="BH338" i="30" s="1"/>
  <c r="BE358" i="30"/>
  <c r="BE54" i="30"/>
  <c r="BE67" i="30"/>
  <c r="BE179" i="30"/>
  <c r="BE215" i="30"/>
  <c r="BE241" i="30"/>
  <c r="BE316" i="30"/>
  <c r="BE345" i="30"/>
  <c r="BF345" i="30" s="1"/>
  <c r="BH345" i="30" s="1"/>
  <c r="BE377" i="30"/>
  <c r="BE162" i="30"/>
  <c r="BE191" i="30"/>
  <c r="BE221" i="30"/>
  <c r="BE293" i="30"/>
  <c r="BE334" i="30"/>
  <c r="BE383" i="30"/>
  <c r="BE43" i="30"/>
  <c r="BE75" i="30"/>
  <c r="BE133" i="30"/>
  <c r="BE231" i="30"/>
  <c r="BE335" i="30"/>
  <c r="BE181" i="30"/>
  <c r="BE223" i="30"/>
  <c r="BE375" i="30"/>
  <c r="BE193" i="30"/>
  <c r="BE93" i="30"/>
  <c r="BE44" i="30"/>
  <c r="BE88" i="30"/>
  <c r="BE16" i="30"/>
  <c r="BE356" i="30"/>
  <c r="BF356" i="30" s="1"/>
  <c r="BH356" i="30" s="1"/>
  <c r="BE95" i="30"/>
  <c r="BE123" i="30"/>
  <c r="BE360" i="30"/>
  <c r="BF360" i="30" s="1"/>
  <c r="BH360" i="30" s="1"/>
  <c r="BE34" i="30"/>
  <c r="BE91" i="30"/>
  <c r="BE138" i="30"/>
  <c r="BE166" i="30"/>
  <c r="BE173" i="30"/>
  <c r="BE287" i="30"/>
  <c r="BE87" i="30"/>
  <c r="BE119" i="30"/>
  <c r="BE117" i="30"/>
  <c r="BE165" i="30"/>
  <c r="BE252" i="30"/>
  <c r="BE274" i="30"/>
  <c r="BE257" i="30"/>
  <c r="BF257" i="30" s="1"/>
  <c r="BH257" i="30" s="1"/>
  <c r="BE295" i="30"/>
  <c r="BE320" i="30"/>
  <c r="BE228" i="30"/>
  <c r="BE269" i="30"/>
  <c r="BE277" i="30"/>
  <c r="BE388" i="30"/>
  <c r="BE122" i="30"/>
  <c r="BE218" i="30"/>
  <c r="BF218" i="30" s="1"/>
  <c r="BH218" i="30" s="1"/>
  <c r="BE18" i="30"/>
  <c r="BE48" i="30"/>
  <c r="BE82" i="30"/>
  <c r="BE130" i="30"/>
  <c r="BE148" i="30"/>
  <c r="BE102" i="30"/>
  <c r="BE152" i="30"/>
  <c r="BE291" i="30"/>
  <c r="BE38" i="30"/>
  <c r="BE63" i="30"/>
  <c r="BE83" i="30"/>
  <c r="BE107" i="30"/>
  <c r="BE139" i="30"/>
  <c r="BE204" i="30"/>
  <c r="BE233" i="30"/>
  <c r="BE285" i="30"/>
  <c r="BE318" i="30"/>
  <c r="BF318" i="30" s="1"/>
  <c r="BH318" i="30" s="1"/>
  <c r="BE51" i="30"/>
  <c r="BE89" i="30"/>
  <c r="BE109" i="30"/>
  <c r="BE158" i="30"/>
  <c r="BE189" i="30"/>
  <c r="BE211" i="30"/>
  <c r="BE216" i="30"/>
  <c r="BE264" i="30"/>
  <c r="BE302" i="30"/>
  <c r="BE42" i="30"/>
  <c r="BE58" i="30"/>
  <c r="BE229" i="30"/>
  <c r="BE258" i="30"/>
  <c r="BE348" i="30"/>
  <c r="BF348" i="30" s="1"/>
  <c r="BH348" i="30" s="1"/>
  <c r="BE365" i="30"/>
  <c r="BE35" i="30"/>
  <c r="BE120" i="30"/>
  <c r="BE135" i="30"/>
  <c r="BE194" i="30"/>
  <c r="BE248" i="30"/>
  <c r="BE301" i="30"/>
  <c r="BE324" i="30"/>
  <c r="BE355" i="30"/>
  <c r="BF355" i="30" s="1"/>
  <c r="BH355" i="30" s="1"/>
  <c r="BE100" i="30"/>
  <c r="BE146" i="30"/>
  <c r="BE186" i="30"/>
  <c r="BE255" i="30"/>
  <c r="BE314" i="30"/>
  <c r="BE177" i="30"/>
  <c r="BE49" i="30"/>
  <c r="BE363" i="30"/>
  <c r="BF363" i="30" s="1"/>
  <c r="BH363" i="30" s="1"/>
  <c r="BE289" i="30"/>
  <c r="BE379" i="30"/>
  <c r="BE56" i="30"/>
  <c r="BE112" i="30"/>
  <c r="BE170" i="30"/>
  <c r="BE200" i="30"/>
  <c r="BF200" i="30" s="1"/>
  <c r="BH200" i="30" s="1"/>
  <c r="BE227" i="30"/>
  <c r="BF227" i="30" s="1"/>
  <c r="BH227" i="30" s="1"/>
  <c r="BE124" i="30"/>
  <c r="BE167" i="30"/>
  <c r="BE206" i="30"/>
  <c r="BE143" i="30"/>
  <c r="BE153" i="30"/>
  <c r="BE76" i="30"/>
  <c r="BE307" i="30"/>
  <c r="BE224" i="30"/>
  <c r="BE337" i="30"/>
  <c r="BF337" i="30" s="1"/>
  <c r="BH337" i="30" s="1"/>
  <c r="BE210" i="30"/>
  <c r="BE341" i="30"/>
  <c r="BF341" i="30" s="1"/>
  <c r="BH341" i="30" s="1"/>
  <c r="BE78" i="30"/>
  <c r="BE126" i="30"/>
  <c r="BE106" i="30"/>
  <c r="BE172" i="30"/>
  <c r="BE246" i="30"/>
  <c r="BF246" i="30" s="1"/>
  <c r="BH246" i="30" s="1"/>
  <c r="BE114" i="30"/>
  <c r="BE74" i="30"/>
  <c r="BE344" i="30"/>
  <c r="BF344" i="30" s="1"/>
  <c r="BH344" i="30" s="1"/>
  <c r="BE86" i="30"/>
  <c r="BE39" i="30"/>
  <c r="BE79" i="30"/>
  <c r="BE101" i="30"/>
  <c r="BE140" i="30"/>
  <c r="BE198" i="30"/>
  <c r="BF198" i="30" s="1"/>
  <c r="BH198" i="30" s="1"/>
  <c r="BE205" i="30"/>
  <c r="BE235" i="30"/>
  <c r="BE261" i="30"/>
  <c r="BE332" i="30"/>
  <c r="BF332" i="30" s="1"/>
  <c r="BH332" i="30" s="1"/>
  <c r="BE346" i="30"/>
  <c r="BF346" i="30" s="1"/>
  <c r="BH346" i="30" s="1"/>
  <c r="BE65" i="30"/>
  <c r="BE111" i="30"/>
  <c r="BE159" i="30"/>
  <c r="BE213" i="30"/>
  <c r="BF213" i="30" s="1"/>
  <c r="BH213" i="30" s="1"/>
  <c r="BE266" i="30"/>
  <c r="BE305" i="30"/>
  <c r="BE55" i="30"/>
  <c r="BE59" i="30"/>
  <c r="BE249" i="30"/>
  <c r="BE271" i="30"/>
  <c r="BE352" i="30"/>
  <c r="BF352" i="30" s="1"/>
  <c r="BH352" i="30" s="1"/>
  <c r="BE20" i="30"/>
  <c r="BE77" i="30"/>
  <c r="BE121" i="30"/>
  <c r="BE174" i="30"/>
  <c r="BF174" i="30" s="1"/>
  <c r="BH174" i="30" s="1"/>
  <c r="BE195" i="30"/>
  <c r="BE359" i="30"/>
  <c r="BF359" i="30" s="1"/>
  <c r="BH359" i="30" s="1"/>
  <c r="BE45" i="30"/>
  <c r="BE108" i="30"/>
  <c r="BE161" i="30"/>
  <c r="BE286" i="30"/>
  <c r="BF286" i="30" s="1"/>
  <c r="BH286" i="30" s="1"/>
  <c r="BE322" i="30"/>
  <c r="BE182" i="30"/>
  <c r="BE333" i="30"/>
  <c r="BE57" i="30"/>
  <c r="BE64" i="30"/>
  <c r="BE150" i="30"/>
  <c r="BE220" i="30"/>
  <c r="BE385" i="30"/>
  <c r="BE72" i="30"/>
  <c r="BE201" i="30"/>
  <c r="BF201" i="30" s="1"/>
  <c r="BH201" i="30" s="1"/>
  <c r="BE243" i="30"/>
  <c r="BF243" i="30" s="1"/>
  <c r="BH243" i="30" s="1"/>
  <c r="BE282" i="30"/>
  <c r="BE99" i="30"/>
  <c r="BE131" i="30"/>
  <c r="BE145" i="30"/>
  <c r="BE202" i="30"/>
  <c r="BE217" i="30"/>
  <c r="BE147" i="30"/>
  <c r="BE80" i="30"/>
  <c r="BE136" i="30"/>
  <c r="BE157" i="30"/>
  <c r="BE169" i="30"/>
  <c r="BE234" i="30"/>
  <c r="BE279" i="30"/>
  <c r="BE230" i="30"/>
  <c r="BE256" i="30"/>
  <c r="BE265" i="30"/>
  <c r="BF265" i="30" s="1"/>
  <c r="BH265" i="30" s="1"/>
  <c r="BE308" i="30"/>
  <c r="BE326" i="30"/>
  <c r="BE394" i="30"/>
  <c r="BE251" i="30"/>
  <c r="BE281" i="30"/>
  <c r="BE380" i="30"/>
  <c r="BE396" i="30"/>
  <c r="BE90" i="30"/>
  <c r="BE52" i="30"/>
  <c r="BE98" i="30"/>
  <c r="BE156" i="30"/>
  <c r="BE171" i="30"/>
  <c r="BE155" i="30"/>
  <c r="BE70" i="30"/>
  <c r="BE103" i="30"/>
  <c r="BE129" i="30"/>
  <c r="BE142" i="30"/>
  <c r="BE245" i="30"/>
  <c r="BE263" i="30"/>
  <c r="BE336" i="30"/>
  <c r="BE354" i="30"/>
  <c r="BF354" i="30" s="1"/>
  <c r="BH354" i="30" s="1"/>
  <c r="BE17" i="30"/>
  <c r="BE53" i="30"/>
  <c r="BE66" i="30"/>
  <c r="BE71" i="30"/>
  <c r="BE85" i="30"/>
  <c r="BE178" i="30"/>
  <c r="BE208" i="30"/>
  <c r="BE239" i="30"/>
  <c r="BE267" i="30"/>
  <c r="BF267" i="30" s="1"/>
  <c r="BH267" i="30" s="1"/>
  <c r="BE312" i="30"/>
  <c r="BE376" i="30"/>
  <c r="BE115" i="30"/>
  <c r="BE183" i="30"/>
  <c r="BE225" i="30"/>
  <c r="BE253" i="30"/>
  <c r="BE273" i="30"/>
  <c r="BF273" i="30" s="1"/>
  <c r="BH273" i="30" s="1"/>
  <c r="BE381" i="30"/>
  <c r="BE33" i="30"/>
  <c r="BE46" i="30"/>
  <c r="BE97" i="30"/>
  <c r="BE163" i="30"/>
  <c r="BE310" i="30"/>
  <c r="BF310" i="30" s="1"/>
  <c r="BH310" i="30" s="1"/>
  <c r="BE331" i="30"/>
  <c r="BE297" i="30"/>
  <c r="BE361" i="30"/>
  <c r="BF361" i="30" s="1"/>
  <c r="BH361" i="30" s="1"/>
  <c r="BE342" i="30"/>
  <c r="BF342" i="30" s="1"/>
  <c r="BH342" i="30" s="1"/>
  <c r="BE128" i="30"/>
  <c r="BE69" i="30"/>
  <c r="BE60" i="30"/>
  <c r="BE116" i="30"/>
  <c r="BE127" i="30"/>
  <c r="BE144" i="30"/>
  <c r="BE237" i="30"/>
  <c r="BF237" i="30" s="1"/>
  <c r="BH237" i="30" s="1"/>
  <c r="BE154" i="30"/>
  <c r="BE104" i="30"/>
  <c r="BE137" i="30"/>
  <c r="BE40" i="30"/>
  <c r="BE84" i="30"/>
  <c r="BE113" i="30"/>
  <c r="BE151" i="30"/>
  <c r="BE219" i="30"/>
  <c r="BF219" i="30" s="1"/>
  <c r="BH219" i="30" s="1"/>
  <c r="BE247" i="30"/>
  <c r="BE240" i="30"/>
  <c r="BE270" i="30"/>
  <c r="BE351" i="30"/>
  <c r="BF351" i="30" s="1"/>
  <c r="BH351" i="30" s="1"/>
  <c r="BE244" i="30"/>
  <c r="BE272" i="30"/>
  <c r="BE366" i="30"/>
  <c r="BF366" i="30" s="1"/>
  <c r="BH366" i="30" s="1"/>
  <c r="BE68" i="30"/>
  <c r="BE94" i="30"/>
  <c r="BE110" i="30"/>
  <c r="BE242" i="30"/>
  <c r="BE141" i="30"/>
  <c r="BE36" i="30"/>
  <c r="BE118" i="30"/>
  <c r="BE226" i="30"/>
  <c r="BE209" i="30"/>
  <c r="BF209" i="30" s="1"/>
  <c r="BH209" i="30" s="1"/>
  <c r="BE180" i="30"/>
  <c r="BE188" i="30"/>
  <c r="BF188" i="30" s="1"/>
  <c r="BH188" i="30" s="1"/>
  <c r="BE196" i="30"/>
  <c r="BE290" i="30"/>
  <c r="BE298" i="30"/>
  <c r="BE222" i="30"/>
  <c r="BE329" i="30"/>
  <c r="BF329" i="30" s="1"/>
  <c r="BH329" i="30" s="1"/>
  <c r="BE292" i="30"/>
  <c r="BE300" i="30"/>
  <c r="BE280" i="30"/>
  <c r="BE288" i="30"/>
  <c r="BE309" i="30"/>
  <c r="BE315" i="30"/>
  <c r="BE313" i="30"/>
  <c r="BF313" i="30" s="1"/>
  <c r="BH313" i="30" s="1"/>
  <c r="BE350" i="30"/>
  <c r="BF350" i="30" s="1"/>
  <c r="BH350" i="30" s="1"/>
  <c r="BE386" i="30"/>
  <c r="BE374" i="30"/>
  <c r="BE389" i="30"/>
  <c r="BF389" i="30" s="1"/>
  <c r="BH389" i="30" s="1"/>
  <c r="BE397" i="30"/>
  <c r="BE378" i="30"/>
  <c r="BE134" i="30"/>
  <c r="BE236" i="30"/>
  <c r="BE250" i="30"/>
  <c r="BF250" i="30" s="1"/>
  <c r="BH250" i="30" s="1"/>
  <c r="BE259" i="30"/>
  <c r="BF259" i="30" s="1"/>
  <c r="BH259" i="30" s="1"/>
  <c r="BE278" i="30"/>
  <c r="BF278" i="30" s="1"/>
  <c r="BH278" i="30" s="1"/>
  <c r="BE232" i="30"/>
  <c r="BE284" i="30"/>
  <c r="BE343" i="30"/>
  <c r="BF343" i="30" s="1"/>
  <c r="BH343" i="30" s="1"/>
  <c r="BE327" i="30"/>
  <c r="BF327" i="30" s="1"/>
  <c r="BH327" i="30" s="1"/>
  <c r="BE260" i="30"/>
  <c r="BF260" i="30" s="1"/>
  <c r="BH260" i="30" s="1"/>
  <c r="BE340" i="30"/>
  <c r="BF340" i="30" s="1"/>
  <c r="BH340" i="30" s="1"/>
  <c r="BE364" i="30"/>
  <c r="BF364" i="30" s="1"/>
  <c r="BH364" i="30" s="1"/>
  <c r="BE357" i="30"/>
  <c r="BF357" i="30" s="1"/>
  <c r="BH357" i="30" s="1"/>
  <c r="BE395" i="30"/>
  <c r="BE168" i="30"/>
  <c r="BE164" i="30"/>
  <c r="BE149" i="30"/>
  <c r="BE176" i="30"/>
  <c r="BE184" i="30"/>
  <c r="BE192" i="30"/>
  <c r="BE212" i="30"/>
  <c r="BF212" i="30" s="1"/>
  <c r="BH212" i="30" s="1"/>
  <c r="BE283" i="30"/>
  <c r="BE268" i="30"/>
  <c r="BE294" i="30"/>
  <c r="BE339" i="30"/>
  <c r="BF339" i="30" s="1"/>
  <c r="BH339" i="30" s="1"/>
  <c r="BE214" i="30"/>
  <c r="BF214" i="30" s="1"/>
  <c r="BH214" i="30" s="1"/>
  <c r="BE238" i="30"/>
  <c r="BE296" i="30"/>
  <c r="BF296" i="30" s="1"/>
  <c r="BH296" i="30" s="1"/>
  <c r="BE325" i="30"/>
  <c r="BF325" i="30" s="1"/>
  <c r="BH325" i="30" s="1"/>
  <c r="BE311" i="30"/>
  <c r="BE317" i="30"/>
  <c r="BE323" i="30"/>
  <c r="BE387" i="30"/>
  <c r="BE321" i="30"/>
  <c r="BE330" i="30"/>
  <c r="BF330" i="30" s="1"/>
  <c r="BH330" i="30" s="1"/>
  <c r="BE349" i="30"/>
  <c r="BF349" i="30" s="1"/>
  <c r="BH349" i="30" s="1"/>
  <c r="BE160" i="30"/>
  <c r="BE254" i="30"/>
  <c r="BF254" i="30" s="1"/>
  <c r="BH254" i="30" s="1"/>
  <c r="BE262" i="30"/>
  <c r="BF262" i="30" s="1"/>
  <c r="BH262" i="30" s="1"/>
  <c r="BE275" i="30"/>
  <c r="BF275" i="30" s="1"/>
  <c r="BH275" i="30" s="1"/>
  <c r="BE319" i="30"/>
  <c r="BE199" i="30"/>
  <c r="BF199" i="30" s="1"/>
  <c r="BH199" i="30" s="1"/>
  <c r="BE303" i="30"/>
  <c r="BF303" i="30" s="1"/>
  <c r="BH303" i="30" s="1"/>
  <c r="BE384" i="30"/>
  <c r="BE276" i="30"/>
  <c r="BE347" i="30"/>
  <c r="BF347" i="30" s="1"/>
  <c r="BH347" i="30" s="1"/>
  <c r="BE362" i="30"/>
  <c r="BF362" i="30" s="1"/>
  <c r="BH362" i="30" s="1"/>
  <c r="BE353" i="30"/>
  <c r="BF353" i="30" s="1"/>
  <c r="BH353" i="30" s="1"/>
  <c r="BE382" i="30"/>
  <c r="U16" i="15"/>
  <c r="V16" i="15" s="1"/>
  <c r="Z16" i="15" s="1"/>
  <c r="AE15" i="15"/>
  <c r="W15" i="15" s="1"/>
  <c r="BI353" i="30" l="1"/>
  <c r="BF384" i="30"/>
  <c r="BH384" i="30" s="1"/>
  <c r="BI275" i="30"/>
  <c r="BI349" i="30"/>
  <c r="BF323" i="30"/>
  <c r="BH323" i="30"/>
  <c r="BI296" i="30"/>
  <c r="BJ296" i="30" s="1"/>
  <c r="BK296" i="30" s="1"/>
  <c r="BF294" i="30"/>
  <c r="BH294" i="30"/>
  <c r="BF192" i="30"/>
  <c r="BH192" i="30" s="1"/>
  <c r="BF164" i="30"/>
  <c r="BH164" i="30"/>
  <c r="BK364" i="30"/>
  <c r="BI343" i="30"/>
  <c r="BJ343" i="30"/>
  <c r="BI259" i="30"/>
  <c r="BF378" i="30"/>
  <c r="BH378" i="30"/>
  <c r="BF386" i="30"/>
  <c r="BH386" i="30" s="1"/>
  <c r="BF309" i="30"/>
  <c r="BH309" i="30"/>
  <c r="BF292" i="30"/>
  <c r="BH292" i="30" s="1"/>
  <c r="BF290" i="30"/>
  <c r="BH290" i="30"/>
  <c r="BI209" i="30"/>
  <c r="BF141" i="30"/>
  <c r="BH141" i="30"/>
  <c r="BF68" i="30"/>
  <c r="BH68" i="30"/>
  <c r="BI351" i="30"/>
  <c r="BK351" i="30" s="1"/>
  <c r="BL351" i="30" s="1"/>
  <c r="BJ351" i="30"/>
  <c r="BI219" i="30"/>
  <c r="BP219" i="30" s="1"/>
  <c r="BJ219" i="30"/>
  <c r="BK219" i="30" s="1"/>
  <c r="BF40" i="30"/>
  <c r="BH40" i="30"/>
  <c r="BI237" i="30"/>
  <c r="BF60" i="30"/>
  <c r="BH60" i="30"/>
  <c r="BI361" i="30"/>
  <c r="BF163" i="30"/>
  <c r="BH163" i="30"/>
  <c r="BF381" i="30"/>
  <c r="BH381" i="30"/>
  <c r="BF183" i="30"/>
  <c r="BH183" i="30" s="1"/>
  <c r="BI267" i="30"/>
  <c r="BF85" i="30"/>
  <c r="BH85" i="30"/>
  <c r="BF17" i="30"/>
  <c r="BH17" i="30"/>
  <c r="BF245" i="30"/>
  <c r="BH245" i="30"/>
  <c r="BF70" i="30"/>
  <c r="BH70" i="30"/>
  <c r="BF98" i="30"/>
  <c r="BH98" i="30"/>
  <c r="BF380" i="30"/>
  <c r="BH380" i="30" s="1"/>
  <c r="BF326" i="30"/>
  <c r="BH326" i="30"/>
  <c r="BF230" i="30"/>
  <c r="BH230" i="30" s="1"/>
  <c r="BF157" i="30"/>
  <c r="BH157" i="30"/>
  <c r="BF217" i="30"/>
  <c r="BH217" i="30" s="1"/>
  <c r="BF99" i="30"/>
  <c r="BH99" i="30"/>
  <c r="BF72" i="30"/>
  <c r="BH72" i="30"/>
  <c r="BF64" i="30"/>
  <c r="BH64" i="30"/>
  <c r="BF322" i="30"/>
  <c r="BH322" i="30" s="1"/>
  <c r="BF45" i="30"/>
  <c r="BH45" i="30"/>
  <c r="BF121" i="30"/>
  <c r="BH121" i="30"/>
  <c r="BF271" i="30"/>
  <c r="BH271" i="30"/>
  <c r="BF305" i="30"/>
  <c r="BH305" i="30" s="1"/>
  <c r="BF111" i="30"/>
  <c r="BH111" i="30"/>
  <c r="BF261" i="30"/>
  <c r="BH261" i="30" s="1"/>
  <c r="BH140" i="30"/>
  <c r="BF140" i="30"/>
  <c r="BF86" i="30"/>
  <c r="BH86" i="30"/>
  <c r="BI246" i="30"/>
  <c r="BF78" i="30"/>
  <c r="BH78" i="30"/>
  <c r="BF224" i="30"/>
  <c r="BH224" i="30"/>
  <c r="BF143" i="30"/>
  <c r="BH143" i="30"/>
  <c r="BI227" i="30"/>
  <c r="BL227" i="30" s="1"/>
  <c r="BQ227" i="30" s="1"/>
  <c r="BJ227" i="30"/>
  <c r="BK227" i="30" s="1"/>
  <c r="BF56" i="30"/>
  <c r="BH56" i="30"/>
  <c r="BH49" i="30"/>
  <c r="BF49" i="30"/>
  <c r="BF186" i="30"/>
  <c r="BH186" i="30" s="1"/>
  <c r="BF324" i="30"/>
  <c r="BH324" i="30"/>
  <c r="BF135" i="30"/>
  <c r="BH135" i="30"/>
  <c r="BI348" i="30"/>
  <c r="BJ348" i="30"/>
  <c r="BK348" i="30"/>
  <c r="BF42" i="30"/>
  <c r="BH42" i="30"/>
  <c r="BF211" i="30"/>
  <c r="BH211" i="30"/>
  <c r="BF89" i="30"/>
  <c r="BH89" i="30"/>
  <c r="BF233" i="30"/>
  <c r="BH233" i="30"/>
  <c r="BF83" i="30"/>
  <c r="BH83" i="30"/>
  <c r="BF152" i="30"/>
  <c r="BH152" i="30"/>
  <c r="BF82" i="30"/>
  <c r="BH82" i="30"/>
  <c r="BF122" i="30"/>
  <c r="BH122" i="30"/>
  <c r="BF228" i="30"/>
  <c r="BH228" i="30"/>
  <c r="BF274" i="30"/>
  <c r="BH274" i="30"/>
  <c r="BF119" i="30"/>
  <c r="BH119" i="30"/>
  <c r="BF166" i="30"/>
  <c r="BH166" i="30"/>
  <c r="BI360" i="30"/>
  <c r="BJ360" i="30"/>
  <c r="BL360" i="30" s="1"/>
  <c r="BM360" i="30" s="1"/>
  <c r="BK360" i="30"/>
  <c r="BP360" i="30"/>
  <c r="BF16" i="30"/>
  <c r="BH16" i="30"/>
  <c r="BF193" i="30"/>
  <c r="BH193" i="30" s="1"/>
  <c r="BF335" i="30"/>
  <c r="BH335" i="30"/>
  <c r="BF43" i="30"/>
  <c r="BH43" i="30"/>
  <c r="BF221" i="30"/>
  <c r="BH221" i="30"/>
  <c r="BI345" i="30"/>
  <c r="BJ345" i="30" s="1"/>
  <c r="BK345" i="30" s="1"/>
  <c r="BF179" i="30"/>
  <c r="BH179" i="30" s="1"/>
  <c r="BI338" i="30"/>
  <c r="BF105" i="30"/>
  <c r="BH105" i="30"/>
  <c r="BF21" i="30"/>
  <c r="BH21" i="30"/>
  <c r="BF185" i="30"/>
  <c r="BH185" i="30"/>
  <c r="BF50" i="30"/>
  <c r="BH50" i="30"/>
  <c r="BF132" i="30"/>
  <c r="BH132" i="30"/>
  <c r="BF96" i="30"/>
  <c r="BH96" i="30"/>
  <c r="BO368" i="30"/>
  <c r="BR368" i="30"/>
  <c r="BO390" i="30"/>
  <c r="BR390" i="30"/>
  <c r="W296" i="32"/>
  <c r="Y296" i="32"/>
  <c r="W138" i="32"/>
  <c r="Y138" i="32"/>
  <c r="Z319" i="32"/>
  <c r="AA319" i="32"/>
  <c r="W125" i="32"/>
  <c r="Y125" i="32"/>
  <c r="W81" i="32"/>
  <c r="Y81" i="32"/>
  <c r="Z329" i="32"/>
  <c r="AA329" i="32" s="1"/>
  <c r="AH329" i="32" s="1"/>
  <c r="AB329" i="32"/>
  <c r="W205" i="32"/>
  <c r="Y205" i="32"/>
  <c r="W230" i="32"/>
  <c r="Y230" i="32" s="1"/>
  <c r="W46" i="32"/>
  <c r="Y46" i="32"/>
  <c r="W267" i="32"/>
  <c r="Y267" i="32" s="1"/>
  <c r="W44" i="32"/>
  <c r="Y44" i="32"/>
  <c r="W134" i="32"/>
  <c r="Y134" i="32"/>
  <c r="W301" i="32"/>
  <c r="Y301" i="32"/>
  <c r="Z307" i="32"/>
  <c r="W295" i="32"/>
  <c r="Y295" i="32"/>
  <c r="W185" i="32"/>
  <c r="Y185" i="32" s="1"/>
  <c r="W286" i="32"/>
  <c r="Y286" i="32"/>
  <c r="W221" i="32"/>
  <c r="Y221" i="32" s="1"/>
  <c r="W71" i="32"/>
  <c r="Y71" i="32"/>
  <c r="W167" i="32"/>
  <c r="Y167" i="32"/>
  <c r="W119" i="32"/>
  <c r="Y119" i="32"/>
  <c r="W265" i="32"/>
  <c r="Y265" i="32"/>
  <c r="W364" i="32"/>
  <c r="Y364" i="32"/>
  <c r="W263" i="32"/>
  <c r="Y263" i="32"/>
  <c r="W74" i="32"/>
  <c r="Y74" i="32"/>
  <c r="W122" i="32"/>
  <c r="Y122" i="32"/>
  <c r="W291" i="32"/>
  <c r="Y291" i="32"/>
  <c r="W41" i="32"/>
  <c r="Y41" i="32"/>
  <c r="W208" i="32"/>
  <c r="Y208" i="32"/>
  <c r="W210" i="32"/>
  <c r="Y210" i="32"/>
  <c r="W192" i="32"/>
  <c r="Y192" i="32"/>
  <c r="W124" i="32"/>
  <c r="Y124" i="32"/>
  <c r="W58" i="32"/>
  <c r="Y58" i="32"/>
  <c r="W239" i="32"/>
  <c r="Y239" i="32"/>
  <c r="W176" i="32"/>
  <c r="Y176" i="32"/>
  <c r="Z323" i="32"/>
  <c r="AA323" i="32"/>
  <c r="W105" i="32"/>
  <c r="Y105" i="32"/>
  <c r="W142" i="32"/>
  <c r="Y142" i="32"/>
  <c r="W52" i="32"/>
  <c r="Y52" i="32"/>
  <c r="W123" i="32"/>
  <c r="Y123" i="32"/>
  <c r="AA330" i="32"/>
  <c r="AC330" i="32" s="1"/>
  <c r="AD330" i="32" s="1"/>
  <c r="AJ330" i="32" s="1"/>
  <c r="AB330" i="32"/>
  <c r="W188" i="32"/>
  <c r="Y188" i="32"/>
  <c r="W219" i="32"/>
  <c r="Y219" i="32"/>
  <c r="W292" i="32"/>
  <c r="Y292" i="32"/>
  <c r="W114" i="32"/>
  <c r="Y114" i="32"/>
  <c r="W202" i="32"/>
  <c r="Y202" i="32"/>
  <c r="W97" i="32"/>
  <c r="Y97" i="32"/>
  <c r="Z326" i="32"/>
  <c r="AH326" i="32" s="1"/>
  <c r="AA326" i="32"/>
  <c r="AB326" i="32" s="1"/>
  <c r="AC326" i="32" s="1"/>
  <c r="Z306" i="32"/>
  <c r="AA306" i="32"/>
  <c r="W228" i="32"/>
  <c r="Y228" i="32"/>
  <c r="W193" i="32"/>
  <c r="Y193" i="32" s="1"/>
  <c r="W215" i="32"/>
  <c r="Y215" i="32"/>
  <c r="W178" i="32"/>
  <c r="Y178" i="32" s="1"/>
  <c r="W120" i="32"/>
  <c r="Y120" i="32"/>
  <c r="W65" i="32"/>
  <c r="Y65" i="32"/>
  <c r="W302" i="32"/>
  <c r="Y302" i="32"/>
  <c r="W145" i="32"/>
  <c r="Y145" i="32"/>
  <c r="W43" i="32"/>
  <c r="Y43" i="32"/>
  <c r="W108" i="32"/>
  <c r="Y108" i="32"/>
  <c r="Z315" i="32"/>
  <c r="AH315" i="32" s="1"/>
  <c r="AA315" i="32"/>
  <c r="AD315" i="32" s="1"/>
  <c r="AB315" i="32"/>
  <c r="AC315" i="32" s="1"/>
  <c r="W212" i="32"/>
  <c r="Y212" i="32"/>
  <c r="W51" i="32"/>
  <c r="Y51" i="32"/>
  <c r="AH336" i="32"/>
  <c r="AC336" i="32"/>
  <c r="AI336" i="32" s="1"/>
  <c r="W229" i="32"/>
  <c r="Y229" i="32"/>
  <c r="W161" i="32"/>
  <c r="Y161" i="32" s="1"/>
  <c r="W289" i="32"/>
  <c r="Y289" i="32"/>
  <c r="W75" i="32"/>
  <c r="Y75" i="32"/>
  <c r="W100" i="32"/>
  <c r="Y100" i="32"/>
  <c r="W79" i="32"/>
  <c r="Y79" i="32"/>
  <c r="W86" i="32"/>
  <c r="Y86" i="32"/>
  <c r="W235" i="32"/>
  <c r="Y235" i="32" s="1"/>
  <c r="W177" i="32"/>
  <c r="Y177" i="32"/>
  <c r="W257" i="32"/>
  <c r="Y257" i="32" s="1"/>
  <c r="W94" i="32"/>
  <c r="Y94" i="32"/>
  <c r="W96" i="32"/>
  <c r="Y96" i="32"/>
  <c r="AB335" i="32"/>
  <c r="AC335" i="32" s="1"/>
  <c r="AD335" i="32"/>
  <c r="AE335" i="32" s="1"/>
  <c r="AH335" i="32"/>
  <c r="AJ335" i="32"/>
  <c r="W194" i="32"/>
  <c r="Y194" i="32"/>
  <c r="W357" i="32"/>
  <c r="Y357" i="32"/>
  <c r="W162" i="32"/>
  <c r="Y162" i="32"/>
  <c r="W360" i="32"/>
  <c r="Y360" i="32"/>
  <c r="W170" i="32"/>
  <c r="Y170" i="32"/>
  <c r="AJ343" i="32"/>
  <c r="AE343" i="32"/>
  <c r="AK343" i="32" s="1"/>
  <c r="AK347" i="32"/>
  <c r="AG347" i="32"/>
  <c r="AG348" i="32"/>
  <c r="AK348" i="32"/>
  <c r="Y328" i="38"/>
  <c r="Z328" i="38" s="1"/>
  <c r="AA328" i="38"/>
  <c r="AB328" i="38" s="1"/>
  <c r="AC328" i="38" s="1"/>
  <c r="AH328" i="38" s="1"/>
  <c r="V223" i="38"/>
  <c r="X223" i="38"/>
  <c r="V374" i="38"/>
  <c r="X374" i="38"/>
  <c r="Y301" i="38"/>
  <c r="Z301" i="38" s="1"/>
  <c r="AA301" i="38"/>
  <c r="V171" i="38"/>
  <c r="X171" i="38"/>
  <c r="Y309" i="38"/>
  <c r="V275" i="38"/>
  <c r="X275" i="38"/>
  <c r="V360" i="38"/>
  <c r="X360" i="38"/>
  <c r="Y313" i="38"/>
  <c r="Z313" i="38"/>
  <c r="Y308" i="38"/>
  <c r="AB308" i="38" s="1"/>
  <c r="AG308" i="38" s="1"/>
  <c r="Z308" i="38"/>
  <c r="AA308" i="38"/>
  <c r="AF308" i="38" s="1"/>
  <c r="Y291" i="38"/>
  <c r="Z291" i="38" s="1"/>
  <c r="V199" i="38"/>
  <c r="X199" i="38"/>
  <c r="V49" i="38"/>
  <c r="X49" i="38"/>
  <c r="Y312" i="38"/>
  <c r="Z312" i="38" s="1"/>
  <c r="AA312" i="38"/>
  <c r="AG312" i="38" s="1"/>
  <c r="AB312" i="38"/>
  <c r="AC312" i="38" s="1"/>
  <c r="AH312" i="38" s="1"/>
  <c r="Y323" i="38"/>
  <c r="Z323" i="38" s="1"/>
  <c r="V267" i="38"/>
  <c r="X267" i="38"/>
  <c r="V231" i="38"/>
  <c r="X231" i="38" s="1"/>
  <c r="V263" i="38"/>
  <c r="X263" i="38"/>
  <c r="V104" i="38"/>
  <c r="X104" i="38"/>
  <c r="V45" i="38"/>
  <c r="X45" i="38"/>
  <c r="V300" i="38"/>
  <c r="X300" i="38" s="1"/>
  <c r="Y286" i="38"/>
  <c r="Z286" i="38" s="1"/>
  <c r="AA286" i="38"/>
  <c r="AB286" i="38" s="1"/>
  <c r="AF286" i="38"/>
  <c r="V245" i="38"/>
  <c r="X245" i="38" s="1"/>
  <c r="V194" i="38"/>
  <c r="X194" i="38"/>
  <c r="V19" i="38"/>
  <c r="X19" i="38"/>
  <c r="V173" i="38"/>
  <c r="X173" i="38"/>
  <c r="V284" i="38"/>
  <c r="X284" i="38" s="1"/>
  <c r="V264" i="38"/>
  <c r="X264" i="38"/>
  <c r="V151" i="38"/>
  <c r="X151" i="38" s="1"/>
  <c r="V281" i="38"/>
  <c r="X281" i="38"/>
  <c r="Y201" i="38"/>
  <c r="Z201" i="38" s="1"/>
  <c r="V330" i="38"/>
  <c r="X330" i="38"/>
  <c r="V190" i="38"/>
  <c r="X190" i="38"/>
  <c r="V142" i="38"/>
  <c r="X142" i="38"/>
  <c r="V175" i="38"/>
  <c r="X175" i="38"/>
  <c r="Y242" i="38"/>
  <c r="Z242" i="38" s="1"/>
  <c r="AA242" i="38"/>
  <c r="Y294" i="38"/>
  <c r="Z294" i="38" s="1"/>
  <c r="AA294" i="38" s="1"/>
  <c r="AF294" i="38"/>
  <c r="AB294" i="38"/>
  <c r="AG294" i="38" s="1"/>
  <c r="V135" i="38"/>
  <c r="X135" i="38"/>
  <c r="V292" i="38"/>
  <c r="X292" i="38"/>
  <c r="V221" i="38"/>
  <c r="X221" i="38"/>
  <c r="V252" i="38"/>
  <c r="X252" i="38"/>
  <c r="V117" i="38"/>
  <c r="X117" i="38"/>
  <c r="V176" i="38"/>
  <c r="X176" i="38"/>
  <c r="V77" i="38"/>
  <c r="X77" i="38"/>
  <c r="V180" i="38"/>
  <c r="X180" i="38"/>
  <c r="V211" i="38"/>
  <c r="X211" i="38"/>
  <c r="Y274" i="38"/>
  <c r="Z274" i="38" s="1"/>
  <c r="AA274" i="38"/>
  <c r="AF274" i="38" s="1"/>
  <c r="AB274" i="38"/>
  <c r="AG274" i="38"/>
  <c r="AE342" i="38"/>
  <c r="AH342" i="38"/>
  <c r="V147" i="38"/>
  <c r="X147" i="38"/>
  <c r="V297" i="38"/>
  <c r="X297" i="38"/>
  <c r="V270" i="38"/>
  <c r="X270" i="38"/>
  <c r="V186" i="38"/>
  <c r="X186" i="38"/>
  <c r="Y362" i="38"/>
  <c r="Z362" i="38"/>
  <c r="AA362" i="38" s="1"/>
  <c r="AB362" i="38"/>
  <c r="AC362" i="38" s="1"/>
  <c r="AF362" i="38"/>
  <c r="AH362" i="38"/>
  <c r="V272" i="38"/>
  <c r="X272" i="38" s="1"/>
  <c r="V41" i="38"/>
  <c r="X41" i="38"/>
  <c r="V365" i="38"/>
  <c r="X365" i="38" s="1"/>
  <c r="V124" i="38"/>
  <c r="X124" i="38"/>
  <c r="V116" i="38"/>
  <c r="X116" i="38"/>
  <c r="V126" i="38"/>
  <c r="X126" i="38"/>
  <c r="V72" i="38"/>
  <c r="X72" i="38"/>
  <c r="V81" i="38"/>
  <c r="X81" i="38"/>
  <c r="AA335" i="38"/>
  <c r="AB335" i="38" s="1"/>
  <c r="AG335" i="38" s="1"/>
  <c r="V159" i="38"/>
  <c r="X159" i="38" s="1"/>
  <c r="X51" i="38"/>
  <c r="V51" i="38"/>
  <c r="Y209" i="38"/>
  <c r="Z209" i="38" s="1"/>
  <c r="AA209" i="38" s="1"/>
  <c r="Y266" i="38"/>
  <c r="Z266" i="38"/>
  <c r="AA266" i="38" s="1"/>
  <c r="AB266" i="38"/>
  <c r="AG266" i="38" s="1"/>
  <c r="AF266" i="38"/>
  <c r="V182" i="38"/>
  <c r="X182" i="38"/>
  <c r="V46" i="38"/>
  <c r="X46" i="38"/>
  <c r="V358" i="38"/>
  <c r="X358" i="38"/>
  <c r="V80" i="38"/>
  <c r="X80" i="38"/>
  <c r="V161" i="38"/>
  <c r="X161" i="38"/>
  <c r="V132" i="38"/>
  <c r="X132" i="38"/>
  <c r="V133" i="38"/>
  <c r="X133" i="38"/>
  <c r="V74" i="38"/>
  <c r="X74" i="38"/>
  <c r="V357" i="38"/>
  <c r="X357" i="38"/>
  <c r="V184" i="38"/>
  <c r="X184" i="38"/>
  <c r="V121" i="38"/>
  <c r="X121" i="38"/>
  <c r="V181" i="38"/>
  <c r="X181" i="38"/>
  <c r="V139" i="38"/>
  <c r="X139" i="38"/>
  <c r="V265" i="38"/>
  <c r="X265" i="38"/>
  <c r="V48" i="38"/>
  <c r="X48" i="38"/>
  <c r="V246" i="38"/>
  <c r="X246" i="38"/>
  <c r="V145" i="38"/>
  <c r="X145" i="38"/>
  <c r="V42" i="38"/>
  <c r="X42" i="38"/>
  <c r="W21" i="32"/>
  <c r="Y21" i="32"/>
  <c r="V17" i="39"/>
  <c r="X17" i="39"/>
  <c r="V12" i="39"/>
  <c r="X12" i="39"/>
  <c r="Y323" i="40"/>
  <c r="Z323" i="40" s="1"/>
  <c r="Y232" i="40"/>
  <c r="Z232" i="40" s="1"/>
  <c r="V221" i="40"/>
  <c r="X221" i="40" s="1"/>
  <c r="V223" i="40"/>
  <c r="X223" i="40" s="1"/>
  <c r="Y307" i="40"/>
  <c r="Z307" i="40" s="1"/>
  <c r="V122" i="40"/>
  <c r="X122" i="40"/>
  <c r="Y228" i="40"/>
  <c r="V234" i="40"/>
  <c r="X234" i="40" s="1"/>
  <c r="V130" i="40"/>
  <c r="X130" i="40"/>
  <c r="V211" i="40"/>
  <c r="X211" i="40" s="1"/>
  <c r="V98" i="40"/>
  <c r="X98" i="40"/>
  <c r="V103" i="40"/>
  <c r="X103" i="40"/>
  <c r="V50" i="40"/>
  <c r="X50" i="40"/>
  <c r="V248" i="40"/>
  <c r="X248" i="40" s="1"/>
  <c r="V283" i="40"/>
  <c r="X283" i="40" s="1"/>
  <c r="V183" i="40"/>
  <c r="X183" i="40" s="1"/>
  <c r="V277" i="40"/>
  <c r="X277" i="40" s="1"/>
  <c r="V78" i="40"/>
  <c r="X78" i="40"/>
  <c r="V355" i="40"/>
  <c r="X355" i="40" s="1"/>
  <c r="V267" i="40"/>
  <c r="X267" i="40" s="1"/>
  <c r="V116" i="40"/>
  <c r="X116" i="40"/>
  <c r="V129" i="40"/>
  <c r="X129" i="40"/>
  <c r="V97" i="40"/>
  <c r="X97" i="40"/>
  <c r="Y319" i="40"/>
  <c r="Z319" i="40" s="1"/>
  <c r="AA319" i="40" s="1"/>
  <c r="AG319" i="40" s="1"/>
  <c r="V189" i="40"/>
  <c r="X189" i="40" s="1"/>
  <c r="V212" i="40"/>
  <c r="X212" i="40" s="1"/>
  <c r="Y145" i="40"/>
  <c r="Z145" i="40" s="1"/>
  <c r="Y166" i="40"/>
  <c r="Z166" i="40" s="1"/>
  <c r="AA166" i="40" s="1"/>
  <c r="AG334" i="40"/>
  <c r="AB334" i="40"/>
  <c r="AH334" i="40" s="1"/>
  <c r="V79" i="40"/>
  <c r="X79" i="40"/>
  <c r="Y314" i="40"/>
  <c r="V115" i="40"/>
  <c r="X115" i="40"/>
  <c r="V53" i="40"/>
  <c r="X53" i="40"/>
  <c r="Y235" i="40"/>
  <c r="V214" i="40"/>
  <c r="X214" i="40"/>
  <c r="V179" i="40"/>
  <c r="X179" i="40" s="1"/>
  <c r="V251" i="40"/>
  <c r="X251" i="40" s="1"/>
  <c r="V69" i="40"/>
  <c r="X69" i="40"/>
  <c r="V45" i="40"/>
  <c r="X45" i="40"/>
  <c r="V128" i="40"/>
  <c r="X128" i="40"/>
  <c r="V96" i="40"/>
  <c r="X96" i="40"/>
  <c r="V101" i="40"/>
  <c r="X101" i="40"/>
  <c r="V39" i="40"/>
  <c r="X39" i="40"/>
  <c r="V185" i="40"/>
  <c r="X185" i="40" s="1"/>
  <c r="V240" i="40"/>
  <c r="X240" i="40" s="1"/>
  <c r="V357" i="40"/>
  <c r="X357" i="40" s="1"/>
  <c r="V59" i="40"/>
  <c r="X59" i="40"/>
  <c r="V41" i="40"/>
  <c r="X41" i="40"/>
  <c r="AG331" i="40"/>
  <c r="AB331" i="40"/>
  <c r="AC331" i="40" s="1"/>
  <c r="Y296" i="40"/>
  <c r="Z296" i="40" s="1"/>
  <c r="V184" i="40"/>
  <c r="X184" i="40" s="1"/>
  <c r="AF339" i="40"/>
  <c r="AJ339" i="40"/>
  <c r="Y150" i="40"/>
  <c r="Z150" i="40" s="1"/>
  <c r="V82" i="40"/>
  <c r="X82" i="40"/>
  <c r="V302" i="40"/>
  <c r="X302" i="40" s="1"/>
  <c r="Y262" i="40"/>
  <c r="Z262" i="40" s="1"/>
  <c r="AA262" i="40" s="1"/>
  <c r="V242" i="40"/>
  <c r="X242" i="40" s="1"/>
  <c r="V259" i="40"/>
  <c r="X259" i="40" s="1"/>
  <c r="V68" i="40"/>
  <c r="X68" i="40"/>
  <c r="V216" i="40"/>
  <c r="X216" i="40" s="1"/>
  <c r="Y359" i="40"/>
  <c r="AF342" i="40"/>
  <c r="AJ342" i="40"/>
  <c r="Y154" i="40"/>
  <c r="Z154" i="40" s="1"/>
  <c r="AA154" i="40" s="1"/>
  <c r="AB154" i="40" s="1"/>
  <c r="V85" i="40"/>
  <c r="X85" i="40"/>
  <c r="Y266" i="40"/>
  <c r="Z266" i="40" s="1"/>
  <c r="AA266" i="40" s="1"/>
  <c r="AB266" i="40" s="1"/>
  <c r="V27" i="40"/>
  <c r="X27" i="40"/>
  <c r="Y301" i="40"/>
  <c r="Z301" i="40" s="1"/>
  <c r="AG333" i="40"/>
  <c r="AB333" i="40"/>
  <c r="AC333" i="40" s="1"/>
  <c r="Y358" i="40"/>
  <c r="Z358" i="40" s="1"/>
  <c r="AA358" i="40" s="1"/>
  <c r="AI336" i="40"/>
  <c r="AD336" i="40"/>
  <c r="AJ336" i="40" s="1"/>
  <c r="V147" i="40"/>
  <c r="X147" i="40" s="1"/>
  <c r="V84" i="40"/>
  <c r="X84" i="40"/>
  <c r="Y300" i="40"/>
  <c r="Z300" i="40" s="1"/>
  <c r="Y264" i="40"/>
  <c r="Z264" i="40" s="1"/>
  <c r="V26" i="40"/>
  <c r="X26" i="40"/>
  <c r="V47" i="40"/>
  <c r="X47" i="40"/>
  <c r="Y148" i="40"/>
  <c r="Z148" i="40" s="1"/>
  <c r="V351" i="40"/>
  <c r="X351" i="40" s="1"/>
  <c r="V81" i="40"/>
  <c r="X81" i="40"/>
  <c r="AF340" i="40"/>
  <c r="AJ340" i="40"/>
  <c r="Y146" i="40"/>
  <c r="Z146" i="40" s="1"/>
  <c r="V83" i="40"/>
  <c r="X83" i="40"/>
  <c r="V289" i="40"/>
  <c r="X289" i="40" s="1"/>
  <c r="Y258" i="40"/>
  <c r="Z258" i="40" s="1"/>
  <c r="AA258" i="40" s="1"/>
  <c r="AG258" i="40" s="1"/>
  <c r="Y237" i="40"/>
  <c r="Z237" i="40" s="1"/>
  <c r="V17" i="40"/>
  <c r="X17" i="40" s="1"/>
  <c r="BK362" i="30"/>
  <c r="BL362" i="30"/>
  <c r="BI303" i="30"/>
  <c r="BJ303" i="30" s="1"/>
  <c r="BI262" i="30"/>
  <c r="BI330" i="30"/>
  <c r="BF317" i="30"/>
  <c r="BH317" i="30"/>
  <c r="BF238" i="30"/>
  <c r="BH238" i="30"/>
  <c r="BF268" i="30"/>
  <c r="BH268" i="30"/>
  <c r="BF184" i="30"/>
  <c r="BH184" i="30"/>
  <c r="BF168" i="30"/>
  <c r="BH168" i="30"/>
  <c r="BI340" i="30"/>
  <c r="BF284" i="30"/>
  <c r="BH284" i="30" s="1"/>
  <c r="BI250" i="30"/>
  <c r="BF397" i="30"/>
  <c r="BH397" i="30" s="1"/>
  <c r="BI350" i="30"/>
  <c r="BJ350" i="30"/>
  <c r="BK350" i="30" s="1"/>
  <c r="BP350" i="30" s="1"/>
  <c r="BF288" i="30"/>
  <c r="BH288" i="30" s="1"/>
  <c r="BI329" i="30"/>
  <c r="BJ329" i="30"/>
  <c r="BK329" i="30" s="1"/>
  <c r="BF196" i="30"/>
  <c r="BH196" i="30" s="1"/>
  <c r="BF226" i="30"/>
  <c r="BH226" i="30"/>
  <c r="BF242" i="30"/>
  <c r="BH242" i="30" s="1"/>
  <c r="BK366" i="30"/>
  <c r="BP366" i="30"/>
  <c r="BL366" i="30"/>
  <c r="BM366" i="30" s="1"/>
  <c r="BF270" i="30"/>
  <c r="BH270" i="30"/>
  <c r="BF151" i="30"/>
  <c r="BH151" i="30"/>
  <c r="BF137" i="30"/>
  <c r="BH137" i="30"/>
  <c r="BF144" i="30"/>
  <c r="BH144" i="30"/>
  <c r="BF69" i="30"/>
  <c r="BH69" i="30"/>
  <c r="BF297" i="30"/>
  <c r="BH297" i="30"/>
  <c r="BF97" i="30"/>
  <c r="BH97" i="30"/>
  <c r="BI273" i="30"/>
  <c r="BK273" i="30" s="1"/>
  <c r="BL273" i="30" s="1"/>
  <c r="BJ273" i="30"/>
  <c r="BF115" i="30"/>
  <c r="BH115" i="30"/>
  <c r="BF239" i="30"/>
  <c r="BH239" i="30" s="1"/>
  <c r="BF71" i="30"/>
  <c r="BH71" i="30"/>
  <c r="BI354" i="30"/>
  <c r="BJ354" i="30" s="1"/>
  <c r="BF142" i="30"/>
  <c r="BH142" i="30"/>
  <c r="BF155" i="30"/>
  <c r="BH155" i="30"/>
  <c r="BF52" i="30"/>
  <c r="BH52" i="30"/>
  <c r="BF281" i="30"/>
  <c r="BH281" i="30"/>
  <c r="BF308" i="30"/>
  <c r="BH308" i="30"/>
  <c r="BF279" i="30"/>
  <c r="BH279" i="30"/>
  <c r="BF136" i="30"/>
  <c r="BH136" i="30"/>
  <c r="BF202" i="30"/>
  <c r="BH202" i="30"/>
  <c r="BF282" i="30"/>
  <c r="BH282" i="30"/>
  <c r="BF385" i="30"/>
  <c r="BH385" i="30"/>
  <c r="BH57" i="30"/>
  <c r="BF57" i="30"/>
  <c r="BI286" i="30"/>
  <c r="BL286" i="30" s="1"/>
  <c r="BJ286" i="30"/>
  <c r="BK286" i="30" s="1"/>
  <c r="BP286" i="30" s="1"/>
  <c r="BI359" i="30"/>
  <c r="BL359" i="30" s="1"/>
  <c r="BM359" i="30" s="1"/>
  <c r="BO359" i="30" s="1"/>
  <c r="BJ359" i="30"/>
  <c r="BK359" i="30" s="1"/>
  <c r="BP359" i="30"/>
  <c r="BF77" i="30"/>
  <c r="BH77" i="30"/>
  <c r="BF249" i="30"/>
  <c r="BH249" i="30" s="1"/>
  <c r="BF266" i="30"/>
  <c r="BH266" i="30"/>
  <c r="BH65" i="30"/>
  <c r="BF65" i="30"/>
  <c r="BF235" i="30"/>
  <c r="BH235" i="30"/>
  <c r="BF101" i="30"/>
  <c r="BH101" i="30"/>
  <c r="BI344" i="30"/>
  <c r="BF172" i="30"/>
  <c r="BH172" i="30"/>
  <c r="BI341" i="30"/>
  <c r="BF307" i="30"/>
  <c r="BH307" i="30"/>
  <c r="BF206" i="30"/>
  <c r="BH206" i="30" s="1"/>
  <c r="BI200" i="30"/>
  <c r="BF379" i="30"/>
  <c r="BH379" i="30"/>
  <c r="BF177" i="30"/>
  <c r="BH177" i="30"/>
  <c r="BF146" i="30"/>
  <c r="BH146" i="30"/>
  <c r="BF301" i="30"/>
  <c r="BH301" i="30"/>
  <c r="BF120" i="30"/>
  <c r="BH120" i="30"/>
  <c r="BF258" i="30"/>
  <c r="BH258" i="30"/>
  <c r="BF302" i="30"/>
  <c r="BH302" i="30"/>
  <c r="BF189" i="30"/>
  <c r="BH189" i="30"/>
  <c r="BF51" i="30"/>
  <c r="BH51" i="30"/>
  <c r="BF204" i="30"/>
  <c r="BH204" i="30"/>
  <c r="BH63" i="30"/>
  <c r="BF63" i="30"/>
  <c r="BF102" i="30"/>
  <c r="BH102" i="30"/>
  <c r="BF48" i="30"/>
  <c r="BH48" i="30"/>
  <c r="BF388" i="30"/>
  <c r="BH388" i="30"/>
  <c r="BF320" i="30"/>
  <c r="BH320" i="30"/>
  <c r="BF252" i="30"/>
  <c r="BH252" i="30"/>
  <c r="BF87" i="30"/>
  <c r="BH87" i="30"/>
  <c r="BF138" i="30"/>
  <c r="BH138" i="30"/>
  <c r="BF123" i="30"/>
  <c r="BH123" i="30"/>
  <c r="BF88" i="30"/>
  <c r="BH88" i="30"/>
  <c r="BF375" i="30"/>
  <c r="BH375" i="30"/>
  <c r="BF231" i="30"/>
  <c r="BH231" i="30"/>
  <c r="BF383" i="30"/>
  <c r="BH383" i="30"/>
  <c r="BF191" i="30"/>
  <c r="BH191" i="30"/>
  <c r="BF316" i="30"/>
  <c r="BH316" i="30"/>
  <c r="BF67" i="30"/>
  <c r="BH67" i="30"/>
  <c r="BF299" i="30"/>
  <c r="BH299" i="30"/>
  <c r="BF81" i="30"/>
  <c r="BH81" i="30"/>
  <c r="BF37" i="30"/>
  <c r="BH37" i="30"/>
  <c r="BI304" i="30"/>
  <c r="BJ304" i="30"/>
  <c r="BK304" i="30" s="1"/>
  <c r="BL304" i="30"/>
  <c r="BM304" i="30" s="1"/>
  <c r="BP304" i="30"/>
  <c r="BF207" i="30"/>
  <c r="BH207" i="30"/>
  <c r="BF190" i="30"/>
  <c r="BH190" i="30"/>
  <c r="BF306" i="30"/>
  <c r="BH306" i="30"/>
  <c r="BR370" i="30"/>
  <c r="BO370" i="30"/>
  <c r="BR391" i="30"/>
  <c r="BO391" i="30"/>
  <c r="W224" i="32"/>
  <c r="Y224" i="32"/>
  <c r="W116" i="32"/>
  <c r="Y116" i="32"/>
  <c r="W258" i="32"/>
  <c r="Y258" i="32"/>
  <c r="W106" i="32"/>
  <c r="Y106" i="32"/>
  <c r="W201" i="32"/>
  <c r="Y201" i="32"/>
  <c r="W130" i="32"/>
  <c r="Y130" i="32"/>
  <c r="W69" i="32"/>
  <c r="Y69" i="32"/>
  <c r="W146" i="32"/>
  <c r="Y146" i="32"/>
  <c r="W165" i="32"/>
  <c r="Y165" i="32"/>
  <c r="W153" i="32"/>
  <c r="Y153" i="32"/>
  <c r="W355" i="32"/>
  <c r="Y355" i="32"/>
  <c r="W50" i="32"/>
  <c r="Y50" i="32"/>
  <c r="W237" i="32"/>
  <c r="Y237" i="32"/>
  <c r="Z313" i="32"/>
  <c r="AA313" i="32" s="1"/>
  <c r="AB313" i="32"/>
  <c r="AD313" i="32" s="1"/>
  <c r="AH313" i="32"/>
  <c r="AC313" i="32"/>
  <c r="AI313" i="32" s="1"/>
  <c r="W244" i="32"/>
  <c r="Y244" i="32"/>
  <c r="W136" i="32"/>
  <c r="Y136" i="32"/>
  <c r="W298" i="32"/>
  <c r="Y298" i="32"/>
  <c r="W24" i="32"/>
  <c r="Y24" i="32"/>
  <c r="AC338" i="32"/>
  <c r="AH338" i="32"/>
  <c r="AD338" i="32"/>
  <c r="AJ338" i="32" s="1"/>
  <c r="AI338" i="32"/>
  <c r="W133" i="32"/>
  <c r="Y133" i="32"/>
  <c r="W70" i="32"/>
  <c r="Y70" i="32"/>
  <c r="W143" i="32"/>
  <c r="Y143" i="32"/>
  <c r="W117" i="32"/>
  <c r="Y117" i="32"/>
  <c r="W251" i="32"/>
  <c r="Y251" i="32"/>
  <c r="W29" i="32"/>
  <c r="Y29" i="32"/>
  <c r="W53" i="32"/>
  <c r="Y53" i="32"/>
  <c r="W259" i="32"/>
  <c r="Y259" i="32"/>
  <c r="W88" i="32"/>
  <c r="Y88" i="32"/>
  <c r="W82" i="32"/>
  <c r="Y82" i="32"/>
  <c r="Z325" i="32"/>
  <c r="AA325" i="32" s="1"/>
  <c r="AB325" i="32"/>
  <c r="AH325" i="32"/>
  <c r="W159" i="32"/>
  <c r="Y159" i="32" s="1"/>
  <c r="AA333" i="32"/>
  <c r="AJ333" i="32" s="1"/>
  <c r="AB333" i="32"/>
  <c r="AH333" i="32" s="1"/>
  <c r="AC333" i="32"/>
  <c r="AD333" i="32" s="1"/>
  <c r="W187" i="32"/>
  <c r="Y187" i="32"/>
  <c r="W272" i="32"/>
  <c r="Y272" i="32"/>
  <c r="W168" i="32"/>
  <c r="Y168" i="32"/>
  <c r="W287" i="32"/>
  <c r="Y287" i="32"/>
  <c r="W203" i="32"/>
  <c r="Y203" i="32"/>
  <c r="W78" i="32"/>
  <c r="Y78" i="32"/>
  <c r="Z321" i="32"/>
  <c r="AA321" i="32" s="1"/>
  <c r="AB321" i="32" s="1"/>
  <c r="AC321" i="32"/>
  <c r="AI321" i="32" s="1"/>
  <c r="AD321" i="32"/>
  <c r="AE321" i="32"/>
  <c r="AK321" i="32" s="1"/>
  <c r="AH321" i="32"/>
  <c r="AJ321" i="32"/>
  <c r="W226" i="32"/>
  <c r="Y226" i="32"/>
  <c r="W279" i="32"/>
  <c r="Y279" i="32"/>
  <c r="W140" i="32"/>
  <c r="Y140" i="32"/>
  <c r="W199" i="32"/>
  <c r="Y199" i="32"/>
  <c r="W92" i="32"/>
  <c r="Y92" i="32"/>
  <c r="W98" i="32"/>
  <c r="Y98" i="32"/>
  <c r="W277" i="32"/>
  <c r="Y277" i="32"/>
  <c r="W375" i="32"/>
  <c r="Y375" i="32"/>
  <c r="Z317" i="32"/>
  <c r="AA317" i="32"/>
  <c r="AB317" i="32" s="1"/>
  <c r="AC317" i="32"/>
  <c r="AD317" i="32" s="1"/>
  <c r="AH317" i="32"/>
  <c r="AJ317" i="32"/>
  <c r="W266" i="32"/>
  <c r="Y266" i="32"/>
  <c r="W220" i="32"/>
  <c r="Y220" i="32"/>
  <c r="W274" i="32"/>
  <c r="Y274" i="32"/>
  <c r="W183" i="32"/>
  <c r="Y183" i="32"/>
  <c r="W270" i="32"/>
  <c r="Y270" i="32"/>
  <c r="W110" i="32"/>
  <c r="Y110" i="32"/>
  <c r="W77" i="32"/>
  <c r="Y77" i="32"/>
  <c r="W216" i="32"/>
  <c r="Y216" i="32"/>
  <c r="W80" i="32"/>
  <c r="Y80" i="32"/>
  <c r="W166" i="32"/>
  <c r="Y166" i="32"/>
  <c r="W211" i="32"/>
  <c r="Y211" i="32"/>
  <c r="W284" i="32"/>
  <c r="Y284" i="32"/>
  <c r="W180" i="32"/>
  <c r="Y180" i="32"/>
  <c r="W95" i="32"/>
  <c r="Y95" i="32"/>
  <c r="AA332" i="32"/>
  <c r="AB332" i="32"/>
  <c r="AI332" i="32" s="1"/>
  <c r="AH332" i="32"/>
  <c r="AC332" i="32"/>
  <c r="AD332" i="32" s="1"/>
  <c r="W181" i="32"/>
  <c r="Y181" i="32"/>
  <c r="W84" i="32"/>
  <c r="Y84" i="32"/>
  <c r="W173" i="32"/>
  <c r="Y173" i="32"/>
  <c r="W150" i="32"/>
  <c r="Y150" i="32"/>
  <c r="W288" i="32"/>
  <c r="Y288" i="32"/>
  <c r="Z368" i="32"/>
  <c r="AA368" i="32"/>
  <c r="W54" i="32"/>
  <c r="Y54" i="32"/>
  <c r="W184" i="32"/>
  <c r="Y184" i="32"/>
  <c r="W68" i="32"/>
  <c r="Y68" i="32"/>
  <c r="W247" i="32"/>
  <c r="Y247" i="32"/>
  <c r="W293" i="32"/>
  <c r="Y293" i="32"/>
  <c r="W182" i="32"/>
  <c r="Y182" i="32"/>
  <c r="W374" i="32"/>
  <c r="Y374" i="32"/>
  <c r="W157" i="32"/>
  <c r="Y157" i="32"/>
  <c r="W56" i="32"/>
  <c r="Y56" i="32"/>
  <c r="W118" i="32"/>
  <c r="Y118" i="32"/>
  <c r="W305" i="32"/>
  <c r="Y305" i="32"/>
  <c r="W139" i="32"/>
  <c r="Y139" i="32"/>
  <c r="AE341" i="32"/>
  <c r="AK341" i="32" s="1"/>
  <c r="AJ341" i="32"/>
  <c r="AK349" i="32"/>
  <c r="AG349" i="32"/>
  <c r="AK350" i="32"/>
  <c r="AG350" i="32"/>
  <c r="Y318" i="38"/>
  <c r="Z318" i="38" s="1"/>
  <c r="AA318" i="38"/>
  <c r="AF318" i="38" s="1"/>
  <c r="AB318" i="38"/>
  <c r="AG318" i="38" s="1"/>
  <c r="Y290" i="38"/>
  <c r="Z290" i="38"/>
  <c r="AE341" i="38"/>
  <c r="AH341" i="38"/>
  <c r="Y327" i="38"/>
  <c r="Z327" i="38" s="1"/>
  <c r="V259" i="38"/>
  <c r="X259" i="38"/>
  <c r="V119" i="38"/>
  <c r="X119" i="38"/>
  <c r="Y320" i="38"/>
  <c r="Z320" i="38" s="1"/>
  <c r="AA320" i="38"/>
  <c r="AB320" i="38" s="1"/>
  <c r="V183" i="38"/>
  <c r="X183" i="38"/>
  <c r="V375" i="38"/>
  <c r="X375" i="38"/>
  <c r="Y302" i="38"/>
  <c r="Z302" i="38"/>
  <c r="AC302" i="38" s="1"/>
  <c r="AE302" i="38" s="1"/>
  <c r="AA302" i="38"/>
  <c r="AB302" i="38" s="1"/>
  <c r="AG302" i="38" s="1"/>
  <c r="AF302" i="38"/>
  <c r="Y322" i="38"/>
  <c r="Z322" i="38" s="1"/>
  <c r="AA322" i="38"/>
  <c r="Y283" i="38"/>
  <c r="AG283" i="38" s="1"/>
  <c r="Z283" i="38"/>
  <c r="AF283" i="38" s="1"/>
  <c r="AA283" i="38"/>
  <c r="AB283" i="38" s="1"/>
  <c r="V195" i="38"/>
  <c r="X195" i="38"/>
  <c r="V368" i="38"/>
  <c r="X368" i="38"/>
  <c r="Y310" i="38"/>
  <c r="Z310" i="38" s="1"/>
  <c r="AA310" i="38"/>
  <c r="AF310" i="38" s="1"/>
  <c r="AB310" i="38"/>
  <c r="AC310" i="38" s="1"/>
  <c r="AH310" i="38"/>
  <c r="Y354" i="38"/>
  <c r="Z354" i="38" s="1"/>
  <c r="AA354" i="38"/>
  <c r="AF354" i="38" s="1"/>
  <c r="Y315" i="38"/>
  <c r="Z315" i="38" s="1"/>
  <c r="AA315" i="38" s="1"/>
  <c r="Y251" i="38"/>
  <c r="Z251" i="38" s="1"/>
  <c r="AA251" i="38"/>
  <c r="AH251" i="38" s="1"/>
  <c r="AB251" i="38"/>
  <c r="AC251" i="38" s="1"/>
  <c r="AE251" i="38" s="1"/>
  <c r="V148" i="38"/>
  <c r="X148" i="38" s="1"/>
  <c r="V191" i="38"/>
  <c r="X191" i="38"/>
  <c r="X111" i="38"/>
  <c r="V111" i="38"/>
  <c r="V18" i="38"/>
  <c r="X18" i="38"/>
  <c r="V92" i="38"/>
  <c r="X92" i="38"/>
  <c r="V87" i="38"/>
  <c r="X87" i="38"/>
  <c r="V165" i="38"/>
  <c r="X165" i="38" s="1"/>
  <c r="V95" i="38"/>
  <c r="X95" i="38"/>
  <c r="X63" i="38"/>
  <c r="V63" i="38"/>
  <c r="V244" i="38"/>
  <c r="X244" i="38"/>
  <c r="V232" i="38"/>
  <c r="X232" i="38" s="1"/>
  <c r="V228" i="38"/>
  <c r="X228" i="38"/>
  <c r="V131" i="38"/>
  <c r="X131" i="38"/>
  <c r="Y261" i="38"/>
  <c r="Z261" i="38" s="1"/>
  <c r="AA261" i="38"/>
  <c r="AB261" i="38" s="1"/>
  <c r="AF261" i="38"/>
  <c r="V185" i="38"/>
  <c r="X185" i="38" s="1"/>
  <c r="Y258" i="38"/>
  <c r="Z258" i="38" s="1"/>
  <c r="AA258" i="38"/>
  <c r="AF258" i="38"/>
  <c r="V157" i="38"/>
  <c r="X157" i="38"/>
  <c r="V110" i="38"/>
  <c r="X110" i="38"/>
  <c r="Y164" i="38"/>
  <c r="Z164" i="38"/>
  <c r="AA164" i="38" s="1"/>
  <c r="AB164" i="38" s="1"/>
  <c r="AG164" i="38"/>
  <c r="AC164" i="38"/>
  <c r="AH164" i="38" s="1"/>
  <c r="V187" i="38"/>
  <c r="X187" i="38"/>
  <c r="V255" i="38"/>
  <c r="X255" i="38"/>
  <c r="V94" i="38"/>
  <c r="X94" i="38"/>
  <c r="V372" i="38"/>
  <c r="X372" i="38"/>
  <c r="V88" i="38"/>
  <c r="X88" i="38"/>
  <c r="V233" i="38"/>
  <c r="X233" i="38"/>
  <c r="V108" i="38"/>
  <c r="X108" i="38"/>
  <c r="V79" i="38"/>
  <c r="X79" i="38"/>
  <c r="V241" i="38"/>
  <c r="X241" i="38"/>
  <c r="X89" i="38"/>
  <c r="V89" i="38"/>
  <c r="V169" i="38"/>
  <c r="X169" i="38"/>
  <c r="V240" i="38"/>
  <c r="X240" i="38"/>
  <c r="V224" i="38"/>
  <c r="X224" i="38"/>
  <c r="V123" i="38"/>
  <c r="X123" i="38"/>
  <c r="V213" i="38"/>
  <c r="X213" i="38"/>
  <c r="V254" i="38"/>
  <c r="X254" i="38"/>
  <c r="V153" i="38"/>
  <c r="X153" i="38"/>
  <c r="V50" i="38"/>
  <c r="X50" i="38"/>
  <c r="V83" i="38"/>
  <c r="X83" i="38"/>
  <c r="X106" i="38"/>
  <c r="V106" i="38"/>
  <c r="V280" i="38"/>
  <c r="X280" i="38"/>
  <c r="V84" i="38"/>
  <c r="X84" i="38"/>
  <c r="X82" i="38"/>
  <c r="V82" i="38"/>
  <c r="V43" i="38"/>
  <c r="X43" i="38"/>
  <c r="V257" i="38"/>
  <c r="X257" i="38"/>
  <c r="V162" i="38"/>
  <c r="X162" i="38"/>
  <c r="V143" i="38"/>
  <c r="X143" i="38"/>
  <c r="Z333" i="38"/>
  <c r="AA333" i="38" s="1"/>
  <c r="AF333" i="38"/>
  <c r="AB333" i="38"/>
  <c r="AG333" i="38" s="1"/>
  <c r="AC333" i="38"/>
  <c r="V52" i="38"/>
  <c r="X52" i="38"/>
  <c r="Y250" i="38"/>
  <c r="Z250" i="38"/>
  <c r="AA250" i="38" s="1"/>
  <c r="AF250" i="38"/>
  <c r="AB250" i="38"/>
  <c r="AG250" i="38" s="1"/>
  <c r="V105" i="38"/>
  <c r="X105" i="38"/>
  <c r="V17" i="38"/>
  <c r="X17" i="38"/>
  <c r="Y229" i="38"/>
  <c r="Z229" i="38" s="1"/>
  <c r="AA229" i="38"/>
  <c r="AB229" i="38" s="1"/>
  <c r="AC229" i="38" s="1"/>
  <c r="AH229" i="38"/>
  <c r="AF338" i="38"/>
  <c r="AB338" i="38"/>
  <c r="AG338" i="38" s="1"/>
  <c r="AC338" i="38"/>
  <c r="AH338" i="38" s="1"/>
  <c r="AE338" i="38"/>
  <c r="V146" i="38"/>
  <c r="X146" i="38"/>
  <c r="V219" i="38"/>
  <c r="X219" i="38"/>
  <c r="V66" i="38"/>
  <c r="X66" i="38"/>
  <c r="V150" i="38"/>
  <c r="X150" i="38"/>
  <c r="V138" i="38"/>
  <c r="X138" i="38"/>
  <c r="V361" i="38"/>
  <c r="X361" i="38"/>
  <c r="V58" i="38"/>
  <c r="X58" i="38"/>
  <c r="V158" i="38"/>
  <c r="X158" i="38"/>
  <c r="V107" i="38"/>
  <c r="X107" i="38"/>
  <c r="V205" i="38"/>
  <c r="X205" i="38"/>
  <c r="AB369" i="38"/>
  <c r="AC369" i="38" s="1"/>
  <c r="AF369" i="38"/>
  <c r="AE369" i="38"/>
  <c r="AG369" i="38"/>
  <c r="AH369" i="38"/>
  <c r="V218" i="38"/>
  <c r="X218" i="38"/>
  <c r="V101" i="38"/>
  <c r="X101" i="38"/>
  <c r="V36" i="38"/>
  <c r="X36" i="38"/>
  <c r="W22" i="32"/>
  <c r="Y22" i="32" s="1"/>
  <c r="V14" i="39"/>
  <c r="X14" i="39"/>
  <c r="V13" i="39"/>
  <c r="X13" i="39" s="1"/>
  <c r="Y308" i="40"/>
  <c r="Z308" i="40" s="1"/>
  <c r="AA308" i="40" s="1"/>
  <c r="Y224" i="40"/>
  <c r="Z224" i="40" s="1"/>
  <c r="AA224" i="40" s="1"/>
  <c r="AB224" i="40" s="1"/>
  <c r="AC224" i="40" s="1"/>
  <c r="V230" i="40"/>
  <c r="X230" i="40" s="1"/>
  <c r="V126" i="40"/>
  <c r="X126" i="40"/>
  <c r="V219" i="40"/>
  <c r="X219" i="40" s="1"/>
  <c r="V102" i="40"/>
  <c r="X102" i="40"/>
  <c r="V215" i="40"/>
  <c r="X215" i="40" s="1"/>
  <c r="V226" i="40"/>
  <c r="X226" i="40" s="1"/>
  <c r="V110" i="40"/>
  <c r="X110" i="40"/>
  <c r="V217" i="40"/>
  <c r="X217" i="40" s="1"/>
  <c r="V127" i="40"/>
  <c r="X127" i="40"/>
  <c r="V95" i="40"/>
  <c r="X95" i="40"/>
  <c r="V35" i="40"/>
  <c r="X35" i="40"/>
  <c r="V353" i="40"/>
  <c r="X353" i="40" s="1"/>
  <c r="V208" i="40"/>
  <c r="X208" i="40" s="1"/>
  <c r="V175" i="40"/>
  <c r="X175" i="40" s="1"/>
  <c r="V261" i="40"/>
  <c r="X261" i="40" s="1"/>
  <c r="V63" i="40"/>
  <c r="X63" i="40"/>
  <c r="AA329" i="40"/>
  <c r="AB329" i="40" s="1"/>
  <c r="V206" i="40"/>
  <c r="X206" i="40" s="1"/>
  <c r="V108" i="40"/>
  <c r="X108" i="40"/>
  <c r="V121" i="40"/>
  <c r="X121" i="40"/>
  <c r="V57" i="40"/>
  <c r="X57" i="40"/>
  <c r="V243" i="40"/>
  <c r="X243" i="40" s="1"/>
  <c r="V181" i="40"/>
  <c r="X181" i="40" s="1"/>
  <c r="V238" i="40"/>
  <c r="X238" i="40" s="1"/>
  <c r="V74" i="40"/>
  <c r="X74" i="40"/>
  <c r="V156" i="40"/>
  <c r="X156" i="40" s="1"/>
  <c r="V172" i="40"/>
  <c r="X172" i="40"/>
  <c r="V52" i="40"/>
  <c r="X52" i="40"/>
  <c r="V94" i="40"/>
  <c r="X94" i="40"/>
  <c r="V107" i="40"/>
  <c r="X107" i="40"/>
  <c r="V58" i="40"/>
  <c r="X58" i="40"/>
  <c r="V361" i="40"/>
  <c r="X361" i="40" s="1"/>
  <c r="V203" i="40"/>
  <c r="X203" i="40" s="1"/>
  <c r="V171" i="40"/>
  <c r="X171" i="40" s="1"/>
  <c r="V66" i="40"/>
  <c r="X66" i="40"/>
  <c r="V48" i="40"/>
  <c r="X48" i="40"/>
  <c r="AD335" i="40"/>
  <c r="AJ335" i="40" s="1"/>
  <c r="AI335" i="40"/>
  <c r="V120" i="40"/>
  <c r="X120" i="40"/>
  <c r="V125" i="40"/>
  <c r="X125" i="40"/>
  <c r="V93" i="40"/>
  <c r="X93" i="40"/>
  <c r="V210" i="40"/>
  <c r="X210" i="40" s="1"/>
  <c r="V177" i="40"/>
  <c r="X177" i="40" s="1"/>
  <c r="V80" i="40"/>
  <c r="X80" i="40"/>
  <c r="V299" i="40"/>
  <c r="X299" i="40" s="1"/>
  <c r="X138" i="40"/>
  <c r="V138" i="40"/>
  <c r="Y322" i="40"/>
  <c r="Z322" i="40" s="1"/>
  <c r="V202" i="40"/>
  <c r="X202" i="40" s="1"/>
  <c r="V60" i="40"/>
  <c r="X60" i="40"/>
  <c r="V360" i="40"/>
  <c r="X360" i="40"/>
  <c r="V167" i="40"/>
  <c r="X167" i="40" s="1"/>
  <c r="Y144" i="40"/>
  <c r="Z326" i="40"/>
  <c r="AA326" i="40" s="1"/>
  <c r="V288" i="40"/>
  <c r="X288" i="40" s="1"/>
  <c r="V257" i="40"/>
  <c r="X257" i="40" s="1"/>
  <c r="V28" i="40"/>
  <c r="X28" i="40"/>
  <c r="V194" i="40"/>
  <c r="X194" i="40" s="1"/>
  <c r="V287" i="40"/>
  <c r="X287" i="40" s="1"/>
  <c r="V188" i="40"/>
  <c r="X188" i="40" s="1"/>
  <c r="V76" i="40"/>
  <c r="X76" i="40"/>
  <c r="AF338" i="40"/>
  <c r="AJ338" i="40"/>
  <c r="V143" i="40"/>
  <c r="X143" i="40"/>
  <c r="V292" i="40"/>
  <c r="X292" i="40" s="1"/>
  <c r="Y260" i="40"/>
  <c r="Z260" i="40" s="1"/>
  <c r="V23" i="40"/>
  <c r="X23" i="40"/>
  <c r="V186" i="40"/>
  <c r="X186" i="40" s="1"/>
  <c r="V204" i="40"/>
  <c r="X204" i="40" s="1"/>
  <c r="V352" i="40"/>
  <c r="X352" i="40" s="1"/>
  <c r="Y164" i="40"/>
  <c r="X142" i="40"/>
  <c r="V142" i="40"/>
  <c r="AD337" i="40"/>
  <c r="AJ337" i="40" s="1"/>
  <c r="AI337" i="40"/>
  <c r="V291" i="40"/>
  <c r="X291" i="40" s="1"/>
  <c r="V250" i="40"/>
  <c r="X250" i="40" s="1"/>
  <c r="Z22" i="40"/>
  <c r="AA22" i="40" s="1"/>
  <c r="Y295" i="40"/>
  <c r="Z295" i="40" s="1"/>
  <c r="V55" i="40"/>
  <c r="X55" i="40"/>
  <c r="V44" i="40"/>
  <c r="X44" i="40"/>
  <c r="V362" i="40"/>
  <c r="X362" i="40" s="1"/>
  <c r="Y168" i="40"/>
  <c r="Z168" i="40" s="1"/>
  <c r="V141" i="40"/>
  <c r="X141" i="40"/>
  <c r="V328" i="40"/>
  <c r="X328" i="40" s="1"/>
  <c r="V285" i="40"/>
  <c r="X285" i="40" s="1"/>
  <c r="V254" i="40"/>
  <c r="X254" i="40" s="1"/>
  <c r="V18" i="40"/>
  <c r="X18" i="40" s="1"/>
  <c r="AA16" i="15"/>
  <c r="AB16" i="15" s="1"/>
  <c r="BI347" i="30"/>
  <c r="BI199" i="30"/>
  <c r="BJ199" i="30"/>
  <c r="BI254" i="30"/>
  <c r="BJ254" i="30"/>
  <c r="BK254" i="30" s="1"/>
  <c r="BF321" i="30"/>
  <c r="BH321" i="30"/>
  <c r="BF311" i="30"/>
  <c r="BH311" i="30"/>
  <c r="BI214" i="30"/>
  <c r="BF283" i="30"/>
  <c r="BH283" i="30"/>
  <c r="BF176" i="30"/>
  <c r="BH176" i="30"/>
  <c r="BF395" i="30"/>
  <c r="BH395" i="30"/>
  <c r="BI260" i="30"/>
  <c r="BJ260" i="30"/>
  <c r="BK260" i="30"/>
  <c r="BL260" i="30" s="1"/>
  <c r="BF232" i="30"/>
  <c r="BH232" i="30" s="1"/>
  <c r="BF236" i="30"/>
  <c r="BH236" i="30"/>
  <c r="BI389" i="30"/>
  <c r="BJ389" i="30" s="1"/>
  <c r="BK389" i="30" s="1"/>
  <c r="BI313" i="30"/>
  <c r="BJ313" i="30"/>
  <c r="BF280" i="30"/>
  <c r="BH280" i="30" s="1"/>
  <c r="BF222" i="30"/>
  <c r="BH222" i="30"/>
  <c r="BI188" i="30"/>
  <c r="BF118" i="30"/>
  <c r="BH118" i="30"/>
  <c r="BF110" i="30"/>
  <c r="BH110" i="30"/>
  <c r="BF272" i="30"/>
  <c r="BH272" i="30"/>
  <c r="BF240" i="30"/>
  <c r="BH240" i="30" s="1"/>
  <c r="BF113" i="30"/>
  <c r="BH113" i="30"/>
  <c r="BF104" i="30"/>
  <c r="BH104" i="30"/>
  <c r="BF127" i="30"/>
  <c r="BH127" i="30"/>
  <c r="BF128" i="30"/>
  <c r="BH128" i="30"/>
  <c r="BF331" i="30"/>
  <c r="BH331" i="30"/>
  <c r="BF46" i="30"/>
  <c r="BH46" i="30"/>
  <c r="BF253" i="30"/>
  <c r="BH253" i="30"/>
  <c r="BF376" i="30"/>
  <c r="BH376" i="30" s="1"/>
  <c r="BF208" i="30"/>
  <c r="BH208" i="30"/>
  <c r="BF66" i="30"/>
  <c r="BH66" i="30"/>
  <c r="BF336" i="30"/>
  <c r="BH336" i="30"/>
  <c r="BF129" i="30"/>
  <c r="BH129" i="30"/>
  <c r="BF171" i="30"/>
  <c r="BH171" i="30"/>
  <c r="BF90" i="30"/>
  <c r="BH90" i="30"/>
  <c r="BF251" i="30"/>
  <c r="BH251" i="30"/>
  <c r="BI265" i="30"/>
  <c r="BJ265" i="30" s="1"/>
  <c r="BK265" i="30" s="1"/>
  <c r="BF234" i="30"/>
  <c r="BH234" i="30" s="1"/>
  <c r="BF80" i="30"/>
  <c r="BH80" i="30"/>
  <c r="BF145" i="30"/>
  <c r="BH145" i="30"/>
  <c r="BI243" i="30"/>
  <c r="BJ243" i="30" s="1"/>
  <c r="BK243" i="30" s="1"/>
  <c r="BL243" i="30"/>
  <c r="BM243" i="30" s="1"/>
  <c r="BP243" i="30"/>
  <c r="BQ243" i="30"/>
  <c r="BF220" i="30"/>
  <c r="BH220" i="30" s="1"/>
  <c r="BF333" i="30"/>
  <c r="BH333" i="30"/>
  <c r="BF161" i="30"/>
  <c r="BH161" i="30"/>
  <c r="BF195" i="30"/>
  <c r="BH195" i="30"/>
  <c r="BF20" i="30"/>
  <c r="BH20" i="30"/>
  <c r="BF59" i="30"/>
  <c r="BH59" i="30"/>
  <c r="BI213" i="30"/>
  <c r="BJ213" i="30" s="1"/>
  <c r="BI346" i="30"/>
  <c r="BL346" i="30" s="1"/>
  <c r="BM346" i="30" s="1"/>
  <c r="BJ346" i="30"/>
  <c r="BK346" i="30" s="1"/>
  <c r="BP346" i="30" s="1"/>
  <c r="BF205" i="30"/>
  <c r="BH205" i="30"/>
  <c r="BF79" i="30"/>
  <c r="BH79" i="30"/>
  <c r="BF74" i="30"/>
  <c r="BH74" i="30"/>
  <c r="BF106" i="30"/>
  <c r="BH106" i="30"/>
  <c r="BF210" i="30"/>
  <c r="BH210" i="30"/>
  <c r="BF76" i="30"/>
  <c r="BH76" i="30"/>
  <c r="BF167" i="30"/>
  <c r="BH167" i="30"/>
  <c r="BF170" i="30"/>
  <c r="BH170" i="30"/>
  <c r="BF289" i="30"/>
  <c r="BH289" i="30"/>
  <c r="BF314" i="30"/>
  <c r="BH314" i="30" s="1"/>
  <c r="BF100" i="30"/>
  <c r="BH100" i="30"/>
  <c r="BF248" i="30"/>
  <c r="BH248" i="30" s="1"/>
  <c r="BF35" i="30"/>
  <c r="BH35" i="30"/>
  <c r="BF229" i="30"/>
  <c r="BH229" i="30" s="1"/>
  <c r="BF264" i="30"/>
  <c r="BH264" i="30"/>
  <c r="BF158" i="30"/>
  <c r="BH158" i="30"/>
  <c r="BI318" i="30"/>
  <c r="BJ318" i="30"/>
  <c r="BK318" i="30" s="1"/>
  <c r="BF139" i="30"/>
  <c r="BH139" i="30"/>
  <c r="BF38" i="30"/>
  <c r="BH38" i="30"/>
  <c r="BF148" i="30"/>
  <c r="BH148" i="30"/>
  <c r="BF18" i="30"/>
  <c r="BH18" i="30"/>
  <c r="BF277" i="30"/>
  <c r="BH277" i="30"/>
  <c r="BF295" i="30"/>
  <c r="BH295" i="30" s="1"/>
  <c r="BF165" i="30"/>
  <c r="BH165" i="30"/>
  <c r="BF287" i="30"/>
  <c r="BH287" i="30" s="1"/>
  <c r="BF91" i="30"/>
  <c r="BH91" i="30"/>
  <c r="BF95" i="30"/>
  <c r="BH95" i="30"/>
  <c r="BF44" i="30"/>
  <c r="BH44" i="30"/>
  <c r="BF223" i="30"/>
  <c r="BH223" i="30"/>
  <c r="BF133" i="30"/>
  <c r="BH133" i="30"/>
  <c r="BF334" i="30"/>
  <c r="BH334" i="30"/>
  <c r="BF162" i="30"/>
  <c r="BH162" i="30"/>
  <c r="BF241" i="30"/>
  <c r="BH241" i="30"/>
  <c r="BF54" i="30"/>
  <c r="BH54" i="30"/>
  <c r="BF187" i="30"/>
  <c r="BH187" i="30"/>
  <c r="BF62" i="30"/>
  <c r="BH62" i="30"/>
  <c r="BF61" i="30"/>
  <c r="BH61" i="30"/>
  <c r="BF328" i="30"/>
  <c r="BH328" i="30"/>
  <c r="BF41" i="30"/>
  <c r="BH41" i="30"/>
  <c r="BF19" i="30"/>
  <c r="BH19" i="30"/>
  <c r="BQ367" i="30"/>
  <c r="BM367" i="30"/>
  <c r="BO367" i="30" s="1"/>
  <c r="BR369" i="30"/>
  <c r="BO369" i="30"/>
  <c r="W372" i="32"/>
  <c r="Y372" i="32"/>
  <c r="W99" i="32"/>
  <c r="Y99" i="32"/>
  <c r="W353" i="32"/>
  <c r="Y353" i="32" s="1"/>
  <c r="W232" i="32"/>
  <c r="Y232" i="32"/>
  <c r="W152" i="32"/>
  <c r="Y152" i="32" s="1"/>
  <c r="AC369" i="32"/>
  <c r="AI369" i="32" s="1"/>
  <c r="AH369" i="32"/>
  <c r="AD369" i="32"/>
  <c r="AJ369" i="32" s="1"/>
  <c r="W28" i="32"/>
  <c r="Y28" i="32"/>
  <c r="W217" i="32"/>
  <c r="Y217" i="32"/>
  <c r="W213" i="32"/>
  <c r="Y213" i="32" s="1"/>
  <c r="AA331" i="32"/>
  <c r="AB331" i="32" s="1"/>
  <c r="AH331" i="32" s="1"/>
  <c r="AC331" i="32"/>
  <c r="AI331" i="32"/>
  <c r="W45" i="32"/>
  <c r="Y45" i="32"/>
  <c r="W240" i="32"/>
  <c r="Y240" i="32"/>
  <c r="W47" i="32"/>
  <c r="Y47" i="32"/>
  <c r="W131" i="32"/>
  <c r="Y131" i="32"/>
  <c r="W242" i="32"/>
  <c r="Y242" i="32" s="1"/>
  <c r="W196" i="32"/>
  <c r="Y196" i="32"/>
  <c r="W59" i="32"/>
  <c r="Y59" i="32"/>
  <c r="W238" i="32"/>
  <c r="Y238" i="32"/>
  <c r="W255" i="32"/>
  <c r="Y255" i="32" s="1"/>
  <c r="W273" i="32"/>
  <c r="Y273" i="32"/>
  <c r="AH340" i="32"/>
  <c r="AC340" i="32"/>
  <c r="AD340" i="32"/>
  <c r="AE340" i="32" s="1"/>
  <c r="AI340" i="32"/>
  <c r="AG340" i="32"/>
  <c r="AJ340" i="32"/>
  <c r="W49" i="32"/>
  <c r="Y49" i="32"/>
  <c r="W91" i="32"/>
  <c r="Y91" i="32"/>
  <c r="Z316" i="32"/>
  <c r="W200" i="32"/>
  <c r="Y200" i="32" s="1"/>
  <c r="W225" i="32"/>
  <c r="Y225" i="32"/>
  <c r="W256" i="32"/>
  <c r="Y256" i="32" s="1"/>
  <c r="W149" i="32"/>
  <c r="Y149" i="32"/>
  <c r="Z328" i="32"/>
  <c r="AA328" i="32" s="1"/>
  <c r="W42" i="32"/>
  <c r="Y42" i="32"/>
  <c r="W297" i="32"/>
  <c r="Y297" i="32"/>
  <c r="W127" i="32"/>
  <c r="Y127" i="32"/>
  <c r="W179" i="32"/>
  <c r="Y179" i="32"/>
  <c r="W72" i="32"/>
  <c r="Y72" i="32"/>
  <c r="W115" i="32"/>
  <c r="Y115" i="32"/>
  <c r="W121" i="32"/>
  <c r="Y121" i="32"/>
  <c r="W243" i="32"/>
  <c r="Y243" i="32"/>
  <c r="W64" i="32"/>
  <c r="Y64" i="32"/>
  <c r="W26" i="32"/>
  <c r="Y26" i="32"/>
  <c r="W261" i="32"/>
  <c r="Y261" i="32"/>
  <c r="W76" i="32"/>
  <c r="Y76" i="32"/>
  <c r="W236" i="32"/>
  <c r="Y236" i="32"/>
  <c r="W254" i="32"/>
  <c r="Y254" i="32"/>
  <c r="W164" i="32"/>
  <c r="Y164" i="32"/>
  <c r="W191" i="32"/>
  <c r="Y191" i="32"/>
  <c r="W27" i="32"/>
  <c r="Y27" i="32"/>
  <c r="W249" i="32"/>
  <c r="Y249" i="32"/>
  <c r="W354" i="32"/>
  <c r="Y354" i="32"/>
  <c r="W304" i="32"/>
  <c r="Y304" i="32"/>
  <c r="W250" i="32"/>
  <c r="Y250" i="32"/>
  <c r="W300" i="32"/>
  <c r="Y300" i="32"/>
  <c r="W231" i="32"/>
  <c r="Y231" i="32"/>
  <c r="W156" i="32"/>
  <c r="Y156" i="32"/>
  <c r="W155" i="32"/>
  <c r="Y155" i="32"/>
  <c r="W102" i="32"/>
  <c r="Y102" i="32"/>
  <c r="W271" i="32"/>
  <c r="Y271" i="32"/>
  <c r="W264" i="32"/>
  <c r="Y264" i="32"/>
  <c r="W222" i="32"/>
  <c r="Y222" i="32"/>
  <c r="W83" i="32"/>
  <c r="Y83" i="32"/>
  <c r="W87" i="32"/>
  <c r="Y87" i="32"/>
  <c r="W209" i="32"/>
  <c r="Y209" i="32"/>
  <c r="W160" i="32"/>
  <c r="Y160" i="32"/>
  <c r="W17" i="32"/>
  <c r="Y17" i="32"/>
  <c r="W280" i="32"/>
  <c r="Y280" i="32"/>
  <c r="W103" i="32"/>
  <c r="Y103" i="32"/>
  <c r="W61" i="32"/>
  <c r="Y61" i="32"/>
  <c r="W158" i="32"/>
  <c r="Y158" i="32"/>
  <c r="W275" i="32"/>
  <c r="Y275" i="32"/>
  <c r="W126" i="32"/>
  <c r="Y126" i="32"/>
  <c r="W278" i="32"/>
  <c r="Y278" i="32"/>
  <c r="Z318" i="32"/>
  <c r="AA318" i="32"/>
  <c r="AB318" i="32" s="1"/>
  <c r="W104" i="32"/>
  <c r="Y104" i="32"/>
  <c r="Z320" i="32"/>
  <c r="W186" i="32"/>
  <c r="Y186" i="32"/>
  <c r="W358" i="32"/>
  <c r="Y358" i="32" s="1"/>
  <c r="AC339" i="32"/>
  <c r="AD339" i="32" s="1"/>
  <c r="AH339" i="32"/>
  <c r="AI339" i="32"/>
  <c r="AJ339" i="32"/>
  <c r="AE339" i="32"/>
  <c r="AG339" i="32" s="1"/>
  <c r="AK339" i="32"/>
  <c r="W303" i="32"/>
  <c r="Y303" i="32" s="1"/>
  <c r="W101" i="32"/>
  <c r="Y101" i="32"/>
  <c r="W359" i="32"/>
  <c r="Y359" i="32" s="1"/>
  <c r="W66" i="32"/>
  <c r="Y66" i="32"/>
  <c r="W285" i="32"/>
  <c r="Y285" i="32" s="1"/>
  <c r="W373" i="32"/>
  <c r="Y373" i="32"/>
  <c r="AJ342" i="32"/>
  <c r="AE342" i="32"/>
  <c r="AK345" i="32"/>
  <c r="AG345" i="32"/>
  <c r="Y287" i="38"/>
  <c r="V130" i="38"/>
  <c r="X130" i="38"/>
  <c r="Z332" i="38"/>
  <c r="AA332" i="38" s="1"/>
  <c r="AB332" i="38" s="1"/>
  <c r="AG332" i="38"/>
  <c r="AC332" i="38"/>
  <c r="AF332" i="38"/>
  <c r="Y319" i="38"/>
  <c r="AB319" i="38" s="1"/>
  <c r="AG319" i="38" s="1"/>
  <c r="Z319" i="38"/>
  <c r="AA319" i="38"/>
  <c r="AF319" i="38" s="1"/>
  <c r="V243" i="38"/>
  <c r="X243" i="38" s="1"/>
  <c r="V65" i="38"/>
  <c r="X65" i="38"/>
  <c r="Y326" i="38"/>
  <c r="Y278" i="38"/>
  <c r="Z278" i="38" s="1"/>
  <c r="AA278" i="38"/>
  <c r="AF278" i="38" s="1"/>
  <c r="AB278" i="38"/>
  <c r="AG278" i="38" s="1"/>
  <c r="Z331" i="38"/>
  <c r="AA331" i="38" s="1"/>
  <c r="AF331" i="38"/>
  <c r="AB331" i="38"/>
  <c r="Y324" i="38"/>
  <c r="Y314" i="38"/>
  <c r="Z314" i="38" s="1"/>
  <c r="AA314" i="38"/>
  <c r="AF314" i="38" s="1"/>
  <c r="AB314" i="38"/>
  <c r="AC314" i="38" s="1"/>
  <c r="AE314" i="38" s="1"/>
  <c r="V227" i="38"/>
  <c r="X227" i="38"/>
  <c r="V136" i="38"/>
  <c r="X136" i="38"/>
  <c r="Y325" i="38"/>
  <c r="Z325" i="38"/>
  <c r="AA325" i="38" s="1"/>
  <c r="AB325" i="38" s="1"/>
  <c r="AG325" i="38"/>
  <c r="AB336" i="38"/>
  <c r="AF336" i="38"/>
  <c r="AC336" i="38"/>
  <c r="AG336" i="38"/>
  <c r="Y359" i="38"/>
  <c r="Z359" i="38" s="1"/>
  <c r="AA359" i="38"/>
  <c r="Y307" i="38"/>
  <c r="V235" i="38"/>
  <c r="X235" i="38" s="1"/>
  <c r="V179" i="38"/>
  <c r="X179" i="38"/>
  <c r="V156" i="38"/>
  <c r="X156" i="38" s="1"/>
  <c r="X75" i="38"/>
  <c r="V75" i="38"/>
  <c r="V57" i="38"/>
  <c r="X57" i="38"/>
  <c r="V76" i="38"/>
  <c r="X76" i="38"/>
  <c r="X67" i="38"/>
  <c r="V67" i="38"/>
  <c r="V98" i="38"/>
  <c r="X98" i="38"/>
  <c r="V299" i="38"/>
  <c r="X299" i="38" s="1"/>
  <c r="V303" i="38"/>
  <c r="X303" i="38"/>
  <c r="V149" i="38"/>
  <c r="X149" i="38" s="1"/>
  <c r="V192" i="38"/>
  <c r="X192" i="38"/>
  <c r="V103" i="38"/>
  <c r="X103" i="38"/>
  <c r="Y237" i="38"/>
  <c r="Z237" i="38" s="1"/>
  <c r="AA237" i="38"/>
  <c r="AF237" i="38"/>
  <c r="V60" i="38"/>
  <c r="X60" i="38"/>
  <c r="V230" i="38"/>
  <c r="X230" i="38"/>
  <c r="V141" i="38"/>
  <c r="X141" i="38"/>
  <c r="V54" i="38"/>
  <c r="X54" i="38"/>
  <c r="V140" i="38"/>
  <c r="X140" i="38"/>
  <c r="V167" i="38"/>
  <c r="X167" i="38"/>
  <c r="X122" i="38"/>
  <c r="V122" i="38"/>
  <c r="X78" i="38"/>
  <c r="V78" i="38"/>
  <c r="V355" i="38"/>
  <c r="X355" i="38"/>
  <c r="V168" i="38"/>
  <c r="X168" i="38"/>
  <c r="V203" i="38"/>
  <c r="X203" i="38"/>
  <c r="V363" i="38"/>
  <c r="X363" i="38"/>
  <c r="V39" i="38"/>
  <c r="X39" i="38"/>
  <c r="V102" i="38"/>
  <c r="X102" i="38"/>
  <c r="Y293" i="38"/>
  <c r="Z293" i="38" s="1"/>
  <c r="AA293" i="38"/>
  <c r="AB293" i="38"/>
  <c r="AF293" i="38"/>
  <c r="V277" i="38"/>
  <c r="X277" i="38" s="1"/>
  <c r="X47" i="38"/>
  <c r="V47" i="38"/>
  <c r="V204" i="38"/>
  <c r="X204" i="38" s="1"/>
  <c r="V99" i="38"/>
  <c r="X99" i="38"/>
  <c r="V56" i="38"/>
  <c r="X56" i="38"/>
  <c r="Y226" i="38"/>
  <c r="Z226" i="38" s="1"/>
  <c r="AA226" i="38"/>
  <c r="AB226" i="38" s="1"/>
  <c r="AC226" i="38" s="1"/>
  <c r="AG226" i="38"/>
  <c r="AH226" i="38"/>
  <c r="AE226" i="38"/>
  <c r="V109" i="38"/>
  <c r="X109" i="38"/>
  <c r="V34" i="38"/>
  <c r="X34" i="38"/>
  <c r="X61" i="38"/>
  <c r="V61" i="38"/>
  <c r="V234" i="38"/>
  <c r="X234" i="38"/>
  <c r="AF339" i="38"/>
  <c r="AB339" i="38"/>
  <c r="V64" i="38"/>
  <c r="X64" i="38"/>
  <c r="V268" i="38"/>
  <c r="X268" i="38"/>
  <c r="X73" i="38"/>
  <c r="V73" i="38"/>
  <c r="V188" i="38"/>
  <c r="X188" i="38"/>
  <c r="X125" i="38"/>
  <c r="V125" i="38"/>
  <c r="V115" i="38"/>
  <c r="X115" i="38"/>
  <c r="Y269" i="38"/>
  <c r="Z269" i="38"/>
  <c r="AA269" i="38" s="1"/>
  <c r="V373" i="38"/>
  <c r="X373" i="38"/>
  <c r="V222" i="38"/>
  <c r="X222" i="38" s="1"/>
  <c r="V20" i="38"/>
  <c r="X20" i="38"/>
  <c r="V69" i="38"/>
  <c r="X69" i="38"/>
  <c r="V197" i="38"/>
  <c r="X197" i="38"/>
  <c r="V210" i="38"/>
  <c r="X210" i="38" s="1"/>
  <c r="V70" i="38"/>
  <c r="X70" i="38"/>
  <c r="V114" i="38"/>
  <c r="X114" i="38"/>
  <c r="V21" i="38"/>
  <c r="X21" i="38"/>
  <c r="V260" i="38"/>
  <c r="X260" i="38" s="1"/>
  <c r="V253" i="38"/>
  <c r="X253" i="38"/>
  <c r="V200" i="38"/>
  <c r="X200" i="38" s="1"/>
  <c r="V16" i="38"/>
  <c r="X16" i="38"/>
  <c r="V196" i="38"/>
  <c r="X196" i="38" s="1"/>
  <c r="Y329" i="38"/>
  <c r="Z329" i="38" s="1"/>
  <c r="AA329" i="38"/>
  <c r="V189" i="38"/>
  <c r="X189" i="38" s="1"/>
  <c r="Y282" i="38"/>
  <c r="Z282" i="38"/>
  <c r="V198" i="38"/>
  <c r="X198" i="38" s="1"/>
  <c r="V85" i="38"/>
  <c r="X85" i="38"/>
  <c r="W19" i="32"/>
  <c r="Y19" i="32" s="1"/>
  <c r="W18" i="32"/>
  <c r="Y18" i="32"/>
  <c r="V16" i="39"/>
  <c r="X16" i="39" s="1"/>
  <c r="V18" i="39"/>
  <c r="X18" i="39"/>
  <c r="Y312" i="40"/>
  <c r="V207" i="40"/>
  <c r="X207" i="40" s="1"/>
  <c r="V222" i="40"/>
  <c r="X222" i="40" s="1"/>
  <c r="V114" i="40"/>
  <c r="X114" i="40"/>
  <c r="V213" i="40"/>
  <c r="X213" i="40" s="1"/>
  <c r="V366" i="40"/>
  <c r="X366" i="40"/>
  <c r="V233" i="40"/>
  <c r="X233" i="40" s="1"/>
  <c r="V220" i="40"/>
  <c r="X220" i="40" s="1"/>
  <c r="V369" i="40"/>
  <c r="X369" i="40" s="1"/>
  <c r="V118" i="40"/>
  <c r="X118" i="40"/>
  <c r="V119" i="40"/>
  <c r="X119" i="40"/>
  <c r="V61" i="40"/>
  <c r="X61" i="40"/>
  <c r="AG332" i="40"/>
  <c r="AB332" i="40"/>
  <c r="AH332" i="40" s="1"/>
  <c r="AG330" i="40"/>
  <c r="AB330" i="40"/>
  <c r="AH330" i="40" s="1"/>
  <c r="V199" i="40"/>
  <c r="X199" i="40" s="1"/>
  <c r="Z327" i="40"/>
  <c r="AA327" i="40" s="1"/>
  <c r="AG327" i="40" s="1"/>
  <c r="V90" i="40"/>
  <c r="X90" i="40"/>
  <c r="V56" i="40"/>
  <c r="X56" i="40"/>
  <c r="V256" i="40"/>
  <c r="X256" i="40" s="1"/>
  <c r="V132" i="40"/>
  <c r="X132" i="40"/>
  <c r="V100" i="40"/>
  <c r="X100" i="40"/>
  <c r="V113" i="40"/>
  <c r="X113" i="40"/>
  <c r="V38" i="40"/>
  <c r="X38" i="40"/>
  <c r="V205" i="40"/>
  <c r="X205" i="40" s="1"/>
  <c r="V173" i="40"/>
  <c r="X173" i="40" s="1"/>
  <c r="V88" i="40"/>
  <c r="X88" i="40"/>
  <c r="V40" i="40"/>
  <c r="X40" i="40"/>
  <c r="V75" i="40"/>
  <c r="X75" i="40"/>
  <c r="Y318" i="40"/>
  <c r="V297" i="40"/>
  <c r="X297" i="40" s="1"/>
  <c r="V131" i="40"/>
  <c r="X131" i="40"/>
  <c r="V99" i="40"/>
  <c r="X99" i="40"/>
  <c r="V43" i="40"/>
  <c r="X43" i="40"/>
  <c r="V348" i="40"/>
  <c r="X348" i="40" s="1"/>
  <c r="V195" i="40"/>
  <c r="X195" i="40" s="1"/>
  <c r="V282" i="40"/>
  <c r="X282" i="40" s="1"/>
  <c r="V311" i="40"/>
  <c r="X311" i="40"/>
  <c r="Y305" i="40"/>
  <c r="V182" i="40"/>
  <c r="X182" i="40" s="1"/>
  <c r="V112" i="40"/>
  <c r="X112" i="40"/>
  <c r="V117" i="40"/>
  <c r="X117" i="40"/>
  <c r="V49" i="40"/>
  <c r="X49" i="40"/>
  <c r="V201" i="40"/>
  <c r="X201" i="40"/>
  <c r="V218" i="40"/>
  <c r="X218" i="40" s="1"/>
  <c r="V67" i="40"/>
  <c r="X67" i="40"/>
  <c r="V160" i="40"/>
  <c r="X160" i="40" s="1"/>
  <c r="AG363" i="40"/>
  <c r="AB363" i="40"/>
  <c r="AC363" i="40" s="1"/>
  <c r="AI363" i="40" s="1"/>
  <c r="V174" i="40"/>
  <c r="X174" i="40" s="1"/>
  <c r="V170" i="40"/>
  <c r="X170" i="40" s="1"/>
  <c r="V279" i="40"/>
  <c r="X279" i="40" s="1"/>
  <c r="V350" i="40"/>
  <c r="X350" i="40" s="1"/>
  <c r="V161" i="40"/>
  <c r="X161" i="40" s="1"/>
  <c r="X140" i="40"/>
  <c r="V140" i="40"/>
  <c r="V320" i="40"/>
  <c r="X320" i="40" s="1"/>
  <c r="Y278" i="40"/>
  <c r="Z278" i="40" s="1"/>
  <c r="AA278" i="40" s="1"/>
  <c r="AG278" i="40" s="1"/>
  <c r="V253" i="40"/>
  <c r="X253" i="40" s="1"/>
  <c r="V24" i="40"/>
  <c r="X24" i="40"/>
  <c r="V72" i="40"/>
  <c r="X72" i="40"/>
  <c r="V180" i="40"/>
  <c r="X180" i="40" s="1"/>
  <c r="V263" i="40"/>
  <c r="X263" i="40" s="1"/>
  <c r="V354" i="40"/>
  <c r="X354" i="40" s="1"/>
  <c r="V165" i="40"/>
  <c r="X165" i="40" s="1"/>
  <c r="V139" i="40"/>
  <c r="X139" i="40"/>
  <c r="V281" i="40"/>
  <c r="X281" i="40" s="1"/>
  <c r="V246" i="40"/>
  <c r="X246" i="40" s="1"/>
  <c r="V19" i="40"/>
  <c r="X19" i="40" s="1"/>
  <c r="V65" i="40"/>
  <c r="X65" i="40"/>
  <c r="V293" i="40"/>
  <c r="X293" i="40" s="1"/>
  <c r="Y345" i="40"/>
  <c r="V158" i="40"/>
  <c r="X158" i="40" s="1"/>
  <c r="X136" i="40"/>
  <c r="V136" i="40"/>
  <c r="V317" i="40"/>
  <c r="X317" i="40" s="1"/>
  <c r="V280" i="40"/>
  <c r="X280" i="40"/>
  <c r="V245" i="40"/>
  <c r="X245" i="40" s="1"/>
  <c r="V16" i="40"/>
  <c r="X16" i="40"/>
  <c r="V275" i="40"/>
  <c r="X275" i="40" s="1"/>
  <c r="X134" i="40"/>
  <c r="V134" i="40"/>
  <c r="V200" i="40"/>
  <c r="X200" i="40" s="1"/>
  <c r="V356" i="40"/>
  <c r="X356" i="40" s="1"/>
  <c r="V162" i="40"/>
  <c r="X162" i="40" s="1"/>
  <c r="V135" i="40"/>
  <c r="X135" i="40"/>
  <c r="Y298" i="40"/>
  <c r="Z298" i="40" s="1"/>
  <c r="AA298" i="40" s="1"/>
  <c r="Y274" i="40"/>
  <c r="V249" i="40"/>
  <c r="X249" i="40" s="1"/>
  <c r="V25" i="40"/>
  <c r="X25" i="40"/>
  <c r="BF382" i="30"/>
  <c r="BH382" i="30" s="1"/>
  <c r="BF276" i="30"/>
  <c r="BH276" i="30"/>
  <c r="BF319" i="30"/>
  <c r="BH319" i="30" s="1"/>
  <c r="BF160" i="30"/>
  <c r="BH160" i="30"/>
  <c r="BF387" i="30"/>
  <c r="BH387" i="30" s="1"/>
  <c r="BI325" i="30"/>
  <c r="BJ325" i="30"/>
  <c r="BK325" i="30"/>
  <c r="BL325" i="30" s="1"/>
  <c r="BI339" i="30"/>
  <c r="BI212" i="30"/>
  <c r="BF149" i="30"/>
  <c r="BH149" i="30"/>
  <c r="BI357" i="30"/>
  <c r="BI327" i="30"/>
  <c r="BI278" i="30"/>
  <c r="BF134" i="30"/>
  <c r="BH134" i="30"/>
  <c r="BF374" i="30"/>
  <c r="BH374" i="30"/>
  <c r="BF315" i="30"/>
  <c r="BH315" i="30"/>
  <c r="BF300" i="30"/>
  <c r="BH300" i="30"/>
  <c r="BF298" i="30"/>
  <c r="BH298" i="30"/>
  <c r="BF180" i="30"/>
  <c r="BH180" i="30"/>
  <c r="BF36" i="30"/>
  <c r="BH36" i="30"/>
  <c r="BF94" i="30"/>
  <c r="BH94" i="30"/>
  <c r="BF244" i="30"/>
  <c r="BH244" i="30"/>
  <c r="BF247" i="30"/>
  <c r="BH247" i="30"/>
  <c r="BF84" i="30"/>
  <c r="BH84" i="30"/>
  <c r="BF154" i="30"/>
  <c r="BH154" i="30"/>
  <c r="BF116" i="30"/>
  <c r="BH116" i="30"/>
  <c r="BI342" i="30"/>
  <c r="BP342" i="30" s="1"/>
  <c r="BJ342" i="30"/>
  <c r="BK342" i="30" s="1"/>
  <c r="BI310" i="30"/>
  <c r="BP310" i="30" s="1"/>
  <c r="BJ310" i="30"/>
  <c r="BK310" i="30" s="1"/>
  <c r="BH33" i="30"/>
  <c r="BF33" i="30"/>
  <c r="BF225" i="30"/>
  <c r="BH225" i="30"/>
  <c r="BF312" i="30"/>
  <c r="BH312" i="30"/>
  <c r="BF178" i="30"/>
  <c r="BH178" i="30"/>
  <c r="BF53" i="30"/>
  <c r="BH53" i="30"/>
  <c r="BF263" i="30"/>
  <c r="BH263" i="30"/>
  <c r="BF103" i="30"/>
  <c r="BH103" i="30"/>
  <c r="BF156" i="30"/>
  <c r="BH156" i="30"/>
  <c r="BF396" i="30"/>
  <c r="BH396" i="30"/>
  <c r="BF394" i="30"/>
  <c r="BH394" i="30"/>
  <c r="BF256" i="30"/>
  <c r="BH256" i="30"/>
  <c r="BF169" i="30"/>
  <c r="BH169" i="30"/>
  <c r="BF147" i="30"/>
  <c r="BH147" i="30"/>
  <c r="BF131" i="30"/>
  <c r="BH131" i="30"/>
  <c r="BI201" i="30"/>
  <c r="BM201" i="30" s="1"/>
  <c r="BR201" i="30" s="1"/>
  <c r="BJ201" i="30"/>
  <c r="BK201" i="30" s="1"/>
  <c r="BL201" i="30" s="1"/>
  <c r="BF150" i="30"/>
  <c r="BH150" i="30"/>
  <c r="BF182" i="30"/>
  <c r="BH182" i="30"/>
  <c r="BF108" i="30"/>
  <c r="BH108" i="30"/>
  <c r="BI174" i="30"/>
  <c r="BL174" i="30" s="1"/>
  <c r="BJ174" i="30"/>
  <c r="BK174" i="30" s="1"/>
  <c r="BP174" i="30"/>
  <c r="BI352" i="30"/>
  <c r="BL352" i="30" s="1"/>
  <c r="BM352" i="30" s="1"/>
  <c r="BJ352" i="30"/>
  <c r="BK352" i="30" s="1"/>
  <c r="BP352" i="30"/>
  <c r="BF55" i="30"/>
  <c r="BH55" i="30"/>
  <c r="BF159" i="30"/>
  <c r="BH159" i="30"/>
  <c r="BI332" i="30"/>
  <c r="BI198" i="30"/>
  <c r="BJ198" i="30"/>
  <c r="BK198" i="30"/>
  <c r="BF39" i="30"/>
  <c r="BH39" i="30"/>
  <c r="BF114" i="30"/>
  <c r="BH114" i="30"/>
  <c r="BF126" i="30"/>
  <c r="BH126" i="30"/>
  <c r="BI337" i="30"/>
  <c r="BF153" i="30"/>
  <c r="BH153" i="30"/>
  <c r="BF124" i="30"/>
  <c r="BH124" i="30"/>
  <c r="BF112" i="30"/>
  <c r="BH112" i="30"/>
  <c r="BK363" i="30"/>
  <c r="BR363" i="30" s="1"/>
  <c r="BL363" i="30"/>
  <c r="BM363" i="30" s="1"/>
  <c r="BO363" i="30"/>
  <c r="BF255" i="30"/>
  <c r="BH255" i="30"/>
  <c r="BI355" i="30"/>
  <c r="BL355" i="30" s="1"/>
  <c r="BM355" i="30" s="1"/>
  <c r="BJ355" i="30"/>
  <c r="BK355" i="30" s="1"/>
  <c r="BF194" i="30"/>
  <c r="BH194" i="30"/>
  <c r="BF365" i="30"/>
  <c r="BH365" i="30"/>
  <c r="BF58" i="30"/>
  <c r="BH58" i="30"/>
  <c r="BF216" i="30"/>
  <c r="BH216" i="30"/>
  <c r="BF109" i="30"/>
  <c r="BH109" i="30"/>
  <c r="BF285" i="30"/>
  <c r="BH285" i="30"/>
  <c r="BF107" i="30"/>
  <c r="BH107" i="30"/>
  <c r="BF291" i="30"/>
  <c r="BH291" i="30"/>
  <c r="BF130" i="30"/>
  <c r="BH130" i="30"/>
  <c r="BI218" i="30"/>
  <c r="BJ218" i="30"/>
  <c r="BK218" i="30" s="1"/>
  <c r="BF269" i="30"/>
  <c r="BH269" i="30"/>
  <c r="BI257" i="30"/>
  <c r="BJ257" i="30"/>
  <c r="BK257" i="30" s="1"/>
  <c r="BL257" i="30"/>
  <c r="BP257" i="30"/>
  <c r="BF117" i="30"/>
  <c r="BH117" i="30"/>
  <c r="BF173" i="30"/>
  <c r="BH173" i="30"/>
  <c r="BF34" i="30"/>
  <c r="BH34" i="30"/>
  <c r="BI356" i="30"/>
  <c r="BL356" i="30" s="1"/>
  <c r="BJ356" i="30"/>
  <c r="BK356" i="30" s="1"/>
  <c r="BF93" i="30"/>
  <c r="BH93" i="30"/>
  <c r="BF181" i="30"/>
  <c r="BH181" i="30"/>
  <c r="BF75" i="30"/>
  <c r="BH75" i="30"/>
  <c r="BF293" i="30"/>
  <c r="BH293" i="30"/>
  <c r="BF377" i="30"/>
  <c r="BH377" i="30"/>
  <c r="BF215" i="30"/>
  <c r="BH215" i="30"/>
  <c r="BF358" i="30"/>
  <c r="BH358" i="30"/>
  <c r="BF175" i="30"/>
  <c r="BH175" i="30"/>
  <c r="BH47" i="30"/>
  <c r="BF47" i="30"/>
  <c r="BF125" i="30"/>
  <c r="BH125" i="30"/>
  <c r="BF15" i="30"/>
  <c r="BH15" i="30"/>
  <c r="BF92" i="30"/>
  <c r="BH92" i="30"/>
  <c r="BF73" i="30"/>
  <c r="BH73" i="30"/>
  <c r="BR372" i="30"/>
  <c r="BO372" i="30"/>
  <c r="BO371" i="30"/>
  <c r="BR371" i="30"/>
  <c r="Z322" i="32"/>
  <c r="AA322" i="32"/>
  <c r="AB322" i="32" s="1"/>
  <c r="AC322" i="32" s="1"/>
  <c r="AD322" i="32"/>
  <c r="AI322" i="32"/>
  <c r="AH322" i="32"/>
  <c r="AJ322" i="32"/>
  <c r="W281" i="32"/>
  <c r="Y281" i="32"/>
  <c r="Z309" i="32"/>
  <c r="AC309" i="32" s="1"/>
  <c r="AA309" i="32"/>
  <c r="AB309" i="32" s="1"/>
  <c r="W241" i="32"/>
  <c r="Y241" i="32"/>
  <c r="W85" i="32"/>
  <c r="Y85" i="32"/>
  <c r="W276" i="32"/>
  <c r="Y276" i="32"/>
  <c r="W174" i="32"/>
  <c r="Y174" i="32"/>
  <c r="W111" i="32"/>
  <c r="Y111" i="32"/>
  <c r="W198" i="32"/>
  <c r="Y198" i="32"/>
  <c r="W299" i="32"/>
  <c r="Y299" i="32"/>
  <c r="AA334" i="32"/>
  <c r="AB334" i="32" s="1"/>
  <c r="AC334" i="32"/>
  <c r="AD334" i="32" s="1"/>
  <c r="AH334" i="32"/>
  <c r="AI334" i="32"/>
  <c r="W154" i="32"/>
  <c r="Y154" i="32"/>
  <c r="W128" i="32"/>
  <c r="Y128" i="32"/>
  <c r="W361" i="32"/>
  <c r="Y361" i="32"/>
  <c r="W204" i="32"/>
  <c r="Y204" i="32"/>
  <c r="W67" i="32"/>
  <c r="Y67" i="32"/>
  <c r="W73" i="32"/>
  <c r="Y73" i="32"/>
  <c r="W189" i="32"/>
  <c r="Y189" i="32"/>
  <c r="W214" i="32"/>
  <c r="Y214" i="32"/>
  <c r="W93" i="32"/>
  <c r="Y93" i="32"/>
  <c r="W248" i="32"/>
  <c r="Y248" i="32"/>
  <c r="Z314" i="32"/>
  <c r="AA314" i="32"/>
  <c r="AB314" i="32" s="1"/>
  <c r="AC314" i="32"/>
  <c r="AI314" i="32" s="1"/>
  <c r="AH314" i="32"/>
  <c r="W62" i="32"/>
  <c r="Y62" i="32"/>
  <c r="Z308" i="32"/>
  <c r="W172" i="32"/>
  <c r="Y172" i="32"/>
  <c r="W190" i="32"/>
  <c r="Y190" i="32"/>
  <c r="Z327" i="32"/>
  <c r="AA327" i="32" s="1"/>
  <c r="AB327" i="32"/>
  <c r="W109" i="32"/>
  <c r="Y109" i="32"/>
  <c r="W260" i="32"/>
  <c r="Y260" i="32"/>
  <c r="W365" i="32"/>
  <c r="Y365" i="32"/>
  <c r="W269" i="32"/>
  <c r="Y269" i="32"/>
  <c r="W290" i="32"/>
  <c r="Y290" i="32"/>
  <c r="W112" i="32"/>
  <c r="Y112" i="32"/>
  <c r="W195" i="32"/>
  <c r="Y195" i="32"/>
  <c r="W218" i="32"/>
  <c r="Y218" i="32"/>
  <c r="AH337" i="32"/>
  <c r="AC337" i="32"/>
  <c r="AI337" i="32" s="1"/>
  <c r="W137" i="32"/>
  <c r="Y137" i="32"/>
  <c r="W363" i="32"/>
  <c r="Y363" i="32"/>
  <c r="W282" i="32"/>
  <c r="Y282" i="32"/>
  <c r="W151" i="32"/>
  <c r="Y151" i="32"/>
  <c r="W366" i="32"/>
  <c r="Y366" i="32"/>
  <c r="Z311" i="32"/>
  <c r="AA311" i="32"/>
  <c r="AB311" i="32" s="1"/>
  <c r="W227" i="32"/>
  <c r="Y227" i="32"/>
  <c r="W148" i="32"/>
  <c r="Y148" i="32"/>
  <c r="W147" i="32"/>
  <c r="Y147" i="32"/>
  <c r="W356" i="32"/>
  <c r="Y356" i="32"/>
  <c r="W132" i="32"/>
  <c r="Y132" i="32"/>
  <c r="W362" i="32"/>
  <c r="Y362" i="32"/>
  <c r="W234" i="32"/>
  <c r="Y234" i="32"/>
  <c r="W233" i="32"/>
  <c r="Y233" i="32"/>
  <c r="W246" i="32"/>
  <c r="Y246" i="32"/>
  <c r="W223" i="32"/>
  <c r="Y223" i="32"/>
  <c r="W207" i="32"/>
  <c r="Y207" i="32"/>
  <c r="W129" i="32"/>
  <c r="Y129" i="32"/>
  <c r="W163" i="32"/>
  <c r="Y163" i="32"/>
  <c r="W57" i="32"/>
  <c r="Y57" i="32"/>
  <c r="W294" i="32"/>
  <c r="Y294" i="32"/>
  <c r="W90" i="32"/>
  <c r="Y90" i="32"/>
  <c r="W63" i="32"/>
  <c r="Y63" i="32"/>
  <c r="W55" i="32"/>
  <c r="Y55" i="32"/>
  <c r="W262" i="32"/>
  <c r="Y262" i="32"/>
  <c r="W144" i="32"/>
  <c r="Y144" i="32"/>
  <c r="W89" i="32"/>
  <c r="Y89" i="32"/>
  <c r="W268" i="32"/>
  <c r="Y268" i="32"/>
  <c r="W197" i="32"/>
  <c r="Y197" i="32"/>
  <c r="W48" i="32"/>
  <c r="Y48" i="32"/>
  <c r="W113" i="32"/>
  <c r="Y113" i="32"/>
  <c r="W245" i="32"/>
  <c r="Y245" i="32"/>
  <c r="W107" i="32"/>
  <c r="Y107" i="32"/>
  <c r="W141" i="32"/>
  <c r="Y141" i="32"/>
  <c r="Z310" i="32"/>
  <c r="AA310" i="32"/>
  <c r="AB310" i="32" s="1"/>
  <c r="AH310" i="32" s="1"/>
  <c r="Z324" i="32"/>
  <c r="AI324" i="32" s="1"/>
  <c r="AA324" i="32"/>
  <c r="AB324" i="32" s="1"/>
  <c r="AC324" i="32" s="1"/>
  <c r="Z312" i="32"/>
  <c r="AA312" i="32"/>
  <c r="AB312" i="32" s="1"/>
  <c r="AH312" i="32" s="1"/>
  <c r="W135" i="32"/>
  <c r="Y135" i="32"/>
  <c r="W206" i="32"/>
  <c r="Y206" i="32" s="1"/>
  <c r="W367" i="32"/>
  <c r="Y367" i="32"/>
  <c r="W283" i="32"/>
  <c r="Y283" i="32" s="1"/>
  <c r="W25" i="32"/>
  <c r="Y25" i="32"/>
  <c r="W252" i="32"/>
  <c r="Y252" i="32" s="1"/>
  <c r="W171" i="32"/>
  <c r="Y171" i="32"/>
  <c r="W253" i="32"/>
  <c r="Y253" i="32" s="1"/>
  <c r="W60" i="32"/>
  <c r="Y60" i="32"/>
  <c r="AG346" i="32"/>
  <c r="AK346" i="32"/>
  <c r="AK344" i="32"/>
  <c r="AG344" i="32"/>
  <c r="Y317" i="38"/>
  <c r="Z317" i="38" s="1"/>
  <c r="V271" i="38"/>
  <c r="X271" i="38"/>
  <c r="V86" i="38"/>
  <c r="X86" i="38"/>
  <c r="V356" i="38"/>
  <c r="X356" i="38"/>
  <c r="Y311" i="38"/>
  <c r="V215" i="38"/>
  <c r="X215" i="38" s="1"/>
  <c r="V364" i="38"/>
  <c r="X364" i="38"/>
  <c r="V295" i="38"/>
  <c r="X295" i="38" s="1"/>
  <c r="V160" i="38"/>
  <c r="X160" i="38"/>
  <c r="Y321" i="38"/>
  <c r="Z321" i="38" s="1"/>
  <c r="AA321" i="38" s="1"/>
  <c r="AB321" i="38" s="1"/>
  <c r="Y316" i="38"/>
  <c r="Z316" i="38"/>
  <c r="AG316" i="38" s="1"/>
  <c r="AA316" i="38"/>
  <c r="AB316" i="38" s="1"/>
  <c r="AC316" i="38"/>
  <c r="AE316" i="38" s="1"/>
  <c r="Y306" i="38"/>
  <c r="Z306" i="38" s="1"/>
  <c r="V247" i="38"/>
  <c r="X247" i="38"/>
  <c r="V91" i="38"/>
  <c r="X91" i="38"/>
  <c r="Y367" i="38"/>
  <c r="Z367" i="38" s="1"/>
  <c r="AA367" i="38"/>
  <c r="AC367" i="38" s="1"/>
  <c r="AE367" i="38" s="1"/>
  <c r="AF367" i="38"/>
  <c r="AB367" i="38"/>
  <c r="AG367" i="38" s="1"/>
  <c r="AB340" i="38"/>
  <c r="AC340" i="38" s="1"/>
  <c r="AF340" i="38"/>
  <c r="AG340" i="38"/>
  <c r="AF337" i="38"/>
  <c r="AB337" i="38"/>
  <c r="AC337" i="38" s="1"/>
  <c r="AH337" i="38" s="1"/>
  <c r="AG337" i="38"/>
  <c r="AE337" i="38"/>
  <c r="V239" i="38"/>
  <c r="X239" i="38"/>
  <c r="X112" i="38"/>
  <c r="V112" i="38"/>
  <c r="V128" i="38"/>
  <c r="X128" i="38"/>
  <c r="V100" i="38"/>
  <c r="X100" i="38"/>
  <c r="V298" i="38"/>
  <c r="X298" i="38"/>
  <c r="AE343" i="38"/>
  <c r="AH343" i="38"/>
  <c r="Y304" i="38"/>
  <c r="Z304" i="38" s="1"/>
  <c r="AA304" i="38"/>
  <c r="AB304" i="38" s="1"/>
  <c r="AF304" i="38"/>
  <c r="AC304" i="38"/>
  <c r="AH304" i="38" s="1"/>
  <c r="V279" i="38"/>
  <c r="X279" i="38"/>
  <c r="V35" i="38"/>
  <c r="X35" i="38"/>
  <c r="V249" i="38"/>
  <c r="X249" i="38"/>
  <c r="V113" i="38"/>
  <c r="X113" i="38"/>
  <c r="Y212" i="38"/>
  <c r="AB212" i="38" s="1"/>
  <c r="Z212" i="38"/>
  <c r="AA212" i="38" s="1"/>
  <c r="V170" i="38"/>
  <c r="X170" i="38"/>
  <c r="V305" i="38"/>
  <c r="X305" i="38"/>
  <c r="Y217" i="38"/>
  <c r="Z217" i="38" s="1"/>
  <c r="AA217" i="38"/>
  <c r="AF217" i="38" s="1"/>
  <c r="V44" i="38"/>
  <c r="X44" i="38"/>
  <c r="V214" i="38"/>
  <c r="X214" i="38" s="1"/>
  <c r="V366" i="38"/>
  <c r="X366" i="38"/>
  <c r="V207" i="38"/>
  <c r="X207" i="38" s="1"/>
  <c r="V120" i="38"/>
  <c r="X120" i="38"/>
  <c r="V144" i="38"/>
  <c r="X144" i="38"/>
  <c r="V127" i="38"/>
  <c r="X127" i="38"/>
  <c r="V33" i="38"/>
  <c r="X33" i="38"/>
  <c r="V256" i="38"/>
  <c r="X256" i="38"/>
  <c r="V62" i="38"/>
  <c r="X62" i="38"/>
  <c r="V193" i="38"/>
  <c r="X193" i="38"/>
  <c r="V238" i="38"/>
  <c r="X238" i="38" s="1"/>
  <c r="V285" i="38"/>
  <c r="X285" i="38"/>
  <c r="V15" i="38"/>
  <c r="X15" i="38"/>
  <c r="V248" i="38"/>
  <c r="X248" i="38"/>
  <c r="V236" i="38"/>
  <c r="X236" i="38" s="1"/>
  <c r="V97" i="38"/>
  <c r="X97" i="38"/>
  <c r="V163" i="38"/>
  <c r="X163" i="38" s="1"/>
  <c r="X55" i="38"/>
  <c r="V55" i="38"/>
  <c r="V40" i="38"/>
  <c r="X40" i="38"/>
  <c r="V206" i="38"/>
  <c r="X206" i="38"/>
  <c r="V93" i="38"/>
  <c r="X93" i="38"/>
  <c r="V152" i="38"/>
  <c r="X152" i="38"/>
  <c r="V37" i="38"/>
  <c r="X37" i="38"/>
  <c r="V276" i="38"/>
  <c r="X276" i="38"/>
  <c r="V216" i="38"/>
  <c r="X216" i="38" s="1"/>
  <c r="V273" i="38"/>
  <c r="X273" i="38"/>
  <c r="V154" i="38"/>
  <c r="X154" i="38" s="1"/>
  <c r="X59" i="38"/>
  <c r="V59" i="38"/>
  <c r="V288" i="38"/>
  <c r="X288" i="38" s="1"/>
  <c r="V129" i="38"/>
  <c r="X129" i="38"/>
  <c r="V220" i="38"/>
  <c r="X220" i="38" s="1"/>
  <c r="X71" i="38"/>
  <c r="V71" i="38"/>
  <c r="V225" i="38"/>
  <c r="X225" i="38" s="1"/>
  <c r="V353" i="38"/>
  <c r="X353" i="38"/>
  <c r="V202" i="38"/>
  <c r="X202" i="38" s="1"/>
  <c r="V134" i="38"/>
  <c r="X134" i="38"/>
  <c r="V53" i="38"/>
  <c r="X53" i="38"/>
  <c r="V96" i="38"/>
  <c r="X96" i="38"/>
  <c r="V178" i="38"/>
  <c r="X178" i="38" s="1"/>
  <c r="V90" i="38"/>
  <c r="X90" i="38"/>
  <c r="V208" i="38"/>
  <c r="X208" i="38" s="1"/>
  <c r="V137" i="38"/>
  <c r="X137" i="38"/>
  <c r="V38" i="38"/>
  <c r="X38" i="38"/>
  <c r="V296" i="38"/>
  <c r="X296" i="38"/>
  <c r="V177" i="38"/>
  <c r="X177" i="38" s="1"/>
  <c r="Z334" i="38"/>
  <c r="AF334" i="38" s="1"/>
  <c r="AA334" i="38"/>
  <c r="AG334" i="38" s="1"/>
  <c r="AB334" i="38"/>
  <c r="AC334" i="38" s="1"/>
  <c r="AE334" i="38" s="1"/>
  <c r="V155" i="38"/>
  <c r="X155" i="38" s="1"/>
  <c r="V289" i="38"/>
  <c r="X289" i="38"/>
  <c r="V68" i="38"/>
  <c r="X68" i="38"/>
  <c r="V262" i="38"/>
  <c r="X262" i="38"/>
  <c r="V174" i="38"/>
  <c r="X174" i="38" s="1"/>
  <c r="V118" i="38"/>
  <c r="X118" i="38"/>
  <c r="W23" i="32"/>
  <c r="Y23" i="32" s="1"/>
  <c r="W20" i="32"/>
  <c r="Y20" i="32"/>
  <c r="V15" i="39"/>
  <c r="X15" i="39" s="1"/>
  <c r="V367" i="40"/>
  <c r="X367" i="40"/>
  <c r="Y321" i="40"/>
  <c r="V229" i="40"/>
  <c r="X229" i="40" s="1"/>
  <c r="V231" i="40"/>
  <c r="X231" i="40" s="1"/>
  <c r="Y316" i="40"/>
  <c r="Z316" i="40" s="1"/>
  <c r="AA316" i="40" s="1"/>
  <c r="V209" i="40"/>
  <c r="X209" i="40" s="1"/>
  <c r="Y303" i="40"/>
  <c r="Z303" i="40" s="1"/>
  <c r="V225" i="40"/>
  <c r="X225" i="40" s="1"/>
  <c r="V227" i="40"/>
  <c r="X227" i="40" s="1"/>
  <c r="V368" i="40"/>
  <c r="X368" i="40" s="1"/>
  <c r="V106" i="40"/>
  <c r="X106" i="40"/>
  <c r="V111" i="40"/>
  <c r="X111" i="40"/>
  <c r="V42" i="40"/>
  <c r="X42" i="40"/>
  <c r="V273" i="40"/>
  <c r="X273" i="40" s="1"/>
  <c r="Y306" i="40"/>
  <c r="Z306" i="40" s="1"/>
  <c r="V191" i="40"/>
  <c r="X191" i="40" s="1"/>
  <c r="Y304" i="40"/>
  <c r="Z304" i="40" s="1"/>
  <c r="AA304" i="40" s="1"/>
  <c r="V137" i="40"/>
  <c r="X137" i="40"/>
  <c r="V176" i="40"/>
  <c r="X176" i="40" s="1"/>
  <c r="V62" i="40"/>
  <c r="X62" i="40"/>
  <c r="V124" i="40"/>
  <c r="X124" i="40"/>
  <c r="V92" i="40"/>
  <c r="X92" i="40"/>
  <c r="V105" i="40"/>
  <c r="X105" i="40"/>
  <c r="V46" i="40"/>
  <c r="X46" i="40"/>
  <c r="V197" i="40"/>
  <c r="X197" i="40" s="1"/>
  <c r="V315" i="40"/>
  <c r="X315" i="40" s="1"/>
  <c r="Y236" i="40"/>
  <c r="Z236" i="40" s="1"/>
  <c r="Z324" i="40"/>
  <c r="AA324" i="40" s="1"/>
  <c r="AG324" i="40" s="1"/>
  <c r="V51" i="40"/>
  <c r="X51" i="40"/>
  <c r="V252" i="40"/>
  <c r="X252" i="40" s="1"/>
  <c r="V190" i="40"/>
  <c r="X190" i="40" s="1"/>
  <c r="V123" i="40"/>
  <c r="X123" i="40"/>
  <c r="V91" i="40"/>
  <c r="X91" i="40"/>
  <c r="V265" i="40"/>
  <c r="X265" i="40" s="1"/>
  <c r="Y290" i="40"/>
  <c r="V187" i="40"/>
  <c r="X187" i="40" s="1"/>
  <c r="V269" i="40"/>
  <c r="X269" i="40" s="1"/>
  <c r="V37" i="40"/>
  <c r="X37" i="40"/>
  <c r="V73" i="40"/>
  <c r="X73" i="40"/>
  <c r="Y286" i="40"/>
  <c r="Z286" i="40" s="1"/>
  <c r="V104" i="40"/>
  <c r="X104" i="40"/>
  <c r="V109" i="40"/>
  <c r="X109" i="40"/>
  <c r="V54" i="40"/>
  <c r="X54" i="40"/>
  <c r="V193" i="40"/>
  <c r="X193" i="40" s="1"/>
  <c r="Y153" i="40"/>
  <c r="V36" i="40"/>
  <c r="X36" i="40"/>
  <c r="Y149" i="40"/>
  <c r="Z149" i="40" s="1"/>
  <c r="AA149" i="40" s="1"/>
  <c r="AG149" i="40" s="1"/>
  <c r="V70" i="40"/>
  <c r="X70" i="40"/>
  <c r="V151" i="40"/>
  <c r="X151" i="40" s="1"/>
  <c r="V196" i="40"/>
  <c r="X196" i="40" s="1"/>
  <c r="V255" i="40"/>
  <c r="X255" i="40" s="1"/>
  <c r="AF343" i="40"/>
  <c r="AJ343" i="40"/>
  <c r="V155" i="40"/>
  <c r="X155" i="40" s="1"/>
  <c r="V86" i="40"/>
  <c r="X86" i="40"/>
  <c r="V313" i="40"/>
  <c r="X313" i="40" s="1"/>
  <c r="Y272" i="40"/>
  <c r="Z272" i="40" s="1"/>
  <c r="V247" i="40"/>
  <c r="X247" i="40"/>
  <c r="V20" i="40"/>
  <c r="X20" i="40" s="1"/>
  <c r="V192" i="40"/>
  <c r="X192" i="40" s="1"/>
  <c r="V284" i="40"/>
  <c r="X284" i="40" s="1"/>
  <c r="V271" i="40"/>
  <c r="X271" i="40"/>
  <c r="V349" i="40"/>
  <c r="X349" i="40" s="1"/>
  <c r="V159" i="40"/>
  <c r="X159" i="40"/>
  <c r="V133" i="40"/>
  <c r="X133" i="40"/>
  <c r="Y276" i="40"/>
  <c r="Z276" i="40" s="1"/>
  <c r="AA276" i="40" s="1"/>
  <c r="V241" i="40"/>
  <c r="X241" i="40" s="1"/>
  <c r="V77" i="40"/>
  <c r="X77" i="40"/>
  <c r="V71" i="40"/>
  <c r="X71" i="40"/>
  <c r="V64" i="40"/>
  <c r="X64" i="40"/>
  <c r="AJ341" i="40"/>
  <c r="AF341" i="40"/>
  <c r="Y152" i="40"/>
  <c r="Z152" i="40" s="1"/>
  <c r="V89" i="40"/>
  <c r="X89" i="40"/>
  <c r="V309" i="40"/>
  <c r="X309" i="40" s="1"/>
  <c r="Y270" i="40"/>
  <c r="V239" i="40"/>
  <c r="X239" i="40" s="1"/>
  <c r="V198" i="40"/>
  <c r="X198" i="40"/>
  <c r="V178" i="40"/>
  <c r="X178" i="40" s="1"/>
  <c r="Z325" i="40"/>
  <c r="AA325" i="40" s="1"/>
  <c r="Y310" i="40"/>
  <c r="Z310" i="40" s="1"/>
  <c r="AF344" i="40"/>
  <c r="AJ344" i="40"/>
  <c r="V157" i="40"/>
  <c r="X157" i="40" s="1"/>
  <c r="V87" i="40"/>
  <c r="X87" i="40"/>
  <c r="V294" i="40"/>
  <c r="X294" i="40" s="1"/>
  <c r="Y268" i="40"/>
  <c r="Z268" i="40" s="1"/>
  <c r="V244" i="40"/>
  <c r="X244" i="40"/>
  <c r="Z21" i="40"/>
  <c r="AA21" i="40" s="1"/>
  <c r="AB21" i="40" s="1"/>
  <c r="AE12" i="15"/>
  <c r="W12" i="15" s="1"/>
  <c r="AF337" i="40" l="1"/>
  <c r="AB358" i="40"/>
  <c r="AH358" i="40" s="1"/>
  <c r="AH333" i="40"/>
  <c r="AB262" i="40"/>
  <c r="AC262" i="40" s="1"/>
  <c r="AD262" i="40" s="1"/>
  <c r="AJ262" i="40" s="1"/>
  <c r="AF336" i="40"/>
  <c r="AI333" i="40"/>
  <c r="AG326" i="40"/>
  <c r="AD333" i="40"/>
  <c r="AJ333" i="40" s="1"/>
  <c r="AG262" i="40"/>
  <c r="AG276" i="40"/>
  <c r="AF335" i="40"/>
  <c r="AB327" i="40"/>
  <c r="AA237" i="40"/>
  <c r="AB237" i="40" s="1"/>
  <c r="AC237" i="40" s="1"/>
  <c r="AC334" i="40"/>
  <c r="AD334" i="40" s="1"/>
  <c r="AJ334" i="40" s="1"/>
  <c r="AA236" i="40"/>
  <c r="AB236" i="40" s="1"/>
  <c r="AA146" i="40"/>
  <c r="AG146" i="40" s="1"/>
  <c r="AG325" i="40"/>
  <c r="AB325" i="40"/>
  <c r="AC325" i="40" s="1"/>
  <c r="AI325" i="40" s="1"/>
  <c r="AA286" i="40"/>
  <c r="AG286" i="40" s="1"/>
  <c r="AA260" i="40"/>
  <c r="AB260" i="40" s="1"/>
  <c r="AH21" i="40"/>
  <c r="Z290" i="40"/>
  <c r="AB258" i="40"/>
  <c r="AH258" i="40" s="1"/>
  <c r="AG358" i="40"/>
  <c r="AA296" i="40"/>
  <c r="AI334" i="40"/>
  <c r="AB166" i="40"/>
  <c r="AH166" i="40" s="1"/>
  <c r="AB319" i="40"/>
  <c r="AG21" i="40"/>
  <c r="AA310" i="40"/>
  <c r="AH224" i="40"/>
  <c r="AA300" i="40"/>
  <c r="AG300" i="40" s="1"/>
  <c r="AH266" i="40"/>
  <c r="Z359" i="40"/>
  <c r="AA307" i="40"/>
  <c r="AG307" i="40" s="1"/>
  <c r="AB276" i="40"/>
  <c r="AC276" i="40" s="1"/>
  <c r="AB278" i="40"/>
  <c r="AC330" i="40"/>
  <c r="AA168" i="40"/>
  <c r="AG224" i="40"/>
  <c r="AB308" i="40"/>
  <c r="AC308" i="40" s="1"/>
  <c r="AA323" i="40"/>
  <c r="AB323" i="40" s="1"/>
  <c r="AA272" i="40"/>
  <c r="AG272" i="40" s="1"/>
  <c r="AB149" i="40"/>
  <c r="AH149" i="40" s="1"/>
  <c r="Z153" i="40"/>
  <c r="AB324" i="40"/>
  <c r="AH324" i="40" s="1"/>
  <c r="Z144" i="40"/>
  <c r="AA144" i="40" s="1"/>
  <c r="AD224" i="40"/>
  <c r="AG308" i="40"/>
  <c r="AA148" i="40"/>
  <c r="AC266" i="40"/>
  <c r="AH262" i="40"/>
  <c r="AA150" i="40"/>
  <c r="AB150" i="40" s="1"/>
  <c r="Y155" i="40"/>
  <c r="Z155" i="40" s="1"/>
  <c r="AA155" i="40" s="1"/>
  <c r="AA303" i="40"/>
  <c r="AG303" i="40" s="1"/>
  <c r="Y174" i="38"/>
  <c r="Z174" i="38" s="1"/>
  <c r="Y202" i="38"/>
  <c r="Z202" i="38"/>
  <c r="AA202" i="38" s="1"/>
  <c r="Y154" i="38"/>
  <c r="Z154" i="38"/>
  <c r="AA154" i="38"/>
  <c r="AF154" i="38" s="1"/>
  <c r="Y238" i="38"/>
  <c r="AG212" i="38"/>
  <c r="Y295" i="38"/>
  <c r="Z295" i="38" s="1"/>
  <c r="AA295" i="38" s="1"/>
  <c r="Z283" i="32"/>
  <c r="AA283" i="32" s="1"/>
  <c r="BI319" i="30"/>
  <c r="BJ319" i="30"/>
  <c r="BK319" i="30" s="1"/>
  <c r="BL319" i="30"/>
  <c r="BM319" i="30" s="1"/>
  <c r="BO319" i="30" s="1"/>
  <c r="Z358" i="32"/>
  <c r="AA358" i="32"/>
  <c r="AB358" i="32" s="1"/>
  <c r="AH358" i="32"/>
  <c r="AC358" i="32"/>
  <c r="AD358" i="32" s="1"/>
  <c r="AE358" i="32"/>
  <c r="AG358" i="32" s="1"/>
  <c r="Y313" i="40"/>
  <c r="Y193" i="40"/>
  <c r="AG304" i="40"/>
  <c r="AB304" i="40"/>
  <c r="AH304" i="40" s="1"/>
  <c r="AA23" i="32"/>
  <c r="AC23" i="32" s="1"/>
  <c r="AB23" i="32"/>
  <c r="AI23" i="32" s="1"/>
  <c r="Y178" i="38"/>
  <c r="Z178" i="38" s="1"/>
  <c r="AA178" i="38" s="1"/>
  <c r="AF178" i="38" s="1"/>
  <c r="AB178" i="38"/>
  <c r="AC178" i="38" s="1"/>
  <c r="AE178" i="38" s="1"/>
  <c r="AG178" i="38"/>
  <c r="AH178" i="38"/>
  <c r="Y288" i="38"/>
  <c r="Z288" i="38"/>
  <c r="AF288" i="38" s="1"/>
  <c r="AA288" i="38"/>
  <c r="Y236" i="38"/>
  <c r="Z236" i="38" s="1"/>
  <c r="Z252" i="32"/>
  <c r="AA252" i="32" s="1"/>
  <c r="AB252" i="32" s="1"/>
  <c r="AH252" i="32"/>
  <c r="AE334" i="32"/>
  <c r="AK334" i="32" s="1"/>
  <c r="AJ334" i="32"/>
  <c r="BI387" i="30"/>
  <c r="BJ387" i="30" s="1"/>
  <c r="Y263" i="40"/>
  <c r="Z263" i="40" s="1"/>
  <c r="AA263" i="40" s="1"/>
  <c r="Y199" i="40"/>
  <c r="Z199" i="40" s="1"/>
  <c r="Y277" i="38"/>
  <c r="Z277" i="38"/>
  <c r="AA277" i="38"/>
  <c r="AF277" i="38" s="1"/>
  <c r="Z303" i="32"/>
  <c r="AA303" i="32" s="1"/>
  <c r="Y151" i="40"/>
  <c r="Y229" i="40"/>
  <c r="Z229" i="40" s="1"/>
  <c r="Y15" i="39"/>
  <c r="Y208" i="38"/>
  <c r="Y220" i="38"/>
  <c r="Z220" i="38"/>
  <c r="Y163" i="38"/>
  <c r="AC163" i="38" s="1"/>
  <c r="AH163" i="38" s="1"/>
  <c r="Z163" i="38"/>
  <c r="AA163" i="38" s="1"/>
  <c r="AB163" i="38" s="1"/>
  <c r="AG163" i="38" s="1"/>
  <c r="Y214" i="38"/>
  <c r="Z253" i="32"/>
  <c r="AA253" i="32" s="1"/>
  <c r="AB253" i="32" s="1"/>
  <c r="AC253" i="32"/>
  <c r="AD253" i="32"/>
  <c r="AE253" i="32" s="1"/>
  <c r="AI253" i="32"/>
  <c r="AH253" i="32"/>
  <c r="AK253" i="32"/>
  <c r="AD309" i="32"/>
  <c r="AI309" i="32"/>
  <c r="Y249" i="40"/>
  <c r="Z249" i="40" s="1"/>
  <c r="Y204" i="38"/>
  <c r="Z359" i="32"/>
  <c r="AA359" i="32" s="1"/>
  <c r="AB359" i="32"/>
  <c r="AE359" i="32" s="1"/>
  <c r="AH359" i="32"/>
  <c r="AC359" i="32"/>
  <c r="AD359" i="32" s="1"/>
  <c r="AJ359" i="32"/>
  <c r="Y255" i="40"/>
  <c r="Z255" i="40" s="1"/>
  <c r="AA255" i="40" s="1"/>
  <c r="AC149" i="40"/>
  <c r="AI149" i="40" s="1"/>
  <c r="Y269" i="40"/>
  <c r="Y155" i="38"/>
  <c r="Z155" i="38"/>
  <c r="Y177" i="38"/>
  <c r="Z177" i="38" s="1"/>
  <c r="Y225" i="38"/>
  <c r="Y216" i="38"/>
  <c r="Z216" i="38" s="1"/>
  <c r="Y207" i="38"/>
  <c r="Z207" i="38" s="1"/>
  <c r="AA207" i="38"/>
  <c r="AB207" i="38" s="1"/>
  <c r="AC207" i="38" s="1"/>
  <c r="AH207" i="38"/>
  <c r="AG207" i="38"/>
  <c r="AE207" i="38"/>
  <c r="Y215" i="38"/>
  <c r="Z206" i="32"/>
  <c r="AA206" i="32"/>
  <c r="BI382" i="30"/>
  <c r="BJ382" i="30" s="1"/>
  <c r="Y205" i="40"/>
  <c r="Z205" i="40" s="1"/>
  <c r="Z285" i="32"/>
  <c r="AA285" i="32" s="1"/>
  <c r="AB285" i="32" s="1"/>
  <c r="AH285" i="32"/>
  <c r="AC285" i="32"/>
  <c r="AD285" i="32" s="1"/>
  <c r="AC21" i="40"/>
  <c r="AA268" i="40"/>
  <c r="AB268" i="40" s="1"/>
  <c r="Y87" i="40"/>
  <c r="Z87" i="40" s="1"/>
  <c r="AA87" i="40" s="1"/>
  <c r="AH325" i="40"/>
  <c r="Z270" i="40"/>
  <c r="Y89" i="40"/>
  <c r="Z89" i="40" s="1"/>
  <c r="AA152" i="40"/>
  <c r="AB152" i="40" s="1"/>
  <c r="AI276" i="40"/>
  <c r="Y36" i="40"/>
  <c r="Z36" i="40" s="1"/>
  <c r="AA36" i="40" s="1"/>
  <c r="Y109" i="40"/>
  <c r="Z109" i="40" s="1"/>
  <c r="Y73" i="40"/>
  <c r="Z73" i="40" s="1"/>
  <c r="AC324" i="40"/>
  <c r="AH236" i="40"/>
  <c r="AA306" i="40"/>
  <c r="AG306" i="40" s="1"/>
  <c r="AG316" i="40"/>
  <c r="Z321" i="40"/>
  <c r="Y68" i="38"/>
  <c r="Y38" i="38"/>
  <c r="Z38" i="38"/>
  <c r="AA38" i="38"/>
  <c r="AF38" i="38" s="1"/>
  <c r="Y53" i="38"/>
  <c r="Z53" i="38" s="1"/>
  <c r="Y37" i="38"/>
  <c r="Z37" i="38"/>
  <c r="AA37" i="38" s="1"/>
  <c r="AB37" i="38"/>
  <c r="AG37" i="38" s="1"/>
  <c r="AF37" i="38"/>
  <c r="Y93" i="38"/>
  <c r="Y40" i="38"/>
  <c r="Z40" i="38"/>
  <c r="AB40" i="38" s="1"/>
  <c r="AA40" i="38"/>
  <c r="Y15" i="38"/>
  <c r="X14" i="38"/>
  <c r="Y62" i="38"/>
  <c r="Z62" i="38" s="1"/>
  <c r="X32" i="38"/>
  <c r="Y33" i="38"/>
  <c r="Y144" i="38"/>
  <c r="Z144" i="38" s="1"/>
  <c r="AF212" i="38"/>
  <c r="AG304" i="38"/>
  <c r="AA306" i="38"/>
  <c r="AG321" i="38"/>
  <c r="Z311" i="38"/>
  <c r="AA311" i="38" s="1"/>
  <c r="Y86" i="38"/>
  <c r="Z86" i="38" s="1"/>
  <c r="AA86" i="38"/>
  <c r="AF86" i="38" s="1"/>
  <c r="AA317" i="38"/>
  <c r="AC312" i="32"/>
  <c r="AH324" i="32"/>
  <c r="AC310" i="32"/>
  <c r="AI311" i="32"/>
  <c r="AC311" i="32"/>
  <c r="AD337" i="32"/>
  <c r="AH327" i="32"/>
  <c r="AA308" i="32"/>
  <c r="AD314" i="32"/>
  <c r="AJ309" i="32"/>
  <c r="AH309" i="32"/>
  <c r="AE322" i="32"/>
  <c r="BQ257" i="30"/>
  <c r="BM257" i="30"/>
  <c r="BP218" i="30"/>
  <c r="BL218" i="30"/>
  <c r="BP363" i="30"/>
  <c r="BI159" i="30"/>
  <c r="BJ159" i="30" s="1"/>
  <c r="BK159" i="30" s="1"/>
  <c r="BP159" i="30"/>
  <c r="BL159" i="30"/>
  <c r="BI108" i="30"/>
  <c r="BJ108" i="30" s="1"/>
  <c r="BI150" i="30"/>
  <c r="BJ150" i="30" s="1"/>
  <c r="BK150" i="30" s="1"/>
  <c r="BL150" i="30"/>
  <c r="BQ150" i="30" s="1"/>
  <c r="BP150" i="30"/>
  <c r="BJ327" i="30"/>
  <c r="BJ339" i="30"/>
  <c r="Y134" i="40"/>
  <c r="Z134" i="40" s="1"/>
  <c r="Y136" i="40"/>
  <c r="Y246" i="40"/>
  <c r="Z246" i="40" s="1"/>
  <c r="Y174" i="40"/>
  <c r="Z174" i="40" s="1"/>
  <c r="AH363" i="40"/>
  <c r="AD363" i="40"/>
  <c r="Z305" i="40"/>
  <c r="Y173" i="40"/>
  <c r="Z173" i="40" s="1"/>
  <c r="Y56" i="40"/>
  <c r="Z56" i="40" s="1"/>
  <c r="AD330" i="40"/>
  <c r="AF330" i="40" s="1"/>
  <c r="Y220" i="40"/>
  <c r="Y18" i="39"/>
  <c r="Z18" i="39" s="1"/>
  <c r="AA18" i="39"/>
  <c r="Y198" i="38"/>
  <c r="Z198" i="38"/>
  <c r="AB329" i="38"/>
  <c r="AF329" i="38"/>
  <c r="Y260" i="38"/>
  <c r="Z260" i="38" s="1"/>
  <c r="Y197" i="38"/>
  <c r="Y20" i="38"/>
  <c r="Z20" i="38"/>
  <c r="AA20" i="38" s="1"/>
  <c r="AF20" i="38"/>
  <c r="AB20" i="38"/>
  <c r="AG20" i="38" s="1"/>
  <c r="AB269" i="38"/>
  <c r="AF269" i="38"/>
  <c r="Y125" i="38"/>
  <c r="Z125" i="38" s="1"/>
  <c r="AA125" i="38"/>
  <c r="AB125" i="38" s="1"/>
  <c r="Y73" i="38"/>
  <c r="Z73" i="38" s="1"/>
  <c r="Y56" i="38"/>
  <c r="Z56" i="38"/>
  <c r="AC56" i="38" s="1"/>
  <c r="AA56" i="38"/>
  <c r="AB56" i="38" s="1"/>
  <c r="AG293" i="38"/>
  <c r="AB237" i="38"/>
  <c r="AG237" i="38"/>
  <c r="Y303" i="38"/>
  <c r="Z303" i="38" s="1"/>
  <c r="AA303" i="38" s="1"/>
  <c r="Y235" i="38"/>
  <c r="Z235" i="38" s="1"/>
  <c r="AA307" i="38"/>
  <c r="Z307" i="38"/>
  <c r="AF325" i="38"/>
  <c r="AC325" i="38"/>
  <c r="Z324" i="38"/>
  <c r="AC278" i="38"/>
  <c r="AE278" i="38" s="1"/>
  <c r="AC319" i="38"/>
  <c r="Z200" i="32"/>
  <c r="AA200" i="32" s="1"/>
  <c r="Z353" i="32"/>
  <c r="Y352" i="32"/>
  <c r="Y204" i="40"/>
  <c r="Z204" i="40" s="1"/>
  <c r="Y292" i="40"/>
  <c r="Y219" i="40"/>
  <c r="Z219" i="40" s="1"/>
  <c r="AA22" i="32"/>
  <c r="AB22" i="32"/>
  <c r="AH22" i="32" s="1"/>
  <c r="Y148" i="38"/>
  <c r="Z148" i="38" s="1"/>
  <c r="AA148" i="38"/>
  <c r="AB148" i="38" s="1"/>
  <c r="AF148" i="38"/>
  <c r="AG148" i="38"/>
  <c r="AJ313" i="32"/>
  <c r="BI249" i="30"/>
  <c r="BJ249" i="30"/>
  <c r="BK249" i="30" s="1"/>
  <c r="BL249" i="30"/>
  <c r="BQ249" i="30" s="1"/>
  <c r="BP249" i="30"/>
  <c r="BI397" i="30"/>
  <c r="Y302" i="40"/>
  <c r="Z302" i="40" s="1"/>
  <c r="AA302" i="40" s="1"/>
  <c r="AB302" i="40" s="1"/>
  <c r="Y272" i="38"/>
  <c r="Z272" i="38" s="1"/>
  <c r="Y245" i="38"/>
  <c r="Z245" i="38" s="1"/>
  <c r="Y300" i="38"/>
  <c r="Z300" i="38"/>
  <c r="AC308" i="38"/>
  <c r="AH308" i="38" s="1"/>
  <c r="Z193" i="32"/>
  <c r="AA193" i="32" s="1"/>
  <c r="Z185" i="32"/>
  <c r="AA185" i="32" s="1"/>
  <c r="AB185" i="32"/>
  <c r="BI305" i="30"/>
  <c r="BJ305" i="30" s="1"/>
  <c r="BK305" i="30" s="1"/>
  <c r="BP305" i="30"/>
  <c r="BL305" i="30"/>
  <c r="BM305" i="30" s="1"/>
  <c r="BR305" i="30" s="1"/>
  <c r="BI380" i="30"/>
  <c r="BI183" i="30"/>
  <c r="BJ183" i="30"/>
  <c r="BP183" i="30" s="1"/>
  <c r="BK183" i="30"/>
  <c r="BL183" i="30" s="1"/>
  <c r="Y239" i="40"/>
  <c r="Y64" i="40"/>
  <c r="Z64" i="40" s="1"/>
  <c r="AA64" i="40" s="1"/>
  <c r="AG64" i="40" s="1"/>
  <c r="Y77" i="40"/>
  <c r="Z77" i="40" s="1"/>
  <c r="Y133" i="40"/>
  <c r="Z133" i="40" s="1"/>
  <c r="Y349" i="40"/>
  <c r="Z349" i="40" s="1"/>
  <c r="Y284" i="40"/>
  <c r="Z284" i="40" s="1"/>
  <c r="AA284" i="40" s="1"/>
  <c r="Y20" i="40"/>
  <c r="Z20" i="40" s="1"/>
  <c r="AA20" i="40" s="1"/>
  <c r="Y265" i="40"/>
  <c r="Z265" i="40" s="1"/>
  <c r="Y123" i="40"/>
  <c r="Z123" i="40" s="1"/>
  <c r="Y252" i="40"/>
  <c r="Z252" i="40" s="1"/>
  <c r="Y197" i="40"/>
  <c r="Y105" i="40"/>
  <c r="Z105" i="40" s="1"/>
  <c r="Y124" i="40"/>
  <c r="Z124" i="40" s="1"/>
  <c r="AA124" i="40" s="1"/>
  <c r="Y176" i="40"/>
  <c r="Z176" i="40" s="1"/>
  <c r="Y191" i="40"/>
  <c r="Z191" i="40" s="1"/>
  <c r="AA191" i="40" s="1"/>
  <c r="Y42" i="40"/>
  <c r="Z42" i="40" s="1"/>
  <c r="AA42" i="40" s="1"/>
  <c r="Y106" i="40"/>
  <c r="Z106" i="40" s="1"/>
  <c r="AA106" i="40" s="1"/>
  <c r="AG106" i="40" s="1"/>
  <c r="Y227" i="40"/>
  <c r="Z227" i="40" s="1"/>
  <c r="Y209" i="40"/>
  <c r="Z209" i="40" s="1"/>
  <c r="Y305" i="38"/>
  <c r="Z305" i="38" s="1"/>
  <c r="Y249" i="38"/>
  <c r="Z249" i="38"/>
  <c r="Y279" i="38"/>
  <c r="AF279" i="38" s="1"/>
  <c r="Z279" i="38"/>
  <c r="AA279" i="38" s="1"/>
  <c r="Y100" i="38"/>
  <c r="Z100" i="38" s="1"/>
  <c r="AA100" i="38" s="1"/>
  <c r="Y91" i="38"/>
  <c r="Z91" i="38" s="1"/>
  <c r="AA91" i="38" s="1"/>
  <c r="AB91" i="38"/>
  <c r="AC91" i="38" s="1"/>
  <c r="AF91" i="38"/>
  <c r="AH91" i="38"/>
  <c r="AE91" i="38"/>
  <c r="Z107" i="32"/>
  <c r="Z113" i="32"/>
  <c r="Z197" i="32"/>
  <c r="AA197" i="32" s="1"/>
  <c r="Z89" i="32"/>
  <c r="AA89" i="32" s="1"/>
  <c r="Z262" i="32"/>
  <c r="AA262" i="32" s="1"/>
  <c r="Z63" i="32"/>
  <c r="Z294" i="32"/>
  <c r="Z163" i="32"/>
  <c r="AA163" i="32"/>
  <c r="Z207" i="32"/>
  <c r="AI207" i="32" s="1"/>
  <c r="AA207" i="32"/>
  <c r="AB207" i="32" s="1"/>
  <c r="AC207" i="32" s="1"/>
  <c r="AD207" i="32" s="1"/>
  <c r="Z246" i="32"/>
  <c r="AA246" i="32"/>
  <c r="AB246" i="32" s="1"/>
  <c r="AH246" i="32" s="1"/>
  <c r="AC246" i="32"/>
  <c r="Z234" i="32"/>
  <c r="AA234" i="32"/>
  <c r="AB234" i="32"/>
  <c r="AH234" i="32" s="1"/>
  <c r="Z132" i="32"/>
  <c r="AA132" i="32"/>
  <c r="AB132" i="32" s="1"/>
  <c r="AC132" i="32"/>
  <c r="AD132" i="32" s="1"/>
  <c r="AH132" i="32"/>
  <c r="AI132" i="32"/>
  <c r="Z147" i="32"/>
  <c r="AA147" i="32"/>
  <c r="AB147" i="32" s="1"/>
  <c r="AH147" i="32"/>
  <c r="AC147" i="32"/>
  <c r="AD147" i="32" s="1"/>
  <c r="Z227" i="32"/>
  <c r="AA227" i="32"/>
  <c r="Z151" i="32"/>
  <c r="AA151" i="32" s="1"/>
  <c r="AB151" i="32" s="1"/>
  <c r="Z363" i="32"/>
  <c r="AA363" i="32" s="1"/>
  <c r="AB363" i="32" s="1"/>
  <c r="Z195" i="32"/>
  <c r="AA195" i="32" s="1"/>
  <c r="AB195" i="32" s="1"/>
  <c r="AC195" i="32" s="1"/>
  <c r="AD195" i="32"/>
  <c r="AJ195" i="32" s="1"/>
  <c r="AH195" i="32"/>
  <c r="AI195" i="32"/>
  <c r="Z290" i="32"/>
  <c r="AA290" i="32"/>
  <c r="AC290" i="32" s="1"/>
  <c r="AD290" i="32" s="1"/>
  <c r="AJ290" i="32" s="1"/>
  <c r="AB290" i="32"/>
  <c r="Z365" i="32"/>
  <c r="AA365" i="32" s="1"/>
  <c r="AB365" i="32" s="1"/>
  <c r="AC365" i="32"/>
  <c r="AD365" i="32" s="1"/>
  <c r="Z109" i="32"/>
  <c r="AA109" i="32" s="1"/>
  <c r="AB109" i="32" s="1"/>
  <c r="AH109" i="32"/>
  <c r="AC109" i="32"/>
  <c r="AI109" i="32" s="1"/>
  <c r="Z172" i="32"/>
  <c r="AA172" i="32" s="1"/>
  <c r="AB172" i="32" s="1"/>
  <c r="AC172" i="32"/>
  <c r="AD172" i="32" s="1"/>
  <c r="AH172" i="32"/>
  <c r="AE172" i="32"/>
  <c r="AK172" i="32" s="1"/>
  <c r="AJ172" i="32"/>
  <c r="AG172" i="32"/>
  <c r="Z248" i="32"/>
  <c r="AA248" i="32" s="1"/>
  <c r="Z214" i="32"/>
  <c r="AA214" i="32"/>
  <c r="AB214" i="32"/>
  <c r="AH214" i="32" s="1"/>
  <c r="Z73" i="32"/>
  <c r="AA73" i="32"/>
  <c r="AH73" i="32" s="1"/>
  <c r="AB73" i="32"/>
  <c r="AC73" i="32" s="1"/>
  <c r="Z204" i="32"/>
  <c r="AA204" i="32"/>
  <c r="AB204" i="32"/>
  <c r="AH204" i="32" s="1"/>
  <c r="Z128" i="32"/>
  <c r="AA128" i="32" s="1"/>
  <c r="AB128" i="32" s="1"/>
  <c r="AC128" i="32"/>
  <c r="AI128" i="32"/>
  <c r="AD128" i="32"/>
  <c r="AJ128" i="32" s="1"/>
  <c r="AH128" i="32"/>
  <c r="Z299" i="32"/>
  <c r="AA299" i="32" s="1"/>
  <c r="Z111" i="32"/>
  <c r="AA111" i="32" s="1"/>
  <c r="AB111" i="32" s="1"/>
  <c r="AC111" i="32"/>
  <c r="AI111" i="32" s="1"/>
  <c r="AD111" i="32"/>
  <c r="AE111" i="32" s="1"/>
  <c r="AH111" i="32"/>
  <c r="AG111" i="32"/>
  <c r="Z276" i="32"/>
  <c r="AA276" i="32"/>
  <c r="AB276" i="32"/>
  <c r="Z241" i="32"/>
  <c r="AA241" i="32" s="1"/>
  <c r="AB241" i="32"/>
  <c r="BI73" i="30"/>
  <c r="BJ73" i="30" s="1"/>
  <c r="BK73" i="30" s="1"/>
  <c r="BP73" i="30"/>
  <c r="BL73" i="30"/>
  <c r="BQ73" i="30" s="1"/>
  <c r="BI15" i="30"/>
  <c r="BH14" i="30"/>
  <c r="BI358" i="30"/>
  <c r="BJ358" i="30" s="1"/>
  <c r="BI377" i="30"/>
  <c r="BI75" i="30"/>
  <c r="BJ75" i="30"/>
  <c r="BK75" i="30"/>
  <c r="BI93" i="30"/>
  <c r="BJ93" i="30"/>
  <c r="BP93" i="30" s="1"/>
  <c r="BK93" i="30"/>
  <c r="BI173" i="30"/>
  <c r="BI269" i="30"/>
  <c r="BJ269" i="30"/>
  <c r="BI130" i="30"/>
  <c r="BJ130" i="30" s="1"/>
  <c r="BK130" i="30" s="1"/>
  <c r="BI107" i="30"/>
  <c r="BJ107" i="30"/>
  <c r="BI109" i="30"/>
  <c r="BI58" i="30"/>
  <c r="BI194" i="30"/>
  <c r="BJ194" i="30"/>
  <c r="BI124" i="30"/>
  <c r="BI114" i="30"/>
  <c r="BJ114" i="30"/>
  <c r="BK114" i="30" s="1"/>
  <c r="BL114" i="30" s="1"/>
  <c r="BI147" i="30"/>
  <c r="BJ147" i="30"/>
  <c r="BK147" i="30" s="1"/>
  <c r="BL147" i="30"/>
  <c r="BQ147" i="30" s="1"/>
  <c r="BP147" i="30"/>
  <c r="BI256" i="30"/>
  <c r="BI396" i="30"/>
  <c r="BJ396" i="30"/>
  <c r="BL396" i="30" s="1"/>
  <c r="BQ396" i="30" s="1"/>
  <c r="BK396" i="30"/>
  <c r="BP396" i="30" s="1"/>
  <c r="BI103" i="30"/>
  <c r="BJ103" i="30"/>
  <c r="BI53" i="30"/>
  <c r="BI312" i="30"/>
  <c r="BI154" i="30"/>
  <c r="BI247" i="30"/>
  <c r="BJ247" i="30" s="1"/>
  <c r="BK247" i="30"/>
  <c r="BP247" i="30" s="1"/>
  <c r="BL247" i="30"/>
  <c r="BI94" i="30"/>
  <c r="BJ94" i="30" s="1"/>
  <c r="BI180" i="30"/>
  <c r="BI300" i="30"/>
  <c r="BJ300" i="30" s="1"/>
  <c r="BK300" i="30" s="1"/>
  <c r="BL300" i="30"/>
  <c r="BQ300" i="30" s="1"/>
  <c r="BP300" i="30"/>
  <c r="BR300" i="30"/>
  <c r="BM300" i="30"/>
  <c r="BI374" i="30"/>
  <c r="BH373" i="30"/>
  <c r="AB298" i="40"/>
  <c r="Y162" i="40"/>
  <c r="Y200" i="40"/>
  <c r="Z200" i="40" s="1"/>
  <c r="Y275" i="40"/>
  <c r="Z275" i="40" s="1"/>
  <c r="AA275" i="40" s="1"/>
  <c r="AB275" i="40" s="1"/>
  <c r="Y245" i="40"/>
  <c r="Z245" i="40" s="1"/>
  <c r="Y317" i="40"/>
  <c r="Z317" i="40" s="1"/>
  <c r="Y158" i="40"/>
  <c r="Z345" i="40"/>
  <c r="Y281" i="40"/>
  <c r="Z281" i="40" s="1"/>
  <c r="Y165" i="40"/>
  <c r="Z165" i="40" s="1"/>
  <c r="Y140" i="40"/>
  <c r="Z140" i="40" s="1"/>
  <c r="Y279" i="40"/>
  <c r="Y218" i="40"/>
  <c r="Z218" i="40" s="1"/>
  <c r="Y311" i="40"/>
  <c r="Y195" i="40"/>
  <c r="Z195" i="40" s="1"/>
  <c r="Y43" i="40"/>
  <c r="Z43" i="40" s="1"/>
  <c r="AA43" i="40" s="1"/>
  <c r="Y131" i="40"/>
  <c r="Z318" i="40"/>
  <c r="Y113" i="40"/>
  <c r="Y132" i="40"/>
  <c r="AH327" i="40"/>
  <c r="Y233" i="40"/>
  <c r="Y213" i="40"/>
  <c r="Z213" i="40" s="1"/>
  <c r="Y222" i="40"/>
  <c r="Z222" i="40" s="1"/>
  <c r="AA222" i="40" s="1"/>
  <c r="Z19" i="32"/>
  <c r="AA19" i="32" s="1"/>
  <c r="AB19" i="32"/>
  <c r="AH19" i="32"/>
  <c r="Y189" i="38"/>
  <c r="Y200" i="38"/>
  <c r="Y21" i="38"/>
  <c r="Z21" i="38"/>
  <c r="Y70" i="38"/>
  <c r="AG339" i="38"/>
  <c r="AE339" i="38"/>
  <c r="AC339" i="38"/>
  <c r="AH339" i="38" s="1"/>
  <c r="Y109" i="38"/>
  <c r="Y192" i="38"/>
  <c r="Z192" i="38"/>
  <c r="Y156" i="38"/>
  <c r="AG331" i="38"/>
  <c r="Y243" i="38"/>
  <c r="Z243" i="38" s="1"/>
  <c r="AA243" i="38"/>
  <c r="AF243" i="38"/>
  <c r="AB243" i="38"/>
  <c r="AG243" i="38" s="1"/>
  <c r="AG342" i="32"/>
  <c r="AK342" i="32"/>
  <c r="AA320" i="32"/>
  <c r="Z256" i="32"/>
  <c r="Z242" i="32"/>
  <c r="Z213" i="32"/>
  <c r="AA213" i="32" s="1"/>
  <c r="AB213" i="32"/>
  <c r="AH213" i="32" s="1"/>
  <c r="Z152" i="32"/>
  <c r="AA152" i="32"/>
  <c r="BI314" i="30"/>
  <c r="BI220" i="30"/>
  <c r="BJ220" i="30" s="1"/>
  <c r="BI240" i="30"/>
  <c r="BJ240" i="30"/>
  <c r="BP240" i="30" s="1"/>
  <c r="BK240" i="30"/>
  <c r="BI232" i="30"/>
  <c r="Y257" i="40"/>
  <c r="Y167" i="40"/>
  <c r="Z167" i="40" s="1"/>
  <c r="AA167" i="40" s="1"/>
  <c r="Y215" i="40"/>
  <c r="Y13" i="39"/>
  <c r="Y165" i="38"/>
  <c r="BI206" i="30"/>
  <c r="BI239" i="30"/>
  <c r="BI288" i="30"/>
  <c r="Y189" i="40"/>
  <c r="Z189" i="40" s="1"/>
  <c r="Y159" i="38"/>
  <c r="Z159" i="38" s="1"/>
  <c r="Y365" i="38"/>
  <c r="Z365" i="38" s="1"/>
  <c r="Y284" i="38"/>
  <c r="Z284" i="38" s="1"/>
  <c r="AK335" i="32"/>
  <c r="AG335" i="32"/>
  <c r="Z161" i="32"/>
  <c r="Z178" i="32"/>
  <c r="AA178" i="32" s="1"/>
  <c r="Z221" i="32"/>
  <c r="AA221" i="32"/>
  <c r="Z230" i="32"/>
  <c r="AC230" i="32" s="1"/>
  <c r="AA230" i="32"/>
  <c r="AB230" i="32" s="1"/>
  <c r="BI179" i="30"/>
  <c r="BJ179" i="30" s="1"/>
  <c r="BK179" i="30" s="1"/>
  <c r="BP179" i="30"/>
  <c r="BL179" i="30"/>
  <c r="BM179" i="30" s="1"/>
  <c r="BI193" i="30"/>
  <c r="BI261" i="30"/>
  <c r="BJ261" i="30" s="1"/>
  <c r="BK261" i="30"/>
  <c r="BI230" i="30"/>
  <c r="BI386" i="30"/>
  <c r="Y178" i="40"/>
  <c r="Y294" i="40"/>
  <c r="Z294" i="40" s="1"/>
  <c r="Y309" i="40"/>
  <c r="Z309" i="40" s="1"/>
  <c r="AA309" i="40" s="1"/>
  <c r="AG152" i="40"/>
  <c r="Y86" i="40"/>
  <c r="Z86" i="40" s="1"/>
  <c r="Y196" i="40"/>
  <c r="Z196" i="40" s="1"/>
  <c r="Y70" i="40"/>
  <c r="Z70" i="40" s="1"/>
  <c r="Y54" i="40"/>
  <c r="Z54" i="40" s="1"/>
  <c r="Y104" i="40"/>
  <c r="Z104" i="40" s="1"/>
  <c r="AA104" i="40" s="1"/>
  <c r="Y37" i="40"/>
  <c r="Z37" i="40" s="1"/>
  <c r="AA37" i="40" s="1"/>
  <c r="Y187" i="40"/>
  <c r="Z187" i="40" s="1"/>
  <c r="AA187" i="40" s="1"/>
  <c r="AG187" i="40" s="1"/>
  <c r="AG236" i="40"/>
  <c r="Y231" i="40"/>
  <c r="Z231" i="40" s="1"/>
  <c r="AA231" i="40" s="1"/>
  <c r="Y367" i="40"/>
  <c r="Z367" i="40" s="1"/>
  <c r="Z20" i="32"/>
  <c r="AA20" i="32"/>
  <c r="AB20" i="32" s="1"/>
  <c r="Y118" i="38"/>
  <c r="Z118" i="38"/>
  <c r="AA118" i="38" s="1"/>
  <c r="AB118" i="38" s="1"/>
  <c r="Y262" i="38"/>
  <c r="Z262" i="38" s="1"/>
  <c r="Y289" i="38"/>
  <c r="AH334" i="38"/>
  <c r="Y296" i="38"/>
  <c r="Y137" i="38"/>
  <c r="Z137" i="38" s="1"/>
  <c r="Y90" i="38"/>
  <c r="Z90" i="38" s="1"/>
  <c r="Y96" i="38"/>
  <c r="Z96" i="38" s="1"/>
  <c r="AA96" i="38" s="1"/>
  <c r="AB96" i="38"/>
  <c r="AG96" i="38" s="1"/>
  <c r="Y134" i="38"/>
  <c r="Z134" i="38" s="1"/>
  <c r="Y353" i="38"/>
  <c r="X352" i="38"/>
  <c r="Y129" i="38"/>
  <c r="Z129" i="38" s="1"/>
  <c r="AA129" i="38" s="1"/>
  <c r="AF129" i="38"/>
  <c r="Y273" i="38"/>
  <c r="Z273" i="38"/>
  <c r="AA273" i="38" s="1"/>
  <c r="AB273" i="38" s="1"/>
  <c r="Y276" i="38"/>
  <c r="Z276" i="38" s="1"/>
  <c r="AA276" i="38" s="1"/>
  <c r="Y152" i="38"/>
  <c r="Z152" i="38"/>
  <c r="AA152" i="38" s="1"/>
  <c r="AF152" i="38" s="1"/>
  <c r="Y206" i="38"/>
  <c r="Z206" i="38" s="1"/>
  <c r="AA206" i="38" s="1"/>
  <c r="Y97" i="38"/>
  <c r="Y248" i="38"/>
  <c r="Z248" i="38" s="1"/>
  <c r="Y285" i="38"/>
  <c r="Z285" i="38" s="1"/>
  <c r="Y193" i="38"/>
  <c r="Z193" i="38" s="1"/>
  <c r="Y256" i="38"/>
  <c r="Z256" i="38" s="1"/>
  <c r="Y127" i="38"/>
  <c r="Z127" i="38" s="1"/>
  <c r="AA127" i="38" s="1"/>
  <c r="AF127" i="38"/>
  <c r="AB127" i="38"/>
  <c r="AC127" i="38" s="1"/>
  <c r="AE127" i="38"/>
  <c r="Y120" i="38"/>
  <c r="Z120" i="38" s="1"/>
  <c r="Y366" i="38"/>
  <c r="Z366" i="38" s="1"/>
  <c r="Y44" i="38"/>
  <c r="AC212" i="38"/>
  <c r="Y112" i="38"/>
  <c r="AH340" i="38"/>
  <c r="AH367" i="38"/>
  <c r="AH316" i="38"/>
  <c r="AF321" i="38"/>
  <c r="Y160" i="38"/>
  <c r="Z160" i="38" s="1"/>
  <c r="AA160" i="38" s="1"/>
  <c r="Y364" i="38"/>
  <c r="Z364" i="38" s="1"/>
  <c r="AF311" i="38"/>
  <c r="Y356" i="38"/>
  <c r="Z356" i="38" s="1"/>
  <c r="Y271" i="38"/>
  <c r="Z271" i="38" s="1"/>
  <c r="Z60" i="32"/>
  <c r="AA60" i="32" s="1"/>
  <c r="AB60" i="32" s="1"/>
  <c r="AC60" i="32"/>
  <c r="AD60" i="32" s="1"/>
  <c r="AH60" i="32"/>
  <c r="Z171" i="32"/>
  <c r="AA171" i="32"/>
  <c r="Z25" i="32"/>
  <c r="AA25" i="32"/>
  <c r="Z367" i="32"/>
  <c r="AA367" i="32" s="1"/>
  <c r="AB367" i="32"/>
  <c r="AC367" i="32" s="1"/>
  <c r="Z135" i="32"/>
  <c r="AI135" i="32" s="1"/>
  <c r="AA135" i="32"/>
  <c r="AB135" i="32" s="1"/>
  <c r="AC135" i="32" s="1"/>
  <c r="AI312" i="32"/>
  <c r="AD324" i="32"/>
  <c r="AD310" i="32"/>
  <c r="AE310" i="32" s="1"/>
  <c r="AH311" i="32"/>
  <c r="AE337" i="32"/>
  <c r="AK337" i="32" s="1"/>
  <c r="Z62" i="32"/>
  <c r="AA62" i="32" s="1"/>
  <c r="AE309" i="32"/>
  <c r="AG309" i="32" s="1"/>
  <c r="BI47" i="30"/>
  <c r="BJ47" i="30" s="1"/>
  <c r="BM356" i="30"/>
  <c r="BQ356" i="30"/>
  <c r="BR355" i="30"/>
  <c r="BO355" i="30"/>
  <c r="BQ355" i="30"/>
  <c r="BQ363" i="30"/>
  <c r="BJ337" i="30"/>
  <c r="BK337" i="30" s="1"/>
  <c r="BL337" i="30" s="1"/>
  <c r="BM337" i="30" s="1"/>
  <c r="BO337" i="30"/>
  <c r="BQ337" i="30"/>
  <c r="BI55" i="30"/>
  <c r="BJ55" i="30" s="1"/>
  <c r="BI182" i="30"/>
  <c r="BQ201" i="30"/>
  <c r="BO201" i="30"/>
  <c r="BI33" i="30"/>
  <c r="BH32" i="30"/>
  <c r="BJ278" i="30"/>
  <c r="BJ357" i="30"/>
  <c r="BJ212" i="30"/>
  <c r="BI160" i="30"/>
  <c r="BJ160" i="30" s="1"/>
  <c r="BI276" i="30"/>
  <c r="Y25" i="40"/>
  <c r="Z274" i="40"/>
  <c r="AC298" i="40"/>
  <c r="AD298" i="40" s="1"/>
  <c r="Y293" i="40"/>
  <c r="Y19" i="40"/>
  <c r="Z19" i="40" s="1"/>
  <c r="Y180" i="40"/>
  <c r="Z180" i="40" s="1"/>
  <c r="AC278" i="40"/>
  <c r="Y161" i="40"/>
  <c r="Z161" i="40" s="1"/>
  <c r="Y170" i="40"/>
  <c r="Y160" i="40"/>
  <c r="Y201" i="40"/>
  <c r="Z201" i="40" s="1"/>
  <c r="Y117" i="40"/>
  <c r="Z117" i="40" s="1"/>
  <c r="Y182" i="40"/>
  <c r="Z182" i="40" s="1"/>
  <c r="Y75" i="40"/>
  <c r="Y88" i="40"/>
  <c r="Z88" i="40" s="1"/>
  <c r="AC332" i="40"/>
  <c r="AI332" i="40" s="1"/>
  <c r="Y119" i="40"/>
  <c r="Y369" i="40"/>
  <c r="Z16" i="39"/>
  <c r="Y85" i="38"/>
  <c r="Z85" i="38" s="1"/>
  <c r="Y196" i="38"/>
  <c r="Y253" i="38"/>
  <c r="Y222" i="38"/>
  <c r="Z222" i="38" s="1"/>
  <c r="AA222" i="38" s="1"/>
  <c r="AB222" i="38"/>
  <c r="AC222" i="38" s="1"/>
  <c r="AF222" i="38"/>
  <c r="AE222" i="38"/>
  <c r="Y61" i="38"/>
  <c r="Z61" i="38" s="1"/>
  <c r="AA61" i="38" s="1"/>
  <c r="Y102" i="38"/>
  <c r="Z102" i="38"/>
  <c r="AA102" i="38" s="1"/>
  <c r="AB102" i="38" s="1"/>
  <c r="AC102" i="38" s="1"/>
  <c r="AG102" i="38"/>
  <c r="Y363" i="38"/>
  <c r="Z363" i="38" s="1"/>
  <c r="Y168" i="38"/>
  <c r="Z168" i="38" s="1"/>
  <c r="Y167" i="38"/>
  <c r="Y54" i="38"/>
  <c r="Z54" i="38"/>
  <c r="Y230" i="38"/>
  <c r="Z230" i="38" s="1"/>
  <c r="Y299" i="38"/>
  <c r="Y67" i="38"/>
  <c r="Z67" i="38" s="1"/>
  <c r="Y179" i="38"/>
  <c r="Z179" i="38" s="1"/>
  <c r="AA179" i="38" s="1"/>
  <c r="AH336" i="38"/>
  <c r="AE336" i="38"/>
  <c r="AH314" i="38"/>
  <c r="Z326" i="38"/>
  <c r="Y130" i="38"/>
  <c r="Z287" i="38"/>
  <c r="Z104" i="32"/>
  <c r="AA104" i="32"/>
  <c r="AB104" i="32" s="1"/>
  <c r="Z126" i="32"/>
  <c r="AA126" i="32"/>
  <c r="AB126" i="32" s="1"/>
  <c r="Z158" i="32"/>
  <c r="AA158" i="32"/>
  <c r="AB158" i="32" s="1"/>
  <c r="Z103" i="32"/>
  <c r="AA103" i="32" s="1"/>
  <c r="Z17" i="32"/>
  <c r="Y16" i="32"/>
  <c r="AA17" i="32"/>
  <c r="AB17" i="32" s="1"/>
  <c r="Z209" i="32"/>
  <c r="Z83" i="32"/>
  <c r="Z264" i="32"/>
  <c r="Z102" i="32"/>
  <c r="Z156" i="32"/>
  <c r="Z300" i="32"/>
  <c r="Z255" i="32"/>
  <c r="BI295" i="30"/>
  <c r="BJ295" i="30" s="1"/>
  <c r="BI248" i="30"/>
  <c r="BJ248" i="30" s="1"/>
  <c r="BK248" i="30" s="1"/>
  <c r="BL248" i="30"/>
  <c r="BM248" i="30" s="1"/>
  <c r="BK213" i="30"/>
  <c r="BP213" i="30" s="1"/>
  <c r="BI234" i="30"/>
  <c r="BJ234" i="30" s="1"/>
  <c r="BK234" i="30" s="1"/>
  <c r="BL234" i="30"/>
  <c r="BQ234" i="30" s="1"/>
  <c r="BI376" i="30"/>
  <c r="BJ376" i="30" s="1"/>
  <c r="Y194" i="40"/>
  <c r="Z194" i="40" s="1"/>
  <c r="AA194" i="40" s="1"/>
  <c r="AG194" i="40" s="1"/>
  <c r="Y177" i="40"/>
  <c r="Z177" i="40" s="1"/>
  <c r="AA177" i="40" s="1"/>
  <c r="Y208" i="40"/>
  <c r="Z208" i="40" s="1"/>
  <c r="Y185" i="38"/>
  <c r="Z185" i="38"/>
  <c r="Y232" i="38"/>
  <c r="Z232" i="38" s="1"/>
  <c r="Z159" i="32"/>
  <c r="AA159" i="32" s="1"/>
  <c r="AB159" i="32" s="1"/>
  <c r="AC159" i="32"/>
  <c r="AD159" i="32" s="1"/>
  <c r="AJ159" i="32" s="1"/>
  <c r="AH159" i="32"/>
  <c r="BI196" i="30"/>
  <c r="BI284" i="30"/>
  <c r="BJ284" i="30" s="1"/>
  <c r="AD331" i="40"/>
  <c r="AI331" i="40"/>
  <c r="Y151" i="38"/>
  <c r="Z151" i="38"/>
  <c r="AA151" i="38" s="1"/>
  <c r="Z235" i="32"/>
  <c r="AA235" i="32" s="1"/>
  <c r="AB235" i="32"/>
  <c r="AC235" i="32" s="1"/>
  <c r="Z267" i="32"/>
  <c r="AA267" i="32" s="1"/>
  <c r="AB267" i="32"/>
  <c r="BI217" i="30"/>
  <c r="BJ217" i="30" s="1"/>
  <c r="BK217" i="30" s="1"/>
  <c r="BI292" i="30"/>
  <c r="BJ292" i="30" s="1"/>
  <c r="BK292" i="30" s="1"/>
  <c r="BL292" i="30"/>
  <c r="BM292" i="30" s="1"/>
  <c r="BI192" i="30"/>
  <c r="BI384" i="30"/>
  <c r="BJ384" i="30" s="1"/>
  <c r="Y244" i="40"/>
  <c r="AG268" i="40"/>
  <c r="AC268" i="40"/>
  <c r="AD268" i="40" s="1"/>
  <c r="AF268" i="40" s="1"/>
  <c r="Y157" i="40"/>
  <c r="Z157" i="40" s="1"/>
  <c r="AH268" i="40"/>
  <c r="Y198" i="40"/>
  <c r="Y71" i="40"/>
  <c r="Z71" i="40" s="1"/>
  <c r="AA71" i="40" s="1"/>
  <c r="Y241" i="40"/>
  <c r="Z241" i="40" s="1"/>
  <c r="Y159" i="40"/>
  <c r="Z159" i="40" s="1"/>
  <c r="Y271" i="40"/>
  <c r="Z271" i="40" s="1"/>
  <c r="Y192" i="40"/>
  <c r="Z192" i="40" s="1"/>
  <c r="AA192" i="40" s="1"/>
  <c r="Y247" i="40"/>
  <c r="Z247" i="40" s="1"/>
  <c r="Y91" i="40"/>
  <c r="Z91" i="40" s="1"/>
  <c r="AA91" i="40" s="1"/>
  <c r="Y190" i="40"/>
  <c r="Z190" i="40" s="1"/>
  <c r="Y51" i="40"/>
  <c r="Z51" i="40" s="1"/>
  <c r="AC236" i="40"/>
  <c r="Y315" i="40"/>
  <c r="Z315" i="40" s="1"/>
  <c r="Y46" i="40"/>
  <c r="Z46" i="40" s="1"/>
  <c r="Y92" i="40"/>
  <c r="Z92" i="40" s="1"/>
  <c r="AA92" i="40" s="1"/>
  <c r="Y62" i="40"/>
  <c r="Z62" i="40" s="1"/>
  <c r="Y137" i="40"/>
  <c r="Y273" i="40"/>
  <c r="Z273" i="40" s="1"/>
  <c r="Y111" i="40"/>
  <c r="Z111" i="40" s="1"/>
  <c r="AA111" i="40" s="1"/>
  <c r="Y368" i="40"/>
  <c r="Y225" i="40"/>
  <c r="AB316" i="40"/>
  <c r="Y71" i="38"/>
  <c r="Z71" i="38"/>
  <c r="AA71" i="38" s="1"/>
  <c r="AF71" i="38" s="1"/>
  <c r="Y59" i="38"/>
  <c r="Y55" i="38"/>
  <c r="AB217" i="38"/>
  <c r="Y170" i="38"/>
  <c r="Z170" i="38"/>
  <c r="AA170" i="38" s="1"/>
  <c r="AB170" i="38" s="1"/>
  <c r="AG170" i="38" s="1"/>
  <c r="Y113" i="38"/>
  <c r="Y35" i="38"/>
  <c r="Z35" i="38" s="1"/>
  <c r="AE304" i="38"/>
  <c r="Y298" i="38"/>
  <c r="Y128" i="38"/>
  <c r="Z128" i="38"/>
  <c r="Y239" i="38"/>
  <c r="Z239" i="38" s="1"/>
  <c r="AE340" i="38"/>
  <c r="Y247" i="38"/>
  <c r="AF316" i="38"/>
  <c r="AC321" i="38"/>
  <c r="AF317" i="38"/>
  <c r="AJ310" i="32"/>
  <c r="Z141" i="32"/>
  <c r="Z245" i="32"/>
  <c r="AA245" i="32" s="1"/>
  <c r="Z48" i="32"/>
  <c r="AA48" i="32" s="1"/>
  <c r="AB48" i="32"/>
  <c r="Z268" i="32"/>
  <c r="AA268" i="32"/>
  <c r="Z144" i="32"/>
  <c r="AA144" i="32" s="1"/>
  <c r="AB144" i="32" s="1"/>
  <c r="AC144" i="32" s="1"/>
  <c r="AI144" i="32"/>
  <c r="Z55" i="32"/>
  <c r="AA55" i="32"/>
  <c r="Z90" i="32"/>
  <c r="AA90" i="32"/>
  <c r="Z57" i="32"/>
  <c r="AA57" i="32"/>
  <c r="Z129" i="32"/>
  <c r="Z223" i="32"/>
  <c r="AA223" i="32"/>
  <c r="Z233" i="32"/>
  <c r="AA233" i="32"/>
  <c r="AB233" i="32" s="1"/>
  <c r="AH233" i="32"/>
  <c r="AC233" i="32"/>
  <c r="AD233" i="32" s="1"/>
  <c r="Z362" i="32"/>
  <c r="AA362" i="32"/>
  <c r="AH362" i="32" s="1"/>
  <c r="AB362" i="32"/>
  <c r="Z356" i="32"/>
  <c r="AA356" i="32" s="1"/>
  <c r="AB356" i="32"/>
  <c r="AD356" i="32" s="1"/>
  <c r="AE356" i="32" s="1"/>
  <c r="AG356" i="32" s="1"/>
  <c r="AH356" i="32"/>
  <c r="AC356" i="32"/>
  <c r="AI356" i="32" s="1"/>
  <c r="Z148" i="32"/>
  <c r="Z366" i="32"/>
  <c r="AA366" i="32"/>
  <c r="Z282" i="32"/>
  <c r="AA282" i="32" s="1"/>
  <c r="AB282" i="32" s="1"/>
  <c r="AC282" i="32" s="1"/>
  <c r="AH282" i="32"/>
  <c r="Z137" i="32"/>
  <c r="AJ337" i="32"/>
  <c r="Z218" i="32"/>
  <c r="AA218" i="32" s="1"/>
  <c r="Z112" i="32"/>
  <c r="AA112" i="32" s="1"/>
  <c r="Z269" i="32"/>
  <c r="Z260" i="32"/>
  <c r="AC327" i="32"/>
  <c r="Z190" i="32"/>
  <c r="AA190" i="32"/>
  <c r="AB190" i="32" s="1"/>
  <c r="AC190" i="32" s="1"/>
  <c r="AI190" i="32"/>
  <c r="AH190" i="32"/>
  <c r="Z93" i="32"/>
  <c r="AA93" i="32"/>
  <c r="Z189" i="32"/>
  <c r="AA189" i="32"/>
  <c r="AB189" i="32"/>
  <c r="AD189" i="32" s="1"/>
  <c r="AE189" i="32" s="1"/>
  <c r="AC189" i="32"/>
  <c r="Z67" i="32"/>
  <c r="AA67" i="32"/>
  <c r="Z361" i="32"/>
  <c r="Z154" i="32"/>
  <c r="AA154" i="32"/>
  <c r="Z198" i="32"/>
  <c r="Z174" i="32"/>
  <c r="Z85" i="32"/>
  <c r="AK309" i="32"/>
  <c r="Z281" i="32"/>
  <c r="AA281" i="32"/>
  <c r="AB281" i="32" s="1"/>
  <c r="AH281" i="32"/>
  <c r="AC281" i="32"/>
  <c r="AD281" i="32" s="1"/>
  <c r="AJ281" i="32" s="1"/>
  <c r="BI92" i="30"/>
  <c r="BJ92" i="30" s="1"/>
  <c r="BK92" i="30"/>
  <c r="BP92" i="30" s="1"/>
  <c r="BL92" i="30"/>
  <c r="BI125" i="30"/>
  <c r="BP125" i="30" s="1"/>
  <c r="BJ125" i="30"/>
  <c r="BK125" i="30" s="1"/>
  <c r="BI175" i="30"/>
  <c r="BJ175" i="30"/>
  <c r="BP175" i="30" s="1"/>
  <c r="BK175" i="30"/>
  <c r="BI215" i="30"/>
  <c r="BJ215" i="30"/>
  <c r="BI293" i="30"/>
  <c r="BI181" i="30"/>
  <c r="BP356" i="30"/>
  <c r="BI34" i="30"/>
  <c r="BJ34" i="30" s="1"/>
  <c r="BI117" i="30"/>
  <c r="BI291" i="30"/>
  <c r="BJ291" i="30"/>
  <c r="BK291" i="30" s="1"/>
  <c r="BL291" i="30"/>
  <c r="BQ291" i="30" s="1"/>
  <c r="BP291" i="30"/>
  <c r="BI285" i="30"/>
  <c r="BI216" i="30"/>
  <c r="BJ216" i="30"/>
  <c r="BK365" i="30"/>
  <c r="BP365" i="30"/>
  <c r="BL365" i="30"/>
  <c r="BQ365" i="30"/>
  <c r="BP355" i="30"/>
  <c r="BI255" i="30"/>
  <c r="BI112" i="30"/>
  <c r="BL112" i="30" s="1"/>
  <c r="BQ112" i="30" s="1"/>
  <c r="BJ112" i="30"/>
  <c r="BK112" i="30" s="1"/>
  <c r="BI153" i="30"/>
  <c r="BJ153" i="30"/>
  <c r="BK153" i="30" s="1"/>
  <c r="BI126" i="30"/>
  <c r="BI39" i="30"/>
  <c r="BL198" i="30"/>
  <c r="BP198" i="30"/>
  <c r="BJ332" i="30"/>
  <c r="BO352" i="30"/>
  <c r="BR352" i="30"/>
  <c r="BQ352" i="30"/>
  <c r="BQ174" i="30"/>
  <c r="BM174" i="30"/>
  <c r="BP201" i="30"/>
  <c r="BI131" i="30"/>
  <c r="BI169" i="30"/>
  <c r="BI394" i="30"/>
  <c r="BH393" i="30"/>
  <c r="BJ394" i="30"/>
  <c r="BK394" i="30" s="1"/>
  <c r="BI156" i="30"/>
  <c r="BI263" i="30"/>
  <c r="BI178" i="30"/>
  <c r="BI225" i="30"/>
  <c r="BJ225" i="30"/>
  <c r="BK225" i="30" s="1"/>
  <c r="BP225" i="30" s="1"/>
  <c r="BL310" i="30"/>
  <c r="BM310" i="30" s="1"/>
  <c r="BO310" i="30" s="1"/>
  <c r="BL342" i="30"/>
  <c r="BI116" i="30"/>
  <c r="BI84" i="30"/>
  <c r="BI244" i="30"/>
  <c r="BI36" i="30"/>
  <c r="BJ36" i="30" s="1"/>
  <c r="BK36" i="30"/>
  <c r="BI298" i="30"/>
  <c r="BI315" i="30"/>
  <c r="BI134" i="30"/>
  <c r="BI149" i="30"/>
  <c r="BQ325" i="30"/>
  <c r="BM325" i="30"/>
  <c r="BP325" i="30"/>
  <c r="AF298" i="40"/>
  <c r="AG298" i="40"/>
  <c r="Y135" i="40"/>
  <c r="Z135" i="40" s="1"/>
  <c r="Y356" i="40"/>
  <c r="Z356" i="40" s="1"/>
  <c r="Y16" i="40"/>
  <c r="X15" i="40"/>
  <c r="Y280" i="40"/>
  <c r="Y354" i="40"/>
  <c r="Y72" i="40"/>
  <c r="Z72" i="40" s="1"/>
  <c r="Y253" i="40"/>
  <c r="Z253" i="40" s="1"/>
  <c r="AH278" i="40"/>
  <c r="Y320" i="40"/>
  <c r="Z320" i="40" s="1"/>
  <c r="Y350" i="40"/>
  <c r="Z350" i="40" s="1"/>
  <c r="AA350" i="40" s="1"/>
  <c r="Y67" i="40"/>
  <c r="Y282" i="40"/>
  <c r="Z282" i="40" s="1"/>
  <c r="Y348" i="40"/>
  <c r="Z348" i="40" s="1"/>
  <c r="X347" i="40"/>
  <c r="Y99" i="40"/>
  <c r="Z99" i="40" s="1"/>
  <c r="Y297" i="40"/>
  <c r="Y256" i="40"/>
  <c r="Z256" i="40" s="1"/>
  <c r="AA256" i="40" s="1"/>
  <c r="AG256" i="40" s="1"/>
  <c r="AC327" i="40"/>
  <c r="Y207" i="40"/>
  <c r="Z207" i="40" s="1"/>
  <c r="Z312" i="40"/>
  <c r="Z18" i="32"/>
  <c r="AA18" i="32" s="1"/>
  <c r="AB18" i="32" s="1"/>
  <c r="AH18" i="32" s="1"/>
  <c r="AA282" i="38"/>
  <c r="Y16" i="38"/>
  <c r="Z16" i="38"/>
  <c r="Y210" i="38"/>
  <c r="Z210" i="38"/>
  <c r="AA210" i="38" s="1"/>
  <c r="AB210" i="38" s="1"/>
  <c r="AF210" i="38"/>
  <c r="Y373" i="38"/>
  <c r="Z373" i="38" s="1"/>
  <c r="Y64" i="38"/>
  <c r="Z64" i="38" s="1"/>
  <c r="AA64" i="38"/>
  <c r="AB64" i="38" s="1"/>
  <c r="AF64" i="38"/>
  <c r="AC293" i="38"/>
  <c r="AE293" i="38" s="1"/>
  <c r="Y78" i="38"/>
  <c r="Z78" i="38"/>
  <c r="AB78" i="38" s="1"/>
  <c r="AA78" i="38"/>
  <c r="Y149" i="38"/>
  <c r="Z149" i="38"/>
  <c r="AF149" i="38" s="1"/>
  <c r="AA149" i="38"/>
  <c r="Y98" i="38"/>
  <c r="Z98" i="38" s="1"/>
  <c r="Y76" i="38"/>
  <c r="Z76" i="38"/>
  <c r="AF359" i="38"/>
  <c r="AB359" i="38"/>
  <c r="Y227" i="38"/>
  <c r="Z227" i="38" s="1"/>
  <c r="Y65" i="38"/>
  <c r="Z65" i="38" s="1"/>
  <c r="AA65" i="38"/>
  <c r="AB65" i="38" s="1"/>
  <c r="AG65" i="38" s="1"/>
  <c r="AF65" i="38"/>
  <c r="AH332" i="38"/>
  <c r="AE332" i="38"/>
  <c r="AC318" i="32"/>
  <c r="AH318" i="32"/>
  <c r="BI287" i="30"/>
  <c r="BJ287" i="30" s="1"/>
  <c r="BK287" i="30" s="1"/>
  <c r="BO287" i="30" s="1"/>
  <c r="BL287" i="30"/>
  <c r="BM287" i="30" s="1"/>
  <c r="BR287" i="30"/>
  <c r="BP287" i="30"/>
  <c r="BQ287" i="30"/>
  <c r="BI229" i="30"/>
  <c r="BJ229" i="30" s="1"/>
  <c r="BK229" i="30" s="1"/>
  <c r="BI280" i="30"/>
  <c r="BL280" i="30" s="1"/>
  <c r="BM280" i="30" s="1"/>
  <c r="BR280" i="30" s="1"/>
  <c r="BJ280" i="30"/>
  <c r="BK280" i="30"/>
  <c r="BP280" i="30" s="1"/>
  <c r="Y291" i="40"/>
  <c r="Z291" i="40" s="1"/>
  <c r="Y188" i="40"/>
  <c r="Z188" i="40" s="1"/>
  <c r="Y299" i="40"/>
  <c r="Y261" i="40"/>
  <c r="Z261" i="40" s="1"/>
  <c r="Y230" i="40"/>
  <c r="Z230" i="40" s="1"/>
  <c r="AA230" i="40" s="1"/>
  <c r="BI242" i="30"/>
  <c r="BJ242" i="30"/>
  <c r="BK242" i="30"/>
  <c r="BP242" i="30" s="1"/>
  <c r="BL242" i="30"/>
  <c r="BM242" i="30" s="1"/>
  <c r="Y17" i="40"/>
  <c r="Z17" i="40" s="1"/>
  <c r="AI266" i="40"/>
  <c r="AD266" i="40"/>
  <c r="AJ266" i="40" s="1"/>
  <c r="Y231" i="38"/>
  <c r="Z231" i="38" s="1"/>
  <c r="AA231" i="38"/>
  <c r="Z257" i="32"/>
  <c r="AE315" i="32"/>
  <c r="AK315" i="32"/>
  <c r="AI330" i="32"/>
  <c r="BI186" i="30"/>
  <c r="BK186" i="30" s="1"/>
  <c r="BJ186" i="30"/>
  <c r="BI322" i="30"/>
  <c r="BJ322" i="30" s="1"/>
  <c r="Y65" i="40"/>
  <c r="Y139" i="40"/>
  <c r="Z139" i="40" s="1"/>
  <c r="Y24" i="40"/>
  <c r="Z24" i="40" s="1"/>
  <c r="Y49" i="40"/>
  <c r="Y112" i="40"/>
  <c r="Z112" i="40" s="1"/>
  <c r="Y40" i="40"/>
  <c r="Y38" i="40"/>
  <c r="Z38" i="40" s="1"/>
  <c r="AA38" i="40" s="1"/>
  <c r="Y100" i="40"/>
  <c r="Y90" i="40"/>
  <c r="Z90" i="40" s="1"/>
  <c r="AA90" i="40" s="1"/>
  <c r="AI330" i="40"/>
  <c r="Y61" i="40"/>
  <c r="Y118" i="40"/>
  <c r="Z118" i="40" s="1"/>
  <c r="Y366" i="40"/>
  <c r="Y365" i="40" s="1"/>
  <c r="X365" i="40"/>
  <c r="Y114" i="40"/>
  <c r="Z114" i="40" s="1"/>
  <c r="AA114" i="40" s="1"/>
  <c r="AC329" i="38"/>
  <c r="AE329" i="38" s="1"/>
  <c r="Y114" i="38"/>
  <c r="Y69" i="38"/>
  <c r="Z69" i="38" s="1"/>
  <c r="AF226" i="38"/>
  <c r="Y47" i="38"/>
  <c r="Z47" i="38" s="1"/>
  <c r="AA47" i="38"/>
  <c r="AF47" i="38" s="1"/>
  <c r="Y122" i="38"/>
  <c r="Z122" i="38"/>
  <c r="AA122" i="38" s="1"/>
  <c r="AB122" i="38" s="1"/>
  <c r="AG122" i="38"/>
  <c r="AF122" i="38"/>
  <c r="Y103" i="38"/>
  <c r="Z103" i="38" s="1"/>
  <c r="AA103" i="38" s="1"/>
  <c r="Y57" i="38"/>
  <c r="AF57" i="38" s="1"/>
  <c r="Z57" i="38"/>
  <c r="AA57" i="38" s="1"/>
  <c r="AB57" i="38"/>
  <c r="AC57" i="38" s="1"/>
  <c r="AE57" i="38"/>
  <c r="AG314" i="38"/>
  <c r="AC331" i="38"/>
  <c r="AH278" i="38"/>
  <c r="AB328" i="32"/>
  <c r="AK340" i="32"/>
  <c r="Z59" i="32"/>
  <c r="AC59" i="32" s="1"/>
  <c r="AA59" i="32"/>
  <c r="AB59" i="32" s="1"/>
  <c r="AH59" i="32"/>
  <c r="Z47" i="32"/>
  <c r="AA47" i="32" s="1"/>
  <c r="AB47" i="32"/>
  <c r="AI47" i="32" s="1"/>
  <c r="AC47" i="32"/>
  <c r="AD47" i="32" s="1"/>
  <c r="AJ47" i="32" s="1"/>
  <c r="Z45" i="32"/>
  <c r="AA45" i="32"/>
  <c r="AD331" i="32"/>
  <c r="AE331" i="32" s="1"/>
  <c r="AK331" i="32" s="1"/>
  <c r="Z28" i="32"/>
  <c r="Y371" i="32"/>
  <c r="Z372" i="32"/>
  <c r="AB372" i="32" s="1"/>
  <c r="AA372" i="32"/>
  <c r="BR367" i="30"/>
  <c r="BI158" i="30"/>
  <c r="BL158" i="30" s="1"/>
  <c r="BM158" i="30" s="1"/>
  <c r="BR158" i="30" s="1"/>
  <c r="BJ158" i="30"/>
  <c r="BP158" i="30" s="1"/>
  <c r="BK158" i="30"/>
  <c r="BI170" i="30"/>
  <c r="BI76" i="30"/>
  <c r="BI106" i="30"/>
  <c r="BJ106" i="30" s="1"/>
  <c r="BI79" i="30"/>
  <c r="BL79" i="30" s="1"/>
  <c r="BJ79" i="30"/>
  <c r="BK79" i="30" s="1"/>
  <c r="BP79" i="30"/>
  <c r="BI20" i="30"/>
  <c r="BJ20" i="30" s="1"/>
  <c r="BK20" i="30"/>
  <c r="BP20" i="30" s="1"/>
  <c r="BI161" i="30"/>
  <c r="BR243" i="30"/>
  <c r="BI145" i="30"/>
  <c r="BJ145" i="30" s="1"/>
  <c r="BI90" i="30"/>
  <c r="BI129" i="30"/>
  <c r="BJ129" i="30"/>
  <c r="BK129" i="30"/>
  <c r="BP129" i="30" s="1"/>
  <c r="BI66" i="30"/>
  <c r="BJ66" i="30"/>
  <c r="BL66" i="30" s="1"/>
  <c r="BM66" i="30" s="1"/>
  <c r="BK66" i="30"/>
  <c r="BP66" i="30" s="1"/>
  <c r="BI46" i="30"/>
  <c r="BQ46" i="30" s="1"/>
  <c r="BJ46" i="30"/>
  <c r="BM46" i="30" s="1"/>
  <c r="BK46" i="30"/>
  <c r="BL46" i="30" s="1"/>
  <c r="BI128" i="30"/>
  <c r="BI104" i="30"/>
  <c r="BJ104" i="30" s="1"/>
  <c r="BK104" i="30" s="1"/>
  <c r="BL104" i="30"/>
  <c r="BQ104" i="30" s="1"/>
  <c r="BI110" i="30"/>
  <c r="BJ110" i="30" s="1"/>
  <c r="BM260" i="30"/>
  <c r="BO260" i="30" s="1"/>
  <c r="BR260" i="30"/>
  <c r="BQ260" i="30"/>
  <c r="BP260" i="30"/>
  <c r="BJ214" i="30"/>
  <c r="BK199" i="30"/>
  <c r="AA295" i="40"/>
  <c r="AG295" i="40" s="1"/>
  <c r="AG22" i="40"/>
  <c r="Z164" i="40"/>
  <c r="Y23" i="40"/>
  <c r="Z23" i="40" s="1"/>
  <c r="AA23" i="40" s="1"/>
  <c r="AB326" i="40"/>
  <c r="Y60" i="40"/>
  <c r="Z60" i="40" s="1"/>
  <c r="AA60" i="40" s="1"/>
  <c r="AA322" i="40"/>
  <c r="Y93" i="40"/>
  <c r="Z93" i="40" s="1"/>
  <c r="Y120" i="40"/>
  <c r="Z120" i="40" s="1"/>
  <c r="AA120" i="40" s="1"/>
  <c r="AH329" i="40"/>
  <c r="X34" i="40"/>
  <c r="Y35" i="40"/>
  <c r="Z35" i="40" s="1"/>
  <c r="Y127" i="40"/>
  <c r="Z127" i="40" s="1"/>
  <c r="Y110" i="40"/>
  <c r="Z110" i="40" s="1"/>
  <c r="AI224" i="40"/>
  <c r="AI308" i="40"/>
  <c r="Y101" i="38"/>
  <c r="Z101" i="38"/>
  <c r="AA101" i="38" s="1"/>
  <c r="AB101" i="38"/>
  <c r="AC101" i="38" s="1"/>
  <c r="AE101" i="38"/>
  <c r="AH101" i="38"/>
  <c r="AF229" i="38"/>
  <c r="AC250" i="38"/>
  <c r="AH250" i="38" s="1"/>
  <c r="AH333" i="38"/>
  <c r="Y106" i="38"/>
  <c r="Z106" i="38" s="1"/>
  <c r="AA106" i="38"/>
  <c r="AB106" i="38" s="1"/>
  <c r="Y89" i="38"/>
  <c r="Z89" i="38" s="1"/>
  <c r="AA89" i="38" s="1"/>
  <c r="AF89" i="38"/>
  <c r="AB89" i="38"/>
  <c r="AC89" i="38" s="1"/>
  <c r="AG89" i="38"/>
  <c r="AF164" i="38"/>
  <c r="AB258" i="38"/>
  <c r="AG261" i="38"/>
  <c r="Y131" i="38"/>
  <c r="Z131" i="38" s="1"/>
  <c r="AA131" i="38"/>
  <c r="AF131" i="38" s="1"/>
  <c r="AB131" i="38"/>
  <c r="AG131" i="38" s="1"/>
  <c r="Y92" i="38"/>
  <c r="AF92" i="38" s="1"/>
  <c r="Z92" i="38"/>
  <c r="AA92" i="38" s="1"/>
  <c r="AF251" i="38"/>
  <c r="AB315" i="38"/>
  <c r="AB354" i="38"/>
  <c r="AG354" i="38" s="1"/>
  <c r="AG310" i="38"/>
  <c r="AF322" i="38"/>
  <c r="AC320" i="38"/>
  <c r="AA327" i="38"/>
  <c r="AA290" i="38"/>
  <c r="AC318" i="38"/>
  <c r="AE318" i="38" s="1"/>
  <c r="AG341" i="32"/>
  <c r="AB368" i="32"/>
  <c r="AE317" i="32"/>
  <c r="AC325" i="32"/>
  <c r="AD325" i="32" s="1"/>
  <c r="AE325" i="32" s="1"/>
  <c r="AE338" i="32"/>
  <c r="AK338" i="32" s="1"/>
  <c r="BO304" i="30"/>
  <c r="BQ304" i="30"/>
  <c r="BR304" i="30"/>
  <c r="BI101" i="30"/>
  <c r="BJ101" i="30" s="1"/>
  <c r="BK101" i="30" s="1"/>
  <c r="BI57" i="30"/>
  <c r="BL57" i="30" s="1"/>
  <c r="BQ57" i="30" s="1"/>
  <c r="BJ57" i="30"/>
  <c r="BK57" i="30"/>
  <c r="BP57" i="30" s="1"/>
  <c r="BJ340" i="30"/>
  <c r="AG237" i="40"/>
  <c r="AG148" i="40"/>
  <c r="AA264" i="40"/>
  <c r="AF333" i="40"/>
  <c r="AA301" i="40"/>
  <c r="AF266" i="40"/>
  <c r="AG154" i="40"/>
  <c r="AF262" i="40"/>
  <c r="AF331" i="40"/>
  <c r="AH331" i="40"/>
  <c r="Z235" i="40"/>
  <c r="Y115" i="40"/>
  <c r="Z314" i="40"/>
  <c r="AF334" i="40"/>
  <c r="AG166" i="40"/>
  <c r="AA145" i="40"/>
  <c r="Z228" i="40"/>
  <c r="AB307" i="40"/>
  <c r="AH307" i="40" s="1"/>
  <c r="AA232" i="40"/>
  <c r="AC323" i="40"/>
  <c r="AF209" i="38"/>
  <c r="AC335" i="38"/>
  <c r="AH335" i="38" s="1"/>
  <c r="Y72" i="38"/>
  <c r="Z72" i="38" s="1"/>
  <c r="AA72" i="38" s="1"/>
  <c r="AF72" i="38"/>
  <c r="AB72" i="38"/>
  <c r="AC72" i="38" s="1"/>
  <c r="AH72" i="38" s="1"/>
  <c r="Y116" i="38"/>
  <c r="AB116" i="38" s="1"/>
  <c r="Z116" i="38"/>
  <c r="AA116" i="38" s="1"/>
  <c r="AG362" i="38"/>
  <c r="AC274" i="38"/>
  <c r="AC294" i="38"/>
  <c r="AE294" i="38" s="1"/>
  <c r="AB242" i="38"/>
  <c r="AA201" i="38"/>
  <c r="Y19" i="38"/>
  <c r="Z19" i="38" s="1"/>
  <c r="AA19" i="38" s="1"/>
  <c r="AC286" i="38"/>
  <c r="Y104" i="38"/>
  <c r="AB104" i="38" s="1"/>
  <c r="Z104" i="38"/>
  <c r="AG104" i="38" s="1"/>
  <c r="AA104" i="38"/>
  <c r="AF104" i="38" s="1"/>
  <c r="AA323" i="38"/>
  <c r="AF312" i="38"/>
  <c r="Y49" i="38"/>
  <c r="Z49" i="38" s="1"/>
  <c r="AA49" i="38" s="1"/>
  <c r="AA291" i="38"/>
  <c r="AA313" i="38"/>
  <c r="Z309" i="38"/>
  <c r="AF301" i="38"/>
  <c r="AE328" i="38"/>
  <c r="AG343" i="32"/>
  <c r="AI335" i="32"/>
  <c r="Z96" i="32"/>
  <c r="AA96" i="32" s="1"/>
  <c r="AB96" i="32" s="1"/>
  <c r="Z79" i="32"/>
  <c r="AC79" i="32" s="1"/>
  <c r="AA79" i="32"/>
  <c r="AB79" i="32" s="1"/>
  <c r="Z75" i="32"/>
  <c r="AA75" i="32"/>
  <c r="AJ336" i="32"/>
  <c r="AD336" i="32"/>
  <c r="AJ315" i="32"/>
  <c r="Z108" i="32"/>
  <c r="AA108" i="32"/>
  <c r="Z145" i="32"/>
  <c r="AA145" i="32"/>
  <c r="Z65" i="32"/>
  <c r="AD65" i="32" s="1"/>
  <c r="AA65" i="32"/>
  <c r="AH65" i="32" s="1"/>
  <c r="AB65" i="32"/>
  <c r="AC65" i="32" s="1"/>
  <c r="AB306" i="32"/>
  <c r="AI326" i="32"/>
  <c r="AD326" i="32"/>
  <c r="AE326" i="32" s="1"/>
  <c r="AG326" i="32" s="1"/>
  <c r="AE330" i="32"/>
  <c r="AK330" i="32" s="1"/>
  <c r="AH330" i="32"/>
  <c r="AB323" i="32"/>
  <c r="AA307" i="32"/>
  <c r="AB307" i="32" s="1"/>
  <c r="AC307" i="32" s="1"/>
  <c r="Z134" i="32"/>
  <c r="AA134" i="32" s="1"/>
  <c r="Z81" i="32"/>
  <c r="AA81" i="32"/>
  <c r="AH81" i="32" s="1"/>
  <c r="AB81" i="32"/>
  <c r="AI81" i="32" s="1"/>
  <c r="AC81" i="32"/>
  <c r="AD81" i="32" s="1"/>
  <c r="AJ81" i="32"/>
  <c r="Z138" i="32"/>
  <c r="AA138" i="32" s="1"/>
  <c r="AB138" i="32" s="1"/>
  <c r="AH138" i="32"/>
  <c r="BI96" i="30"/>
  <c r="BL96" i="30" s="1"/>
  <c r="BQ96" i="30" s="1"/>
  <c r="BJ96" i="30"/>
  <c r="BK96" i="30"/>
  <c r="BP96" i="30" s="1"/>
  <c r="BI50" i="30"/>
  <c r="BL50" i="30" s="1"/>
  <c r="BJ50" i="30"/>
  <c r="BK50" i="30" s="1"/>
  <c r="BI21" i="30"/>
  <c r="BJ21" i="30" s="1"/>
  <c r="BK21" i="30"/>
  <c r="BM21" i="30" s="1"/>
  <c r="BR21" i="30" s="1"/>
  <c r="BL21" i="30"/>
  <c r="BQ21" i="30" s="1"/>
  <c r="BI43" i="30"/>
  <c r="BJ43" i="30" s="1"/>
  <c r="BO360" i="30"/>
  <c r="BR360" i="30"/>
  <c r="BQ360" i="30"/>
  <c r="BI135" i="30"/>
  <c r="BI56" i="30"/>
  <c r="BJ56" i="30" s="1"/>
  <c r="BK56" i="30"/>
  <c r="BP56" i="30"/>
  <c r="BI163" i="30"/>
  <c r="BJ163" i="30" s="1"/>
  <c r="BK163" i="30"/>
  <c r="BP163" i="30" s="1"/>
  <c r="BL163" i="30"/>
  <c r="BM163" i="30" s="1"/>
  <c r="BJ209" i="30"/>
  <c r="Z304" i="32"/>
  <c r="AH304" i="32" s="1"/>
  <c r="AA304" i="32"/>
  <c r="AI304" i="32" s="1"/>
  <c r="AB304" i="32"/>
  <c r="AC304" i="32" s="1"/>
  <c r="Z249" i="32"/>
  <c r="AD249" i="32" s="1"/>
  <c r="AA249" i="32"/>
  <c r="AB249" i="32" s="1"/>
  <c r="AC249" i="32" s="1"/>
  <c r="AI249" i="32" s="1"/>
  <c r="AH249" i="32"/>
  <c r="Z191" i="32"/>
  <c r="AA191" i="32"/>
  <c r="AB191" i="32" s="1"/>
  <c r="AH191" i="32"/>
  <c r="AC191" i="32"/>
  <c r="AD191" i="32" s="1"/>
  <c r="Z254" i="32"/>
  <c r="AA254" i="32"/>
  <c r="AB254" i="32" s="1"/>
  <c r="AC254" i="32" s="1"/>
  <c r="AD254" i="32" s="1"/>
  <c r="AE254" i="32"/>
  <c r="AK254" i="32" s="1"/>
  <c r="AJ254" i="32"/>
  <c r="AH254" i="32"/>
  <c r="AG254" i="32"/>
  <c r="Z76" i="32"/>
  <c r="Z26" i="32"/>
  <c r="AA26" i="32" s="1"/>
  <c r="Z243" i="32"/>
  <c r="Z115" i="32"/>
  <c r="Z179" i="32"/>
  <c r="Z297" i="32"/>
  <c r="AA297" i="32" s="1"/>
  <c r="AB297" i="32" s="1"/>
  <c r="AA316" i="32"/>
  <c r="AB316" i="32" s="1"/>
  <c r="Z49" i="32"/>
  <c r="AA49" i="32" s="1"/>
  <c r="BI41" i="30"/>
  <c r="BJ41" i="30" s="1"/>
  <c r="BI61" i="30"/>
  <c r="BJ61" i="30" s="1"/>
  <c r="BK61" i="30" s="1"/>
  <c r="BP61" i="30"/>
  <c r="BI187" i="30"/>
  <c r="BI241" i="30"/>
  <c r="BJ241" i="30" s="1"/>
  <c r="BI334" i="30"/>
  <c r="BI223" i="30"/>
  <c r="BJ223" i="30" s="1"/>
  <c r="BK223" i="30"/>
  <c r="BI95" i="30"/>
  <c r="BP95" i="30" s="1"/>
  <c r="BJ95" i="30"/>
  <c r="BK95" i="30" s="1"/>
  <c r="BI18" i="30"/>
  <c r="BJ18" i="30"/>
  <c r="BP18" i="30" s="1"/>
  <c r="BK18" i="30"/>
  <c r="BL18" i="30"/>
  <c r="BQ18" i="30" s="1"/>
  <c r="BI38" i="30"/>
  <c r="BM38" i="30" s="1"/>
  <c r="BJ38" i="30"/>
  <c r="BK38" i="30" s="1"/>
  <c r="BL38" i="30"/>
  <c r="BP38" i="30"/>
  <c r="BJ188" i="30"/>
  <c r="BP389" i="30"/>
  <c r="BL389" i="30"/>
  <c r="BI395" i="30"/>
  <c r="BI283" i="30"/>
  <c r="BJ283" i="30" s="1"/>
  <c r="BK283" i="30" s="1"/>
  <c r="BP283" i="30"/>
  <c r="BL283" i="30"/>
  <c r="BQ283" i="30" s="1"/>
  <c r="BI311" i="30"/>
  <c r="BK311" i="30" s="1"/>
  <c r="BL311" i="30" s="1"/>
  <c r="BJ311" i="30"/>
  <c r="AG16" i="15"/>
  <c r="AC16" i="15"/>
  <c r="Y254" i="40"/>
  <c r="Z328" i="40"/>
  <c r="AA328" i="40" s="1"/>
  <c r="Y362" i="40"/>
  <c r="Z362" i="40" s="1"/>
  <c r="AA362" i="40" s="1"/>
  <c r="AB362" i="40" s="1"/>
  <c r="Y55" i="40"/>
  <c r="Z55" i="40" s="1"/>
  <c r="Y48" i="40"/>
  <c r="Z48" i="40" s="1"/>
  <c r="AA48" i="40" s="1"/>
  <c r="AB48" i="40" s="1"/>
  <c r="Y171" i="40"/>
  <c r="Z171" i="40"/>
  <c r="Y361" i="40"/>
  <c r="Z361" i="40" s="1"/>
  <c r="AA361" i="40" s="1"/>
  <c r="AG361" i="40" s="1"/>
  <c r="Y107" i="40"/>
  <c r="Y52" i="40"/>
  <c r="Y156" i="40"/>
  <c r="Z156" i="40" s="1"/>
  <c r="AA156" i="40" s="1"/>
  <c r="Y238" i="40"/>
  <c r="Z238" i="40" s="1"/>
  <c r="AA238" i="40" s="1"/>
  <c r="AB238" i="40" s="1"/>
  <c r="Y243" i="40"/>
  <c r="Y121" i="40"/>
  <c r="Z121" i="40" s="1"/>
  <c r="AA121" i="40" s="1"/>
  <c r="Y206" i="40"/>
  <c r="Z206" i="40" s="1"/>
  <c r="AA206" i="40" s="1"/>
  <c r="AG206" i="40" s="1"/>
  <c r="Y205" i="38"/>
  <c r="Z205" i="38" s="1"/>
  <c r="AA205" i="38"/>
  <c r="Y158" i="38"/>
  <c r="Z158" i="38"/>
  <c r="AF158" i="38" s="1"/>
  <c r="AA158" i="38"/>
  <c r="AB158" i="38" s="1"/>
  <c r="AG158" i="38" s="1"/>
  <c r="AC158" i="38"/>
  <c r="AH158" i="38" s="1"/>
  <c r="Y361" i="38"/>
  <c r="Z361" i="38"/>
  <c r="Y150" i="38"/>
  <c r="AF150" i="38" s="1"/>
  <c r="Z150" i="38"/>
  <c r="AB150" i="38" s="1"/>
  <c r="AA150" i="38"/>
  <c r="Y219" i="38"/>
  <c r="AF219" i="38" s="1"/>
  <c r="Z219" i="38"/>
  <c r="AB219" i="38" s="1"/>
  <c r="AA219" i="38"/>
  <c r="AG219" i="38" s="1"/>
  <c r="Y105" i="38"/>
  <c r="Z105" i="38" s="1"/>
  <c r="AA105" i="38"/>
  <c r="AF105" i="38" s="1"/>
  <c r="AB105" i="38"/>
  <c r="AG105" i="38"/>
  <c r="Y52" i="38"/>
  <c r="Y143" i="38"/>
  <c r="Y257" i="38"/>
  <c r="Z257" i="38" s="1"/>
  <c r="AA257" i="38"/>
  <c r="AB257" i="38" s="1"/>
  <c r="Y280" i="38"/>
  <c r="Z280" i="38" s="1"/>
  <c r="AA280" i="38"/>
  <c r="AF280" i="38" s="1"/>
  <c r="AB280" i="38"/>
  <c r="AC280" i="38" s="1"/>
  <c r="AH280" i="38"/>
  <c r="Y83" i="38"/>
  <c r="Z83" i="38" s="1"/>
  <c r="AA83" i="38" s="1"/>
  <c r="AF83" i="38"/>
  <c r="Y153" i="38"/>
  <c r="Z153" i="38" s="1"/>
  <c r="AA153" i="38"/>
  <c r="AB153" i="38" s="1"/>
  <c r="AG153" i="38" s="1"/>
  <c r="AC153" i="38"/>
  <c r="AH153" i="38" s="1"/>
  <c r="Y213" i="38"/>
  <c r="Z213" i="38" s="1"/>
  <c r="AA213" i="38" s="1"/>
  <c r="AB213" i="38"/>
  <c r="AG213" i="38" s="1"/>
  <c r="AF213" i="38"/>
  <c r="Y224" i="38"/>
  <c r="Z224" i="38" s="1"/>
  <c r="AA224" i="38"/>
  <c r="AF224" i="38" s="1"/>
  <c r="Y169" i="38"/>
  <c r="Z169" i="38"/>
  <c r="AA169" i="38" s="1"/>
  <c r="AF169" i="38"/>
  <c r="AB169" i="38"/>
  <c r="AG169" i="38" s="1"/>
  <c r="Y241" i="38"/>
  <c r="Z241" i="38" s="1"/>
  <c r="AA241" i="38"/>
  <c r="AF241" i="38" s="1"/>
  <c r="Y108" i="38"/>
  <c r="Z108" i="38" s="1"/>
  <c r="AA108" i="38"/>
  <c r="AF108" i="38" s="1"/>
  <c r="AB108" i="38"/>
  <c r="AG108" i="38" s="1"/>
  <c r="AC108" i="38"/>
  <c r="AE108" i="38" s="1"/>
  <c r="Y88" i="38"/>
  <c r="Z88" i="38" s="1"/>
  <c r="AA88" i="38" s="1"/>
  <c r="AB88" i="38"/>
  <c r="AC88" i="38" s="1"/>
  <c r="AF88" i="38"/>
  <c r="AH88" i="38"/>
  <c r="Y94" i="38"/>
  <c r="Y187" i="38"/>
  <c r="Z187" i="38" s="1"/>
  <c r="AA187" i="38"/>
  <c r="AB187" i="38" s="1"/>
  <c r="AC187" i="38" s="1"/>
  <c r="AH187" i="38" s="1"/>
  <c r="Y110" i="38"/>
  <c r="Z110" i="38" s="1"/>
  <c r="Y63" i="38"/>
  <c r="AF63" i="38" s="1"/>
  <c r="Z63" i="38"/>
  <c r="AA63" i="38" s="1"/>
  <c r="AB63" i="38"/>
  <c r="AC63" i="38" s="1"/>
  <c r="AH63" i="38"/>
  <c r="Y111" i="38"/>
  <c r="Z111" i="38"/>
  <c r="AA111" i="38" s="1"/>
  <c r="AF111" i="38"/>
  <c r="AB111" i="38"/>
  <c r="AG111" i="38" s="1"/>
  <c r="Y368" i="38"/>
  <c r="Y375" i="38"/>
  <c r="AB375" i="38" s="1"/>
  <c r="Z375" i="38"/>
  <c r="AA375" i="38"/>
  <c r="Y259" i="38"/>
  <c r="Z259" i="38" s="1"/>
  <c r="AA259" i="38"/>
  <c r="AF259" i="38" s="1"/>
  <c r="AB259" i="38"/>
  <c r="AC259" i="38" s="1"/>
  <c r="AE259" i="38" s="1"/>
  <c r="Z305" i="32"/>
  <c r="AA305" i="32" s="1"/>
  <c r="AB305" i="32" s="1"/>
  <c r="AC305" i="32"/>
  <c r="AI305" i="32" s="1"/>
  <c r="Z56" i="32"/>
  <c r="AA56" i="32" s="1"/>
  <c r="AB56" i="32" s="1"/>
  <c r="AH56" i="32"/>
  <c r="AC56" i="32"/>
  <c r="AI56" i="32" s="1"/>
  <c r="Z374" i="32"/>
  <c r="AA374" i="32" s="1"/>
  <c r="AB374" i="32"/>
  <c r="AH374" i="32"/>
  <c r="Z293" i="32"/>
  <c r="AC293" i="32" s="1"/>
  <c r="AA293" i="32"/>
  <c r="AH293" i="32" s="1"/>
  <c r="AB293" i="32"/>
  <c r="AI293" i="32" s="1"/>
  <c r="Z68" i="32"/>
  <c r="AC68" i="32" s="1"/>
  <c r="AD68" i="32" s="1"/>
  <c r="AE68" i="32" s="1"/>
  <c r="AA68" i="32"/>
  <c r="AB68" i="32" s="1"/>
  <c r="Z54" i="32"/>
  <c r="Z150" i="32"/>
  <c r="AA150" i="32" s="1"/>
  <c r="Z84" i="32"/>
  <c r="Z95" i="32"/>
  <c r="Z284" i="32"/>
  <c r="AC284" i="32" s="1"/>
  <c r="AI284" i="32" s="1"/>
  <c r="AA284" i="32"/>
  <c r="AB284" i="32" s="1"/>
  <c r="Z166" i="32"/>
  <c r="AA166" i="32" s="1"/>
  <c r="Z216" i="32"/>
  <c r="Z110" i="32"/>
  <c r="Z183" i="32"/>
  <c r="AA183" i="32"/>
  <c r="AI183" i="32" s="1"/>
  <c r="AB183" i="32"/>
  <c r="AC183" i="32" s="1"/>
  <c r="AD183" i="32" s="1"/>
  <c r="AE183" i="32"/>
  <c r="AK183" i="32" s="1"/>
  <c r="AJ183" i="32"/>
  <c r="Z220" i="32"/>
  <c r="AA220" i="32"/>
  <c r="AD220" i="32" s="1"/>
  <c r="AB220" i="32"/>
  <c r="AC220" i="32" s="1"/>
  <c r="AH220" i="32"/>
  <c r="AI220" i="32"/>
  <c r="Z375" i="32"/>
  <c r="AI375" i="32" s="1"/>
  <c r="AA375" i="32"/>
  <c r="AJ375" i="32" s="1"/>
  <c r="AB375" i="32"/>
  <c r="AC375" i="32" s="1"/>
  <c r="AD375" i="32" s="1"/>
  <c r="AE375" i="32"/>
  <c r="AK375" i="32" s="1"/>
  <c r="Z98" i="32"/>
  <c r="AA98" i="32" s="1"/>
  <c r="AB98" i="32"/>
  <c r="AI98" i="32" s="1"/>
  <c r="AC98" i="32"/>
  <c r="AD98" i="32" s="1"/>
  <c r="AE98" i="32"/>
  <c r="AK98" i="32" s="1"/>
  <c r="Z199" i="32"/>
  <c r="AC199" i="32" s="1"/>
  <c r="AA199" i="32"/>
  <c r="AH199" i="32" s="1"/>
  <c r="AB199" i="32"/>
  <c r="Z279" i="32"/>
  <c r="AE279" i="32" s="1"/>
  <c r="AK279" i="32" s="1"/>
  <c r="AA279" i="32"/>
  <c r="AI279" i="32" s="1"/>
  <c r="AB279" i="32"/>
  <c r="AC279" i="32" s="1"/>
  <c r="AD279" i="32" s="1"/>
  <c r="AH279" i="32"/>
  <c r="Z78" i="32"/>
  <c r="AD78" i="32" s="1"/>
  <c r="AA78" i="32"/>
  <c r="AH78" i="32" s="1"/>
  <c r="AB78" i="32"/>
  <c r="AC78" i="32" s="1"/>
  <c r="Z287" i="32"/>
  <c r="AA287" i="32" s="1"/>
  <c r="AB287" i="32" s="1"/>
  <c r="AC287" i="32"/>
  <c r="AI287" i="32" s="1"/>
  <c r="Z272" i="32"/>
  <c r="AD272" i="32" s="1"/>
  <c r="AA272" i="32"/>
  <c r="AB272" i="32" s="1"/>
  <c r="AC272" i="32" s="1"/>
  <c r="AI272" i="32"/>
  <c r="Z88" i="32"/>
  <c r="AA88" i="32" s="1"/>
  <c r="AB88" i="32"/>
  <c r="AD88" i="32" s="1"/>
  <c r="AC88" i="32"/>
  <c r="AI88" i="32" s="1"/>
  <c r="Z53" i="32"/>
  <c r="AA53" i="32"/>
  <c r="AB53" i="32" s="1"/>
  <c r="AC53" i="32"/>
  <c r="AD53" i="32" s="1"/>
  <c r="AH53" i="32"/>
  <c r="AE53" i="32"/>
  <c r="AK53" i="32" s="1"/>
  <c r="AG53" i="32"/>
  <c r="Z251" i="32"/>
  <c r="AA251" i="32" s="1"/>
  <c r="AB251" i="32"/>
  <c r="AH251" i="32" s="1"/>
  <c r="AC251" i="32"/>
  <c r="AD251" i="32" s="1"/>
  <c r="AE251" i="32" s="1"/>
  <c r="AI251" i="32"/>
  <c r="AK251" i="32"/>
  <c r="Z143" i="32"/>
  <c r="Z133" i="32"/>
  <c r="AA133" i="32" s="1"/>
  <c r="Z24" i="32"/>
  <c r="Z136" i="32"/>
  <c r="AA136" i="32" s="1"/>
  <c r="Z237" i="32"/>
  <c r="Z355" i="32"/>
  <c r="AA355" i="32"/>
  <c r="AD355" i="32" s="1"/>
  <c r="AE355" i="32" s="1"/>
  <c r="AK355" i="32" s="1"/>
  <c r="AB355" i="32"/>
  <c r="AH355" i="32" s="1"/>
  <c r="AC355" i="32"/>
  <c r="AI355" i="32" s="1"/>
  <c r="Z165" i="32"/>
  <c r="Z69" i="32"/>
  <c r="Z201" i="32"/>
  <c r="AC201" i="32" s="1"/>
  <c r="AA201" i="32"/>
  <c r="AB201" i="32" s="1"/>
  <c r="Z258" i="32"/>
  <c r="AA258" i="32"/>
  <c r="Z224" i="32"/>
  <c r="AE224" i="32" s="1"/>
  <c r="AA224" i="32"/>
  <c r="AB224" i="32" s="1"/>
  <c r="AC224" i="32" s="1"/>
  <c r="AD224" i="32" s="1"/>
  <c r="BI190" i="30"/>
  <c r="BL190" i="30" s="1"/>
  <c r="BQ190" i="30" s="1"/>
  <c r="BJ190" i="30"/>
  <c r="BK190" i="30"/>
  <c r="BP190" i="30" s="1"/>
  <c r="BI37" i="30"/>
  <c r="BJ37" i="30" s="1"/>
  <c r="BK37" i="30" s="1"/>
  <c r="BL37" i="30"/>
  <c r="BQ37" i="30" s="1"/>
  <c r="BM37" i="30"/>
  <c r="BR37" i="30" s="1"/>
  <c r="BO37" i="30"/>
  <c r="BI299" i="30"/>
  <c r="BJ299" i="30"/>
  <c r="BM299" i="30" s="1"/>
  <c r="BO299" i="30" s="1"/>
  <c r="BK299" i="30"/>
  <c r="BL299" i="30" s="1"/>
  <c r="BP299" i="30"/>
  <c r="BI316" i="30"/>
  <c r="BJ316" i="30"/>
  <c r="BI383" i="30"/>
  <c r="BL383" i="30" s="1"/>
  <c r="BQ383" i="30" s="1"/>
  <c r="BJ383" i="30"/>
  <c r="BK383" i="30" s="1"/>
  <c r="BP383" i="30"/>
  <c r="BI375" i="30"/>
  <c r="BI123" i="30"/>
  <c r="BJ123" i="30"/>
  <c r="BI87" i="30"/>
  <c r="BI320" i="30"/>
  <c r="BI48" i="30"/>
  <c r="BJ48" i="30" s="1"/>
  <c r="BK48" i="30" s="1"/>
  <c r="BP48" i="30"/>
  <c r="BL48" i="30"/>
  <c r="BM48" i="30" s="1"/>
  <c r="BO48" i="30" s="1"/>
  <c r="BQ48" i="30"/>
  <c r="BI51" i="30"/>
  <c r="BJ51" i="30" s="1"/>
  <c r="BK51" i="30"/>
  <c r="BL51" i="30" s="1"/>
  <c r="BQ51" i="30" s="1"/>
  <c r="BM51" i="30"/>
  <c r="BO51" i="30" s="1"/>
  <c r="BI302" i="30"/>
  <c r="BI120" i="30"/>
  <c r="BJ120" i="30" s="1"/>
  <c r="BK120" i="30"/>
  <c r="BI146" i="30"/>
  <c r="BL146" i="30" s="1"/>
  <c r="BJ146" i="30"/>
  <c r="BK146" i="30" s="1"/>
  <c r="BP146" i="30"/>
  <c r="BQ146" i="30"/>
  <c r="BI379" i="30"/>
  <c r="BJ379" i="30"/>
  <c r="BP379" i="30" s="1"/>
  <c r="BK379" i="30"/>
  <c r="BL379" i="30"/>
  <c r="BQ379" i="30" s="1"/>
  <c r="BI65" i="30"/>
  <c r="BI385" i="30"/>
  <c r="BJ385" i="30"/>
  <c r="BK385" i="30" s="1"/>
  <c r="BP385" i="30" s="1"/>
  <c r="BL385" i="30"/>
  <c r="BM385" i="30" s="1"/>
  <c r="BQ385" i="30"/>
  <c r="BI202" i="30"/>
  <c r="BJ202" i="30" s="1"/>
  <c r="BI279" i="30"/>
  <c r="BP279" i="30" s="1"/>
  <c r="BJ279" i="30"/>
  <c r="BK279" i="30" s="1"/>
  <c r="BL279" i="30"/>
  <c r="BQ279" i="30" s="1"/>
  <c r="BI281" i="30"/>
  <c r="BJ281" i="30"/>
  <c r="BK281" i="30"/>
  <c r="BP281" i="30" s="1"/>
  <c r="BI155" i="30"/>
  <c r="BI297" i="30"/>
  <c r="BJ297" i="30" s="1"/>
  <c r="BK297" i="30"/>
  <c r="BQ297" i="30" s="1"/>
  <c r="BL297" i="30"/>
  <c r="BM297" i="30" s="1"/>
  <c r="BP297" i="30"/>
  <c r="BO297" i="30"/>
  <c r="BI144" i="30"/>
  <c r="BI151" i="30"/>
  <c r="BI168" i="30"/>
  <c r="BI268" i="30"/>
  <c r="BI317" i="30"/>
  <c r="BL317" i="30" s="1"/>
  <c r="BJ317" i="30"/>
  <c r="BK317" i="30" s="1"/>
  <c r="BP317" i="30"/>
  <c r="BJ330" i="30"/>
  <c r="BK303" i="30"/>
  <c r="Y289" i="40"/>
  <c r="Y351" i="40"/>
  <c r="Z351" i="40" s="1"/>
  <c r="Y26" i="40"/>
  <c r="Z26" i="40" s="1"/>
  <c r="Y84" i="40"/>
  <c r="Z84" i="40" s="1"/>
  <c r="Y85" i="40"/>
  <c r="Z85" i="40" s="1"/>
  <c r="Y216" i="40"/>
  <c r="Y259" i="40"/>
  <c r="Y59" i="40"/>
  <c r="Z59" i="40" s="1"/>
  <c r="AA59" i="40" s="1"/>
  <c r="Y240" i="40"/>
  <c r="Z240" i="40" s="1"/>
  <c r="AA240" i="40" s="1"/>
  <c r="Y39" i="40"/>
  <c r="Z39" i="40" s="1"/>
  <c r="Y96" i="40"/>
  <c r="Y45" i="40"/>
  <c r="Y251" i="40"/>
  <c r="Y214" i="40"/>
  <c r="Y97" i="40"/>
  <c r="Z97" i="40" s="1"/>
  <c r="Y116" i="40"/>
  <c r="Y355" i="40"/>
  <c r="Z355" i="40" s="1"/>
  <c r="Y277" i="40"/>
  <c r="Z277" i="40" s="1"/>
  <c r="Y283" i="40"/>
  <c r="Z283" i="40" s="1"/>
  <c r="Y50" i="40"/>
  <c r="Y98" i="40"/>
  <c r="Z98" i="40" s="1"/>
  <c r="Y130" i="40"/>
  <c r="Y221" i="40"/>
  <c r="Z221" i="40" s="1"/>
  <c r="X11" i="39"/>
  <c r="Y12" i="39"/>
  <c r="Z12" i="39"/>
  <c r="AA12" i="39"/>
  <c r="AB12" i="39" s="1"/>
  <c r="Z21" i="32"/>
  <c r="AA21" i="32" s="1"/>
  <c r="AB21" i="32"/>
  <c r="AH21" i="32"/>
  <c r="AC21" i="32"/>
  <c r="AD21" i="32" s="1"/>
  <c r="Y145" i="38"/>
  <c r="Z145" i="38"/>
  <c r="Y48" i="38"/>
  <c r="Z48" i="38" s="1"/>
  <c r="AA48" i="38" s="1"/>
  <c r="AB48" i="38"/>
  <c r="AC48" i="38" s="1"/>
  <c r="AF48" i="38"/>
  <c r="AE48" i="38"/>
  <c r="AH48" i="38"/>
  <c r="Y139" i="38"/>
  <c r="Y121" i="38"/>
  <c r="Z121" i="38" s="1"/>
  <c r="AE121" i="38"/>
  <c r="AF121" i="38"/>
  <c r="AG121" i="38"/>
  <c r="AA121" i="38"/>
  <c r="AB121" i="38" s="1"/>
  <c r="AC121" i="38" s="1"/>
  <c r="AH121" i="38"/>
  <c r="Y357" i="38"/>
  <c r="Z357" i="38"/>
  <c r="AA357" i="38" s="1"/>
  <c r="Y133" i="38"/>
  <c r="Z133" i="38" s="1"/>
  <c r="AA133" i="38"/>
  <c r="AC133" i="38" s="1"/>
  <c r="AH133" i="38" s="1"/>
  <c r="AF133" i="38"/>
  <c r="AB133" i="38"/>
  <c r="Y161" i="38"/>
  <c r="Y358" i="38"/>
  <c r="Z358" i="38" s="1"/>
  <c r="AA358" i="38"/>
  <c r="AF358" i="38" s="1"/>
  <c r="AB358" i="38"/>
  <c r="AG358" i="38" s="1"/>
  <c r="Y182" i="38"/>
  <c r="Z182" i="38" s="1"/>
  <c r="AA182" i="38"/>
  <c r="AF182" i="38" s="1"/>
  <c r="Y186" i="38"/>
  <c r="Z186" i="38" s="1"/>
  <c r="AA186" i="38"/>
  <c r="AF186" i="38" s="1"/>
  <c r="AB186" i="38"/>
  <c r="AG186" i="38" s="1"/>
  <c r="Y297" i="38"/>
  <c r="Z297" i="38"/>
  <c r="AA297" i="38" s="1"/>
  <c r="Y211" i="38"/>
  <c r="Z211" i="38" s="1"/>
  <c r="AA211" i="38"/>
  <c r="AG211" i="38" s="1"/>
  <c r="AB211" i="38"/>
  <c r="AF211" i="38"/>
  <c r="Y77" i="38"/>
  <c r="Y117" i="38"/>
  <c r="Z117" i="38" s="1"/>
  <c r="Y221" i="38"/>
  <c r="Z221" i="38" s="1"/>
  <c r="AA221" i="38"/>
  <c r="AB221" i="38" s="1"/>
  <c r="AF221" i="38"/>
  <c r="AH221" i="38"/>
  <c r="AC221" i="38"/>
  <c r="AE221" i="38" s="1"/>
  <c r="Y135" i="38"/>
  <c r="Y142" i="38"/>
  <c r="Z330" i="38"/>
  <c r="AA330" i="38" s="1"/>
  <c r="AB330" i="38"/>
  <c r="AF330" i="38"/>
  <c r="Y275" i="38"/>
  <c r="Y223" i="38"/>
  <c r="Z360" i="32"/>
  <c r="AA360" i="32" s="1"/>
  <c r="AB360" i="32"/>
  <c r="AH360" i="32"/>
  <c r="AC360" i="32"/>
  <c r="Z357" i="32"/>
  <c r="AA357" i="32" s="1"/>
  <c r="AB357" i="32"/>
  <c r="AC357" i="32" s="1"/>
  <c r="AD357" i="32"/>
  <c r="AH357" i="32"/>
  <c r="Z212" i="32"/>
  <c r="Z202" i="32"/>
  <c r="AA202" i="32"/>
  <c r="Z292" i="32"/>
  <c r="AA292" i="32"/>
  <c r="AB292" i="32" s="1"/>
  <c r="AC292" i="32" s="1"/>
  <c r="AI292" i="32"/>
  <c r="AH292" i="32"/>
  <c r="Z188" i="32"/>
  <c r="Z52" i="32"/>
  <c r="Z105" i="32"/>
  <c r="AA105" i="32" s="1"/>
  <c r="AB105" i="32"/>
  <c r="AC105" i="32" s="1"/>
  <c r="Z239" i="32"/>
  <c r="AA239" i="32"/>
  <c r="Z124" i="32"/>
  <c r="AA124" i="32"/>
  <c r="AB124" i="32" s="1"/>
  <c r="AC124" i="32" s="1"/>
  <c r="AH124" i="32"/>
  <c r="AI124" i="32"/>
  <c r="Z210" i="32"/>
  <c r="AA210" i="32" s="1"/>
  <c r="AB210" i="32" s="1"/>
  <c r="AH210" i="32"/>
  <c r="AC210" i="32"/>
  <c r="Z41" i="32"/>
  <c r="Y40" i="32"/>
  <c r="Z122" i="32"/>
  <c r="Z263" i="32"/>
  <c r="AA263" i="32" s="1"/>
  <c r="AB263" i="32"/>
  <c r="AH263" i="32"/>
  <c r="Z265" i="32"/>
  <c r="AA265" i="32" s="1"/>
  <c r="AB265" i="32"/>
  <c r="AH265" i="32" s="1"/>
  <c r="Z167" i="32"/>
  <c r="AA167" i="32"/>
  <c r="AB167" i="32" s="1"/>
  <c r="AC329" i="32"/>
  <c r="AB319" i="32"/>
  <c r="BI166" i="30"/>
  <c r="BJ166" i="30"/>
  <c r="BI274" i="30"/>
  <c r="BJ274" i="30" s="1"/>
  <c r="BK274" i="30"/>
  <c r="BQ274" i="30" s="1"/>
  <c r="BL274" i="30"/>
  <c r="BP274" i="30"/>
  <c r="BI122" i="30"/>
  <c r="BI152" i="30"/>
  <c r="BJ152" i="30" s="1"/>
  <c r="BI233" i="30"/>
  <c r="BI211" i="30"/>
  <c r="BJ211" i="30" s="1"/>
  <c r="BK211" i="30"/>
  <c r="BL211" i="30"/>
  <c r="BP211" i="30"/>
  <c r="BI224" i="30"/>
  <c r="BI111" i="30"/>
  <c r="BI271" i="30"/>
  <c r="BJ271" i="30" s="1"/>
  <c r="BK271" i="30" s="1"/>
  <c r="BL271" i="30"/>
  <c r="BQ271" i="30" s="1"/>
  <c r="BP271" i="30"/>
  <c r="BI45" i="30"/>
  <c r="BI64" i="30"/>
  <c r="BJ64" i="30"/>
  <c r="BK64" i="30"/>
  <c r="BP64" i="30" s="1"/>
  <c r="BI99" i="30"/>
  <c r="BI157" i="30"/>
  <c r="BI326" i="30"/>
  <c r="BJ326" i="30"/>
  <c r="BK326" i="30" s="1"/>
  <c r="BI98" i="30"/>
  <c r="BI245" i="30"/>
  <c r="BJ245" i="30" s="1"/>
  <c r="BK245" i="30"/>
  <c r="BL245" i="30"/>
  <c r="BQ245" i="30"/>
  <c r="BI85" i="30"/>
  <c r="BJ85" i="30"/>
  <c r="BK85" i="30"/>
  <c r="BI60" i="30"/>
  <c r="BI40" i="30"/>
  <c r="BI141" i="30"/>
  <c r="BJ141" i="30"/>
  <c r="BI290" i="30"/>
  <c r="BI309" i="30"/>
  <c r="BJ309" i="30"/>
  <c r="BK309" i="30" s="1"/>
  <c r="BL309" i="30"/>
  <c r="BQ309" i="30" s="1"/>
  <c r="BP309" i="30"/>
  <c r="BI378" i="30"/>
  <c r="BP364" i="30"/>
  <c r="BP296" i="30"/>
  <c r="BL296" i="30"/>
  <c r="BJ349" i="30"/>
  <c r="Z149" i="32"/>
  <c r="AA149" i="32" s="1"/>
  <c r="AB149" i="32" s="1"/>
  <c r="AC149" i="32"/>
  <c r="AD149" i="32"/>
  <c r="AH149" i="32"/>
  <c r="AI149" i="32"/>
  <c r="Z225" i="32"/>
  <c r="AA225" i="32"/>
  <c r="AB225" i="32"/>
  <c r="AC225" i="32"/>
  <c r="AI225" i="32" s="1"/>
  <c r="Z273" i="32"/>
  <c r="AA273" i="32"/>
  <c r="AB273" i="32" s="1"/>
  <c r="AH273" i="32" s="1"/>
  <c r="Z238" i="32"/>
  <c r="AA238" i="32"/>
  <c r="Z196" i="32"/>
  <c r="Z131" i="32"/>
  <c r="Z240" i="32"/>
  <c r="AA240" i="32" s="1"/>
  <c r="AB240" i="32" s="1"/>
  <c r="AH240" i="32"/>
  <c r="AC240" i="32"/>
  <c r="AD240" i="32" s="1"/>
  <c r="AE240" i="32" s="1"/>
  <c r="AG240" i="32" s="1"/>
  <c r="Z217" i="32"/>
  <c r="AA217" i="32"/>
  <c r="AC217" i="32" s="1"/>
  <c r="AI217" i="32" s="1"/>
  <c r="AB217" i="32"/>
  <c r="Z232" i="32"/>
  <c r="AA232" i="32"/>
  <c r="AB232" i="32"/>
  <c r="AH232" i="32" s="1"/>
  <c r="Z99" i="32"/>
  <c r="AA99" i="32"/>
  <c r="AB99" i="32" s="1"/>
  <c r="AH99" i="32"/>
  <c r="AC99" i="32"/>
  <c r="AI99" i="32" s="1"/>
  <c r="BI264" i="30"/>
  <c r="BJ264" i="30" s="1"/>
  <c r="BI35" i="30"/>
  <c r="BJ35" i="30" s="1"/>
  <c r="BK35" i="30"/>
  <c r="BL35" i="30" s="1"/>
  <c r="BP35" i="30"/>
  <c r="BI100" i="30"/>
  <c r="BI289" i="30"/>
  <c r="BI167" i="30"/>
  <c r="BI210" i="30"/>
  <c r="BJ210" i="30"/>
  <c r="BK210" i="30" s="1"/>
  <c r="BI74" i="30"/>
  <c r="BJ74" i="30"/>
  <c r="BK74" i="30" s="1"/>
  <c r="BL74" i="30" s="1"/>
  <c r="BI205" i="30"/>
  <c r="BI59" i="30"/>
  <c r="BI195" i="30"/>
  <c r="BI333" i="30"/>
  <c r="BI80" i="30"/>
  <c r="BL265" i="30"/>
  <c r="BQ265" i="30" s="1"/>
  <c r="BI251" i="30"/>
  <c r="BI171" i="30"/>
  <c r="BI336" i="30"/>
  <c r="BJ336" i="30" s="1"/>
  <c r="BI208" i="30"/>
  <c r="BJ208" i="30" s="1"/>
  <c r="BK208" i="30" s="1"/>
  <c r="BP208" i="30"/>
  <c r="BL208" i="30"/>
  <c r="BM208" i="30" s="1"/>
  <c r="BR208" i="30" s="1"/>
  <c r="BI253" i="30"/>
  <c r="BI331" i="30"/>
  <c r="BI127" i="30"/>
  <c r="BI113" i="30"/>
  <c r="BJ113" i="30"/>
  <c r="BK113" i="30" s="1"/>
  <c r="BI272" i="30"/>
  <c r="BI118" i="30"/>
  <c r="BJ118" i="30"/>
  <c r="BK118" i="30" s="1"/>
  <c r="BI222" i="30"/>
  <c r="BI236" i="30"/>
  <c r="BP254" i="30"/>
  <c r="BL254" i="30"/>
  <c r="BJ347" i="30"/>
  <c r="Y250" i="40"/>
  <c r="Z250" i="40" s="1"/>
  <c r="Y142" i="40"/>
  <c r="Z142" i="40" s="1"/>
  <c r="AA142" i="40" s="1"/>
  <c r="AG142" i="40" s="1"/>
  <c r="Y352" i="40"/>
  <c r="Z352" i="40" s="1"/>
  <c r="Y186" i="40"/>
  <c r="Z186" i="40" s="1"/>
  <c r="Y143" i="40"/>
  <c r="Y76" i="40"/>
  <c r="Y287" i="40"/>
  <c r="Z287" i="40" s="1"/>
  <c r="Y28" i="40"/>
  <c r="Z28" i="40" s="1"/>
  <c r="Y288" i="40"/>
  <c r="Z288" i="40" s="1"/>
  <c r="Y360" i="40"/>
  <c r="Y202" i="40"/>
  <c r="Y80" i="40"/>
  <c r="Z80" i="40" s="1"/>
  <c r="Y210" i="40"/>
  <c r="Z210" i="40" s="1"/>
  <c r="Y125" i="40"/>
  <c r="Z125" i="40" s="1"/>
  <c r="AA125" i="40" s="1"/>
  <c r="AG329" i="40"/>
  <c r="Y63" i="40"/>
  <c r="Z63" i="40" s="1"/>
  <c r="AA63" i="40" s="1"/>
  <c r="Y175" i="40"/>
  <c r="Z175" i="40" s="1"/>
  <c r="AA175" i="40" s="1"/>
  <c r="Y353" i="40"/>
  <c r="Y95" i="40"/>
  <c r="Y217" i="40"/>
  <c r="Z217" i="40" s="1"/>
  <c r="Y226" i="40"/>
  <c r="Y102" i="40"/>
  <c r="Z102" i="40" s="1"/>
  <c r="AA102" i="40" s="1"/>
  <c r="Y126" i="40"/>
  <c r="Z126" i="40" s="1"/>
  <c r="AD308" i="40"/>
  <c r="Y14" i="39"/>
  <c r="Z14" i="39" s="1"/>
  <c r="AA14" i="39" s="1"/>
  <c r="AG14" i="39"/>
  <c r="AB14" i="39"/>
  <c r="AC14" i="39" s="1"/>
  <c r="AI14" i="39" s="1"/>
  <c r="Y36" i="38"/>
  <c r="Z36" i="38" s="1"/>
  <c r="AA36" i="38" s="1"/>
  <c r="Y218" i="38"/>
  <c r="Z218" i="38" s="1"/>
  <c r="AA218" i="38"/>
  <c r="AG229" i="38"/>
  <c r="Y82" i="38"/>
  <c r="Z82" i="38" s="1"/>
  <c r="AA82" i="38"/>
  <c r="Y228" i="38"/>
  <c r="Z228" i="38"/>
  <c r="AA228" i="38"/>
  <c r="AF228" i="38" s="1"/>
  <c r="Y244" i="38"/>
  <c r="Y95" i="38"/>
  <c r="Y87" i="38"/>
  <c r="Z87" i="38"/>
  <c r="AA87" i="38" s="1"/>
  <c r="AF87" i="38"/>
  <c r="AB87" i="38"/>
  <c r="AG87" i="38" s="1"/>
  <c r="Y18" i="38"/>
  <c r="Z18" i="38" s="1"/>
  <c r="Y191" i="38"/>
  <c r="Z191" i="38"/>
  <c r="AA191" i="38" s="1"/>
  <c r="AF191" i="38"/>
  <c r="AB191" i="38"/>
  <c r="AC191" i="38" s="1"/>
  <c r="AE191" i="38" s="1"/>
  <c r="AG251" i="38"/>
  <c r="AG315" i="38"/>
  <c r="AC283" i="38"/>
  <c r="AG320" i="38"/>
  <c r="AB327" i="38"/>
  <c r="AJ332" i="32"/>
  <c r="AG321" i="32"/>
  <c r="AI333" i="32"/>
  <c r="AK325" i="32"/>
  <c r="AE313" i="32"/>
  <c r="BI63" i="30"/>
  <c r="BJ63" i="30" s="1"/>
  <c r="BK63" i="30"/>
  <c r="BP63" i="30" s="1"/>
  <c r="BL63" i="30"/>
  <c r="BQ63" i="30" s="1"/>
  <c r="BI307" i="30"/>
  <c r="BJ307" i="30" s="1"/>
  <c r="BK307" i="30" s="1"/>
  <c r="BJ341" i="30"/>
  <c r="BI235" i="30"/>
  <c r="BI266" i="30"/>
  <c r="BI77" i="30"/>
  <c r="BJ77" i="30" s="1"/>
  <c r="BK77" i="30" s="1"/>
  <c r="BL77" i="30"/>
  <c r="BM77" i="30" s="1"/>
  <c r="BO77" i="30" s="1"/>
  <c r="BP77" i="30"/>
  <c r="BQ286" i="30"/>
  <c r="BM286" i="30"/>
  <c r="BI71" i="30"/>
  <c r="BL71" i="30" s="1"/>
  <c r="BJ71" i="30"/>
  <c r="BK71" i="30" s="1"/>
  <c r="BI115" i="30"/>
  <c r="BJ115" i="30" s="1"/>
  <c r="BM273" i="30"/>
  <c r="BP273" i="30"/>
  <c r="BQ273" i="30"/>
  <c r="BI226" i="30"/>
  <c r="Y27" i="40"/>
  <c r="AH154" i="40"/>
  <c r="Y82" i="40"/>
  <c r="Z82" i="40" s="1"/>
  <c r="AA82" i="40" s="1"/>
  <c r="Y184" i="40"/>
  <c r="AJ331" i="40"/>
  <c r="Y53" i="40"/>
  <c r="Z53" i="40" s="1"/>
  <c r="AA53" i="40" s="1"/>
  <c r="AG53" i="40" s="1"/>
  <c r="Y79" i="40"/>
  <c r="Z79" i="40" s="1"/>
  <c r="Y212" i="40"/>
  <c r="Z212" i="40" s="1"/>
  <c r="Y122" i="40"/>
  <c r="Z122" i="40" s="1"/>
  <c r="AE335" i="38"/>
  <c r="Y81" i="38"/>
  <c r="Z81" i="38" s="1"/>
  <c r="Y126" i="38"/>
  <c r="Z126" i="38"/>
  <c r="AA126" i="38" s="1"/>
  <c r="AF126" i="38"/>
  <c r="AB126" i="38"/>
  <c r="AC126" i="38" s="1"/>
  <c r="Y124" i="38"/>
  <c r="Z124" i="38" s="1"/>
  <c r="Y41" i="38"/>
  <c r="AB41" i="38" s="1"/>
  <c r="Z41" i="38"/>
  <c r="AA41" i="38" s="1"/>
  <c r="AF201" i="38"/>
  <c r="Y281" i="38"/>
  <c r="Z281" i="38"/>
  <c r="AA281" i="38" s="1"/>
  <c r="AF281" i="38"/>
  <c r="AB281" i="38"/>
  <c r="AC281" i="38" s="1"/>
  <c r="AE281" i="38" s="1"/>
  <c r="Y264" i="38"/>
  <c r="Z264" i="38"/>
  <c r="Y173" i="38"/>
  <c r="AB173" i="38" s="1"/>
  <c r="Z173" i="38"/>
  <c r="AA173" i="38" s="1"/>
  <c r="AF173" i="38" s="1"/>
  <c r="Y194" i="38"/>
  <c r="Z194" i="38" s="1"/>
  <c r="Y45" i="38"/>
  <c r="Z45" i="38" s="1"/>
  <c r="AA45" i="38"/>
  <c r="AB45" i="38" s="1"/>
  <c r="AG45" i="38" s="1"/>
  <c r="Y263" i="38"/>
  <c r="Z263" i="38" s="1"/>
  <c r="Y267" i="38"/>
  <c r="Z267" i="38"/>
  <c r="AA267" i="38" s="1"/>
  <c r="AB267" i="38"/>
  <c r="AC267" i="38" s="1"/>
  <c r="AH267" i="38" s="1"/>
  <c r="AF267" i="38"/>
  <c r="AE312" i="38"/>
  <c r="Y199" i="38"/>
  <c r="Z199" i="38"/>
  <c r="AG199" i="38" s="1"/>
  <c r="AA199" i="38"/>
  <c r="AF199" i="38" s="1"/>
  <c r="AB199" i="38"/>
  <c r="AC199" i="38" s="1"/>
  <c r="AE308" i="38"/>
  <c r="Y171" i="38"/>
  <c r="Z171" i="38"/>
  <c r="AF328" i="38"/>
  <c r="Z94" i="32"/>
  <c r="AA94" i="32"/>
  <c r="Z177" i="32"/>
  <c r="Z86" i="32"/>
  <c r="AA86" i="32"/>
  <c r="Z100" i="32"/>
  <c r="Z289" i="32"/>
  <c r="AA289" i="32" s="1"/>
  <c r="Z229" i="32"/>
  <c r="AA229" i="32" s="1"/>
  <c r="AB229" i="32" s="1"/>
  <c r="AC229" i="32" s="1"/>
  <c r="AD229" i="32" s="1"/>
  <c r="AE229" i="32"/>
  <c r="AK229" i="32" s="1"/>
  <c r="AI229" i="32"/>
  <c r="AJ229" i="32"/>
  <c r="AG315" i="32"/>
  <c r="Z43" i="32"/>
  <c r="AA43" i="32"/>
  <c r="Z302" i="32"/>
  <c r="Z120" i="32"/>
  <c r="AA120" i="32" s="1"/>
  <c r="AB120" i="32" s="1"/>
  <c r="AH120" i="32"/>
  <c r="Z215" i="32"/>
  <c r="AH215" i="32" s="1"/>
  <c r="AA215" i="32"/>
  <c r="AB215" i="32" s="1"/>
  <c r="Z228" i="32"/>
  <c r="AA228" i="32"/>
  <c r="AJ326" i="32"/>
  <c r="Z301" i="32"/>
  <c r="AA301" i="32" s="1"/>
  <c r="Z44" i="32"/>
  <c r="AA44" i="32" s="1"/>
  <c r="AB44" i="32"/>
  <c r="Z46" i="32"/>
  <c r="AA46" i="32" s="1"/>
  <c r="AB46" i="32" s="1"/>
  <c r="AC46" i="32"/>
  <c r="AI46" i="32" s="1"/>
  <c r="Z205" i="32"/>
  <c r="Z125" i="32"/>
  <c r="AA125" i="32" s="1"/>
  <c r="Z296" i="32"/>
  <c r="AA296" i="32" s="1"/>
  <c r="BI132" i="30"/>
  <c r="BJ132" i="30"/>
  <c r="BK132" i="30" s="1"/>
  <c r="BP132" i="30" s="1"/>
  <c r="BL132" i="30"/>
  <c r="BM132" i="30" s="1"/>
  <c r="BI185" i="30"/>
  <c r="BJ185" i="30" s="1"/>
  <c r="BI105" i="30"/>
  <c r="BJ105" i="30" s="1"/>
  <c r="BK105" i="30" s="1"/>
  <c r="BP105" i="30"/>
  <c r="BL105" i="30"/>
  <c r="BM105" i="30" s="1"/>
  <c r="BL345" i="30"/>
  <c r="BI221" i="30"/>
  <c r="BJ221" i="30" s="1"/>
  <c r="BK221" i="30" s="1"/>
  <c r="BL221" i="30" s="1"/>
  <c r="BP221" i="30"/>
  <c r="BI335" i="30"/>
  <c r="BJ335" i="30"/>
  <c r="BK335" i="30" s="1"/>
  <c r="BL335" i="30" s="1"/>
  <c r="BP335" i="30"/>
  <c r="BI16" i="30"/>
  <c r="BI324" i="30"/>
  <c r="BJ324" i="30"/>
  <c r="BK324" i="30" s="1"/>
  <c r="BL324" i="30"/>
  <c r="BQ324" i="30" s="1"/>
  <c r="BM227" i="30"/>
  <c r="BO227" i="30" s="1"/>
  <c r="BR227" i="30"/>
  <c r="BJ246" i="30"/>
  <c r="BK246" i="30" s="1"/>
  <c r="BL246" i="30" s="1"/>
  <c r="BP246" i="30"/>
  <c r="BQ246" i="30"/>
  <c r="BI140" i="30"/>
  <c r="BJ140" i="30"/>
  <c r="BK140" i="30" s="1"/>
  <c r="BP140" i="30" s="1"/>
  <c r="BI381" i="30"/>
  <c r="BQ351" i="30"/>
  <c r="BM351" i="30"/>
  <c r="BK343" i="30"/>
  <c r="BI164" i="30"/>
  <c r="BJ164" i="30" s="1"/>
  <c r="BK164" i="30" s="1"/>
  <c r="BI294" i="30"/>
  <c r="BJ294" i="30" s="1"/>
  <c r="BI323" i="30"/>
  <c r="BL323" i="30" s="1"/>
  <c r="BQ323" i="30" s="1"/>
  <c r="BJ323" i="30"/>
  <c r="BK323" i="30" s="1"/>
  <c r="Y115" i="38"/>
  <c r="Z115" i="38"/>
  <c r="Y188" i="38"/>
  <c r="Z188" i="38"/>
  <c r="Y268" i="38"/>
  <c r="Z268" i="38" s="1"/>
  <c r="AA268" i="38" s="1"/>
  <c r="AC268" i="38" s="1"/>
  <c r="AH268" i="38" s="1"/>
  <c r="AB268" i="38"/>
  <c r="AG268" i="38" s="1"/>
  <c r="AF268" i="38"/>
  <c r="Y234" i="38"/>
  <c r="Y34" i="38"/>
  <c r="Z34" i="38" s="1"/>
  <c r="AA34" i="38"/>
  <c r="AF34" i="38" s="1"/>
  <c r="AB34" i="38"/>
  <c r="AC34" i="38" s="1"/>
  <c r="AH34" i="38" s="1"/>
  <c r="Y99" i="38"/>
  <c r="Z99" i="38"/>
  <c r="AA99" i="38" s="1"/>
  <c r="AF99" i="38" s="1"/>
  <c r="Y39" i="38"/>
  <c r="Y203" i="38"/>
  <c r="Z203" i="38"/>
  <c r="Y355" i="38"/>
  <c r="Z355" i="38"/>
  <c r="AA355" i="38" s="1"/>
  <c r="AB355" i="38"/>
  <c r="AG355" i="38" s="1"/>
  <c r="AF355" i="38"/>
  <c r="Y140" i="38"/>
  <c r="Z140" i="38" s="1"/>
  <c r="Y141" i="38"/>
  <c r="Z141" i="38"/>
  <c r="AA141" i="38" s="1"/>
  <c r="AF141" i="38"/>
  <c r="AB141" i="38"/>
  <c r="AG141" i="38" s="1"/>
  <c r="Y60" i="38"/>
  <c r="Z60" i="38" s="1"/>
  <c r="Y75" i="38"/>
  <c r="AB75" i="38" s="1"/>
  <c r="Z75" i="38"/>
  <c r="AA75" i="38" s="1"/>
  <c r="Y136" i="38"/>
  <c r="Z136" i="38" s="1"/>
  <c r="AA136" i="38" s="1"/>
  <c r="AB136" i="38"/>
  <c r="AC136" i="38" s="1"/>
  <c r="AF136" i="38"/>
  <c r="AG136" i="38"/>
  <c r="Z373" i="32"/>
  <c r="AA373" i="32" s="1"/>
  <c r="Z66" i="32"/>
  <c r="Z101" i="32"/>
  <c r="AA101" i="32"/>
  <c r="Z186" i="32"/>
  <c r="AA186" i="32"/>
  <c r="Z278" i="32"/>
  <c r="AA278" i="32" s="1"/>
  <c r="AB278" i="32" s="1"/>
  <c r="AH278" i="32"/>
  <c r="AC278" i="32"/>
  <c r="AI278" i="32" s="1"/>
  <c r="Z275" i="32"/>
  <c r="AA275" i="32"/>
  <c r="Z61" i="32"/>
  <c r="AA61" i="32" s="1"/>
  <c r="AB61" i="32" s="1"/>
  <c r="Z280" i="32"/>
  <c r="Z160" i="32"/>
  <c r="AH160" i="32" s="1"/>
  <c r="AA160" i="32"/>
  <c r="AB160" i="32" s="1"/>
  <c r="Z87" i="32"/>
  <c r="AH87" i="32" s="1"/>
  <c r="AA87" i="32"/>
  <c r="AB87" i="32" s="1"/>
  <c r="Z222" i="32"/>
  <c r="AA222" i="32" s="1"/>
  <c r="AB222" i="32"/>
  <c r="AH222" i="32" s="1"/>
  <c r="AC222" i="32"/>
  <c r="AD222" i="32" s="1"/>
  <c r="AJ222" i="32" s="1"/>
  <c r="Z271" i="32"/>
  <c r="Z155" i="32"/>
  <c r="Z231" i="32"/>
  <c r="AA231" i="32"/>
  <c r="Z250" i="32"/>
  <c r="AA250" i="32"/>
  <c r="Z354" i="32"/>
  <c r="AC354" i="32" s="1"/>
  <c r="AA354" i="32"/>
  <c r="AB354" i="32" s="1"/>
  <c r="Z27" i="32"/>
  <c r="AA27" i="32"/>
  <c r="Z164" i="32"/>
  <c r="Z236" i="32"/>
  <c r="Z261" i="32"/>
  <c r="AA261" i="32" s="1"/>
  <c r="Z64" i="32"/>
  <c r="AA64" i="32" s="1"/>
  <c r="Z121" i="32"/>
  <c r="AA121" i="32" s="1"/>
  <c r="AB121" i="32" s="1"/>
  <c r="AD121" i="32" s="1"/>
  <c r="AC121" i="32"/>
  <c r="AI121" i="32" s="1"/>
  <c r="AH121" i="32"/>
  <c r="Z72" i="32"/>
  <c r="AA72" i="32"/>
  <c r="Z127" i="32"/>
  <c r="Z42" i="32"/>
  <c r="AA42" i="32" s="1"/>
  <c r="AH328" i="32"/>
  <c r="Z91" i="32"/>
  <c r="AA91" i="32"/>
  <c r="AB91" i="32" s="1"/>
  <c r="AC91" i="32" s="1"/>
  <c r="AE369" i="32"/>
  <c r="BI19" i="30"/>
  <c r="BJ19" i="30" s="1"/>
  <c r="BI328" i="30"/>
  <c r="BJ328" i="30"/>
  <c r="BK328" i="30" s="1"/>
  <c r="BP328" i="30"/>
  <c r="BL328" i="30"/>
  <c r="BM328" i="30" s="1"/>
  <c r="BQ328" i="30"/>
  <c r="BI62" i="30"/>
  <c r="BJ62" i="30" s="1"/>
  <c r="BI54" i="30"/>
  <c r="BJ54" i="30"/>
  <c r="BP54" i="30" s="1"/>
  <c r="BK54" i="30"/>
  <c r="BI162" i="30"/>
  <c r="BJ162" i="30" s="1"/>
  <c r="BK162" i="30" s="1"/>
  <c r="BL162" i="30" s="1"/>
  <c r="BP162" i="30"/>
  <c r="BI133" i="30"/>
  <c r="BJ133" i="30" s="1"/>
  <c r="BK133" i="30" s="1"/>
  <c r="BP133" i="30"/>
  <c r="BL133" i="30"/>
  <c r="BM133" i="30" s="1"/>
  <c r="BO133" i="30" s="1"/>
  <c r="BI44" i="30"/>
  <c r="BI91" i="30"/>
  <c r="BJ91" i="30" s="1"/>
  <c r="BK91" i="30" s="1"/>
  <c r="BP91" i="30"/>
  <c r="BL91" i="30"/>
  <c r="BM91" i="30" s="1"/>
  <c r="BO91" i="30"/>
  <c r="BI165" i="30"/>
  <c r="BJ165" i="30" s="1"/>
  <c r="BI277" i="30"/>
  <c r="BJ277" i="30"/>
  <c r="BL277" i="30" s="1"/>
  <c r="BQ277" i="30" s="1"/>
  <c r="BK277" i="30"/>
  <c r="BP277" i="30" s="1"/>
  <c r="BI148" i="30"/>
  <c r="BJ148" i="30"/>
  <c r="BK148" i="30" s="1"/>
  <c r="BL148" i="30" s="1"/>
  <c r="BI139" i="30"/>
  <c r="BJ139" i="30"/>
  <c r="BK139" i="30" s="1"/>
  <c r="BL139" i="30"/>
  <c r="BQ139" i="30" s="1"/>
  <c r="BP139" i="30"/>
  <c r="BP318" i="30"/>
  <c r="BL318" i="30"/>
  <c r="BO346" i="30"/>
  <c r="BQ346" i="30"/>
  <c r="BR346" i="30"/>
  <c r="BL213" i="30"/>
  <c r="BO243" i="30"/>
  <c r="BP265" i="30"/>
  <c r="BK313" i="30"/>
  <c r="BI176" i="30"/>
  <c r="BI321" i="30"/>
  <c r="BJ321" i="30" s="1"/>
  <c r="AH16" i="15"/>
  <c r="Y18" i="40"/>
  <c r="Y285" i="40"/>
  <c r="Y141" i="40"/>
  <c r="Z141" i="40" s="1"/>
  <c r="Y44" i="40"/>
  <c r="Z44" i="40"/>
  <c r="AA44" i="40" s="1"/>
  <c r="AB22" i="40"/>
  <c r="AH22" i="40" s="1"/>
  <c r="AH326" i="40"/>
  <c r="AG322" i="40"/>
  <c r="Y138" i="40"/>
  <c r="Y66" i="40"/>
  <c r="Z66" i="40" s="1"/>
  <c r="Y203" i="40"/>
  <c r="Z203" i="40" s="1"/>
  <c r="AA203" i="40" s="1"/>
  <c r="Y58" i="40"/>
  <c r="Z58" i="40" s="1"/>
  <c r="Y94" i="40"/>
  <c r="Z94" i="40" s="1"/>
  <c r="AA94" i="40" s="1"/>
  <c r="Y172" i="40"/>
  <c r="Z172" i="40" s="1"/>
  <c r="AA172" i="40" s="1"/>
  <c r="Y74" i="40"/>
  <c r="Z74" i="40" s="1"/>
  <c r="Y181" i="40"/>
  <c r="Z181" i="40" s="1"/>
  <c r="Y57" i="40"/>
  <c r="Z57" i="40" s="1"/>
  <c r="AA57" i="40" s="1"/>
  <c r="Y108" i="40"/>
  <c r="Z108" i="40" s="1"/>
  <c r="AC329" i="40"/>
  <c r="AH308" i="40"/>
  <c r="Y107" i="38"/>
  <c r="Z107" i="38"/>
  <c r="AA107" i="38" s="1"/>
  <c r="AB107" i="38" s="1"/>
  <c r="AC107" i="38"/>
  <c r="AE107" i="38" s="1"/>
  <c r="AG107" i="38"/>
  <c r="Y58" i="38"/>
  <c r="Y138" i="38"/>
  <c r="Y66" i="38"/>
  <c r="Z66" i="38" s="1"/>
  <c r="AA66" i="38"/>
  <c r="Y146" i="38"/>
  <c r="Z146" i="38" s="1"/>
  <c r="AA146" i="38"/>
  <c r="AF146" i="38" s="1"/>
  <c r="AE229" i="38"/>
  <c r="Y17" i="38"/>
  <c r="AE250" i="38"/>
  <c r="AE333" i="38"/>
  <c r="Y162" i="38"/>
  <c r="Z162" i="38"/>
  <c r="AA162" i="38" s="1"/>
  <c r="AF162" i="38" s="1"/>
  <c r="Y43" i="38"/>
  <c r="Z43" i="38" s="1"/>
  <c r="AA43" i="38"/>
  <c r="AF43" i="38" s="1"/>
  <c r="Y84" i="38"/>
  <c r="Y50" i="38"/>
  <c r="Z50" i="38" s="1"/>
  <c r="Y254" i="38"/>
  <c r="Z254" i="38"/>
  <c r="AG254" i="38" s="1"/>
  <c r="AA254" i="38"/>
  <c r="AB254" i="38" s="1"/>
  <c r="Y123" i="38"/>
  <c r="Y240" i="38"/>
  <c r="Y79" i="38"/>
  <c r="Z79" i="38" s="1"/>
  <c r="AA79" i="38"/>
  <c r="AC79" i="38" s="1"/>
  <c r="AE79" i="38" s="1"/>
  <c r="AB79" i="38"/>
  <c r="AG79" i="38" s="1"/>
  <c r="AF79" i="38"/>
  <c r="Y233" i="38"/>
  <c r="X371" i="38"/>
  <c r="Y372" i="38"/>
  <c r="Y255" i="38"/>
  <c r="Z255" i="38" s="1"/>
  <c r="AA255" i="38"/>
  <c r="AB255" i="38" s="1"/>
  <c r="AC255" i="38" s="1"/>
  <c r="AE255" i="38" s="1"/>
  <c r="AE164" i="38"/>
  <c r="Y157" i="38"/>
  <c r="Z157" i="38" s="1"/>
  <c r="AC261" i="38"/>
  <c r="AF315" i="38"/>
  <c r="AC354" i="38"/>
  <c r="AH354" i="38" s="1"/>
  <c r="AE310" i="38"/>
  <c r="Y195" i="38"/>
  <c r="AB195" i="38" s="1"/>
  <c r="AG195" i="38" s="1"/>
  <c r="Z195" i="38"/>
  <c r="AA195" i="38" s="1"/>
  <c r="AB322" i="38"/>
  <c r="AH302" i="38"/>
  <c r="Y183" i="38"/>
  <c r="AF320" i="38"/>
  <c r="Y119" i="38"/>
  <c r="AB119" i="38" s="1"/>
  <c r="Z119" i="38"/>
  <c r="AA119" i="38" s="1"/>
  <c r="AF327" i="38"/>
  <c r="AH318" i="38"/>
  <c r="Z139" i="32"/>
  <c r="AA139" i="32" s="1"/>
  <c r="AB139" i="32" s="1"/>
  <c r="Z118" i="32"/>
  <c r="Z157" i="32"/>
  <c r="AA157" i="32" s="1"/>
  <c r="Z182" i="32"/>
  <c r="AA182" i="32" s="1"/>
  <c r="AB182" i="32"/>
  <c r="Z247" i="32"/>
  <c r="AA247" i="32"/>
  <c r="AB247" i="32" s="1"/>
  <c r="AC247" i="32" s="1"/>
  <c r="AI247" i="32" s="1"/>
  <c r="AH247" i="32"/>
  <c r="AD247" i="32"/>
  <c r="AJ247" i="32" s="1"/>
  <c r="Z184" i="32"/>
  <c r="Z288" i="32"/>
  <c r="AC288" i="32" s="1"/>
  <c r="AI288" i="32" s="1"/>
  <c r="AA288" i="32"/>
  <c r="AB288" i="32" s="1"/>
  <c r="Z173" i="32"/>
  <c r="AA173" i="32" s="1"/>
  <c r="Z181" i="32"/>
  <c r="AE332" i="32"/>
  <c r="Z180" i="32"/>
  <c r="Z211" i="32"/>
  <c r="Z80" i="32"/>
  <c r="AA80" i="32"/>
  <c r="AB80" i="32" s="1"/>
  <c r="AC80" i="32" s="1"/>
  <c r="AD80" i="32" s="1"/>
  <c r="AH80" i="32"/>
  <c r="Z77" i="32"/>
  <c r="AA77" i="32"/>
  <c r="AH77" i="32" s="1"/>
  <c r="AB77" i="32"/>
  <c r="AC77" i="32" s="1"/>
  <c r="Z270" i="32"/>
  <c r="AA270" i="32"/>
  <c r="Z274" i="32"/>
  <c r="Z266" i="32"/>
  <c r="AA266" i="32"/>
  <c r="AC266" i="32" s="1"/>
  <c r="AB266" i="32"/>
  <c r="AI317" i="32"/>
  <c r="Z277" i="32"/>
  <c r="AA277" i="32" s="1"/>
  <c r="AB277" i="32" s="1"/>
  <c r="AH277" i="32" s="1"/>
  <c r="AC277" i="32"/>
  <c r="Z92" i="32"/>
  <c r="AA92" i="32"/>
  <c r="AH92" i="32" s="1"/>
  <c r="AB92" i="32"/>
  <c r="Z140" i="32"/>
  <c r="AA140" i="32" s="1"/>
  <c r="AB140" i="32"/>
  <c r="AC140" i="32" s="1"/>
  <c r="AD140" i="32" s="1"/>
  <c r="Z226" i="32"/>
  <c r="AA226" i="32" s="1"/>
  <c r="AB226" i="32" s="1"/>
  <c r="AC226" i="32" s="1"/>
  <c r="AD226" i="32" s="1"/>
  <c r="AI226" i="32"/>
  <c r="AE226" i="32"/>
  <c r="AK226" i="32" s="1"/>
  <c r="AH226" i="32"/>
  <c r="AJ226" i="32"/>
  <c r="Z203" i="32"/>
  <c r="AA203" i="32" s="1"/>
  <c r="Z168" i="32"/>
  <c r="AA168" i="32"/>
  <c r="AB168" i="32" s="1"/>
  <c r="Z187" i="32"/>
  <c r="AC187" i="32" s="1"/>
  <c r="AI187" i="32" s="1"/>
  <c r="AA187" i="32"/>
  <c r="AB187" i="32" s="1"/>
  <c r="AE333" i="32"/>
  <c r="AJ325" i="32"/>
  <c r="AI325" i="32"/>
  <c r="Z82" i="32"/>
  <c r="AA82" i="32" s="1"/>
  <c r="AB82" i="32"/>
  <c r="AE82" i="32" s="1"/>
  <c r="AG82" i="32" s="1"/>
  <c r="AC82" i="32"/>
  <c r="AD82" i="32" s="1"/>
  <c r="AH82" i="32"/>
  <c r="AJ82" i="32"/>
  <c r="Z259" i="32"/>
  <c r="AA259" i="32" s="1"/>
  <c r="AB259" i="32" s="1"/>
  <c r="AC259" i="32" s="1"/>
  <c r="AH259" i="32"/>
  <c r="AI259" i="32"/>
  <c r="Z29" i="32"/>
  <c r="Z117" i="32"/>
  <c r="AA117" i="32" s="1"/>
  <c r="AB117" i="32" s="1"/>
  <c r="Z70" i="32"/>
  <c r="AG338" i="32"/>
  <c r="Z298" i="32"/>
  <c r="Z244" i="32"/>
  <c r="AC244" i="32" s="1"/>
  <c r="AA244" i="32"/>
  <c r="AB244" i="32" s="1"/>
  <c r="Z50" i="32"/>
  <c r="AA50" i="32"/>
  <c r="Z153" i="32"/>
  <c r="AA153" i="32" s="1"/>
  <c r="Z146" i="32"/>
  <c r="AA146" i="32"/>
  <c r="Z130" i="32"/>
  <c r="Z106" i="32"/>
  <c r="AA106" i="32" s="1"/>
  <c r="AB106" i="32" s="1"/>
  <c r="Z116" i="32"/>
  <c r="BI306" i="30"/>
  <c r="BJ306" i="30" s="1"/>
  <c r="BI207" i="30"/>
  <c r="BL207" i="30" s="1"/>
  <c r="BM207" i="30" s="1"/>
  <c r="BO207" i="30" s="1"/>
  <c r="BJ207" i="30"/>
  <c r="BK207" i="30" s="1"/>
  <c r="BP207" i="30" s="1"/>
  <c r="BI81" i="30"/>
  <c r="BJ81" i="30" s="1"/>
  <c r="BI67" i="30"/>
  <c r="BJ67" i="30" s="1"/>
  <c r="BI191" i="30"/>
  <c r="BI231" i="30"/>
  <c r="BJ231" i="30"/>
  <c r="BI88" i="30"/>
  <c r="BJ88" i="30" s="1"/>
  <c r="BI138" i="30"/>
  <c r="BJ138" i="30" s="1"/>
  <c r="BI252" i="30"/>
  <c r="BJ252" i="30" s="1"/>
  <c r="BK252" i="30" s="1"/>
  <c r="BL252" i="30"/>
  <c r="BM252" i="30" s="1"/>
  <c r="BO252" i="30" s="1"/>
  <c r="BI388" i="30"/>
  <c r="BJ388" i="30" s="1"/>
  <c r="BK388" i="30" s="1"/>
  <c r="BP388" i="30"/>
  <c r="BL388" i="30"/>
  <c r="BM388" i="30" s="1"/>
  <c r="BO388" i="30"/>
  <c r="BI102" i="30"/>
  <c r="BJ102" i="30" s="1"/>
  <c r="BI204" i="30"/>
  <c r="BI189" i="30"/>
  <c r="BI258" i="30"/>
  <c r="BJ258" i="30"/>
  <c r="BK258" i="30" s="1"/>
  <c r="BI301" i="30"/>
  <c r="BJ301" i="30" s="1"/>
  <c r="BI177" i="30"/>
  <c r="BJ177" i="30"/>
  <c r="BK177" i="30" s="1"/>
  <c r="BP177" i="30"/>
  <c r="BJ200" i="30"/>
  <c r="BI172" i="30"/>
  <c r="BJ344" i="30"/>
  <c r="BQ359" i="30"/>
  <c r="BR359" i="30"/>
  <c r="BI282" i="30"/>
  <c r="BJ282" i="30" s="1"/>
  <c r="BK282" i="30"/>
  <c r="BP282" i="30" s="1"/>
  <c r="BI136" i="30"/>
  <c r="BJ136" i="30" s="1"/>
  <c r="BK136" i="30" s="1"/>
  <c r="BP136" i="30"/>
  <c r="BL136" i="30"/>
  <c r="BQ136" i="30" s="1"/>
  <c r="BM136" i="30"/>
  <c r="BO136" i="30" s="1"/>
  <c r="BI308" i="30"/>
  <c r="BJ308" i="30" s="1"/>
  <c r="BI52" i="30"/>
  <c r="BJ52" i="30"/>
  <c r="BK52" i="30" s="1"/>
  <c r="BL52" i="30" s="1"/>
  <c r="BP52" i="30"/>
  <c r="BI142" i="30"/>
  <c r="BK354" i="30"/>
  <c r="BI97" i="30"/>
  <c r="BJ97" i="30" s="1"/>
  <c r="BK97" i="30" s="1"/>
  <c r="BI69" i="30"/>
  <c r="BJ69" i="30" s="1"/>
  <c r="BK69" i="30" s="1"/>
  <c r="BL69" i="30"/>
  <c r="BQ69" i="30" s="1"/>
  <c r="BI137" i="30"/>
  <c r="BI270" i="30"/>
  <c r="BO366" i="30"/>
  <c r="BR366" i="30"/>
  <c r="BQ366" i="30"/>
  <c r="BL329" i="30"/>
  <c r="BP329" i="30"/>
  <c r="BL350" i="30"/>
  <c r="BJ250" i="30"/>
  <c r="BI184" i="30"/>
  <c r="BL184" i="30" s="1"/>
  <c r="BQ184" i="30" s="1"/>
  <c r="BJ184" i="30"/>
  <c r="BK184" i="30" s="1"/>
  <c r="BI238" i="30"/>
  <c r="BJ262" i="30"/>
  <c r="BP362" i="30"/>
  <c r="BM362" i="30"/>
  <c r="BQ362" i="30"/>
  <c r="Y83" i="40"/>
  <c r="Z83" i="40" s="1"/>
  <c r="Y81" i="40"/>
  <c r="AB148" i="40"/>
  <c r="Y47" i="40"/>
  <c r="Z47" i="40" s="1"/>
  <c r="AA47" i="40" s="1"/>
  <c r="Y147" i="40"/>
  <c r="Z147" i="40" s="1"/>
  <c r="AC358" i="40"/>
  <c r="AB301" i="40"/>
  <c r="AG266" i="40"/>
  <c r="AC154" i="40"/>
  <c r="AI154" i="40" s="1"/>
  <c r="Y68" i="40"/>
  <c r="Z68" i="40" s="1"/>
  <c r="Y242" i="40"/>
  <c r="Z242" i="40" s="1"/>
  <c r="AI262" i="40"/>
  <c r="AG296" i="40"/>
  <c r="Y41" i="40"/>
  <c r="Z41" i="40" s="1"/>
  <c r="AA41" i="40" s="1"/>
  <c r="Y357" i="40"/>
  <c r="Z357" i="40" s="1"/>
  <c r="Y185" i="40"/>
  <c r="Y101" i="40"/>
  <c r="Z101" i="40" s="1"/>
  <c r="Y128" i="40"/>
  <c r="Z128" i="40" s="1"/>
  <c r="AA128" i="40" s="1"/>
  <c r="Y69" i="40"/>
  <c r="Y179" i="40"/>
  <c r="Z179" i="40" s="1"/>
  <c r="AC166" i="40"/>
  <c r="AB145" i="40"/>
  <c r="AH145" i="40" s="1"/>
  <c r="Y129" i="40"/>
  <c r="Z129" i="40" s="1"/>
  <c r="AA129" i="40" s="1"/>
  <c r="Y267" i="40"/>
  <c r="Z267" i="40" s="1"/>
  <c r="AA267" i="40" s="1"/>
  <c r="AG267" i="40" s="1"/>
  <c r="Y78" i="40"/>
  <c r="Y183" i="40"/>
  <c r="Z183" i="40" s="1"/>
  <c r="Y248" i="40"/>
  <c r="Z248" i="40" s="1"/>
  <c r="Y103" i="40"/>
  <c r="Y211" i="40"/>
  <c r="Z211" i="40" s="1"/>
  <c r="Y234" i="40"/>
  <c r="Z234" i="40" s="1"/>
  <c r="AC307" i="40"/>
  <c r="AD307" i="40" s="1"/>
  <c r="AJ307" i="40" s="1"/>
  <c r="Y223" i="40"/>
  <c r="Z223" i="40" s="1"/>
  <c r="Z17" i="39"/>
  <c r="AA17" i="39" s="1"/>
  <c r="Y42" i="38"/>
  <c r="Y246" i="38"/>
  <c r="Z246" i="38"/>
  <c r="AA246" i="38" s="1"/>
  <c r="Y265" i="38"/>
  <c r="Z265" i="38" s="1"/>
  <c r="Y181" i="38"/>
  <c r="Y184" i="38"/>
  <c r="Z184" i="38"/>
  <c r="Y74" i="38"/>
  <c r="Z74" i="38"/>
  <c r="AB74" i="38" s="1"/>
  <c r="AG74" i="38" s="1"/>
  <c r="AA74" i="38"/>
  <c r="Y132" i="38"/>
  <c r="Z132" i="38"/>
  <c r="AB132" i="38" s="1"/>
  <c r="AA132" i="38"/>
  <c r="Y80" i="38"/>
  <c r="Z80" i="38"/>
  <c r="AF80" i="38" s="1"/>
  <c r="AA80" i="38"/>
  <c r="Y46" i="38"/>
  <c r="Z46" i="38" s="1"/>
  <c r="AA46" i="38" s="1"/>
  <c r="AC266" i="38"/>
  <c r="AB209" i="38"/>
  <c r="AC209" i="38" s="1"/>
  <c r="AE209" i="38" s="1"/>
  <c r="Y51" i="38"/>
  <c r="Z51" i="38" s="1"/>
  <c r="AF335" i="38"/>
  <c r="AE362" i="38"/>
  <c r="Y270" i="38"/>
  <c r="Z270" i="38" s="1"/>
  <c r="Y147" i="38"/>
  <c r="AF147" i="38" s="1"/>
  <c r="Z147" i="38"/>
  <c r="AA147" i="38" s="1"/>
  <c r="Y180" i="38"/>
  <c r="Y176" i="38"/>
  <c r="Z176" i="38"/>
  <c r="Y252" i="38"/>
  <c r="Z252" i="38"/>
  <c r="Y292" i="38"/>
  <c r="Z292" i="38"/>
  <c r="AA292" i="38" s="1"/>
  <c r="AF292" i="38" s="1"/>
  <c r="AH294" i="38"/>
  <c r="AF242" i="38"/>
  <c r="Y175" i="38"/>
  <c r="Z175" i="38"/>
  <c r="AA175" i="38"/>
  <c r="AF175" i="38"/>
  <c r="Y190" i="38"/>
  <c r="Z190" i="38" s="1"/>
  <c r="AA190" i="38" s="1"/>
  <c r="AB201" i="38"/>
  <c r="AG286" i="38"/>
  <c r="AB323" i="38"/>
  <c r="AC323" i="38" s="1"/>
  <c r="AE323" i="38" s="1"/>
  <c r="AB291" i="38"/>
  <c r="AC291" i="38" s="1"/>
  <c r="Y360" i="38"/>
  <c r="Z360" i="38" s="1"/>
  <c r="AB301" i="38"/>
  <c r="Y374" i="38"/>
  <c r="Z374" i="38" s="1"/>
  <c r="AG328" i="38"/>
  <c r="Z170" i="32"/>
  <c r="AA170" i="32" s="1"/>
  <c r="Z162" i="32"/>
  <c r="AA162" i="32" s="1"/>
  <c r="AB162" i="32" s="1"/>
  <c r="AC162" i="32"/>
  <c r="AH162" i="32"/>
  <c r="Z194" i="32"/>
  <c r="AA194" i="32" s="1"/>
  <c r="AB194" i="32" s="1"/>
  <c r="AH194" i="32"/>
  <c r="Z51" i="32"/>
  <c r="AA51" i="32" s="1"/>
  <c r="AI315" i="32"/>
  <c r="AK326" i="32"/>
  <c r="Z97" i="32"/>
  <c r="AA97" i="32"/>
  <c r="Z114" i="32"/>
  <c r="Z219" i="32"/>
  <c r="AA219" i="32" s="1"/>
  <c r="AH219" i="32" s="1"/>
  <c r="AB219" i="32"/>
  <c r="AC219" i="32" s="1"/>
  <c r="AG330" i="32"/>
  <c r="Z123" i="32"/>
  <c r="AA123" i="32" s="1"/>
  <c r="AB123" i="32" s="1"/>
  <c r="AC123" i="32" s="1"/>
  <c r="AD123" i="32" s="1"/>
  <c r="AE123" i="32"/>
  <c r="AK123" i="32" s="1"/>
  <c r="AH123" i="32"/>
  <c r="AJ123" i="32"/>
  <c r="Z142" i="32"/>
  <c r="AA142" i="32" s="1"/>
  <c r="Z176" i="32"/>
  <c r="AA176" i="32"/>
  <c r="AJ176" i="32" s="1"/>
  <c r="AB176" i="32"/>
  <c r="AH176" i="32" s="1"/>
  <c r="AC176" i="32"/>
  <c r="AD176" i="32" s="1"/>
  <c r="Z58" i="32"/>
  <c r="AA58" i="32"/>
  <c r="AC58" i="32" s="1"/>
  <c r="AB58" i="32"/>
  <c r="AH58" i="32"/>
  <c r="Z192" i="32"/>
  <c r="AA192" i="32"/>
  <c r="AH192" i="32" s="1"/>
  <c r="AB192" i="32"/>
  <c r="AI192" i="32" s="1"/>
  <c r="AC192" i="32"/>
  <c r="Z208" i="32"/>
  <c r="AA208" i="32" s="1"/>
  <c r="AB208" i="32" s="1"/>
  <c r="AC208" i="32"/>
  <c r="Z291" i="32"/>
  <c r="AC291" i="32" s="1"/>
  <c r="AA291" i="32"/>
  <c r="AH291" i="32" s="1"/>
  <c r="AB291" i="32"/>
  <c r="Z74" i="32"/>
  <c r="AA74" i="32" s="1"/>
  <c r="AB74" i="32"/>
  <c r="Z364" i="32"/>
  <c r="AA364" i="32" s="1"/>
  <c r="AB364" i="32" s="1"/>
  <c r="AH364" i="32"/>
  <c r="Z119" i="32"/>
  <c r="AA119" i="32" s="1"/>
  <c r="AB119" i="32" s="1"/>
  <c r="AC119" i="32"/>
  <c r="Z71" i="32"/>
  <c r="AA71" i="32"/>
  <c r="Z286" i="32"/>
  <c r="AC286" i="32" s="1"/>
  <c r="AA286" i="32"/>
  <c r="AB286" i="32"/>
  <c r="AH286" i="32" s="1"/>
  <c r="Z295" i="32"/>
  <c r="AC295" i="32" s="1"/>
  <c r="AA295" i="32"/>
  <c r="AB295" i="32" s="1"/>
  <c r="AH295" i="32"/>
  <c r="BJ338" i="30"/>
  <c r="BP345" i="30"/>
  <c r="BI119" i="30"/>
  <c r="BJ119" i="30"/>
  <c r="BI228" i="30"/>
  <c r="BI82" i="30"/>
  <c r="BJ82" i="30"/>
  <c r="BK82" i="30"/>
  <c r="BP82" i="30" s="1"/>
  <c r="BI83" i="30"/>
  <c r="BI89" i="30"/>
  <c r="BL89" i="30" s="1"/>
  <c r="BQ89" i="30" s="1"/>
  <c r="BJ89" i="30"/>
  <c r="BK89" i="30" s="1"/>
  <c r="BP89" i="30"/>
  <c r="BI42" i="30"/>
  <c r="BP348" i="30"/>
  <c r="BL348" i="30"/>
  <c r="BI49" i="30"/>
  <c r="BP227" i="30"/>
  <c r="BI143" i="30"/>
  <c r="BI78" i="30"/>
  <c r="BJ78" i="30"/>
  <c r="BK78" i="30"/>
  <c r="BL78" i="30" s="1"/>
  <c r="BM78" i="30" s="1"/>
  <c r="BO78" i="30" s="1"/>
  <c r="BI86" i="30"/>
  <c r="BI121" i="30"/>
  <c r="BJ121" i="30" s="1"/>
  <c r="BK121" i="30" s="1"/>
  <c r="BP121" i="30"/>
  <c r="BI72" i="30"/>
  <c r="BJ72" i="30"/>
  <c r="BI70" i="30"/>
  <c r="BI17" i="30"/>
  <c r="BJ17" i="30" s="1"/>
  <c r="BK17" i="30"/>
  <c r="BL17" i="30"/>
  <c r="BM17" i="30" s="1"/>
  <c r="BR17" i="30" s="1"/>
  <c r="BJ267" i="30"/>
  <c r="BJ361" i="30"/>
  <c r="BJ237" i="30"/>
  <c r="BL219" i="30"/>
  <c r="BP351" i="30"/>
  <c r="BI68" i="30"/>
  <c r="BJ68" i="30" s="1"/>
  <c r="BK68" i="30"/>
  <c r="BP68" i="30" s="1"/>
  <c r="BK209" i="30"/>
  <c r="BJ259" i="30"/>
  <c r="BL364" i="30"/>
  <c r="BJ275" i="30"/>
  <c r="BJ353" i="30"/>
  <c r="AE13" i="15"/>
  <c r="W13" i="15" s="1"/>
  <c r="AE14" i="15"/>
  <c r="W14" i="15" s="1"/>
  <c r="AC258" i="40" l="1"/>
  <c r="AJ268" i="40"/>
  <c r="AG94" i="40"/>
  <c r="AA73" i="40"/>
  <c r="AG73" i="40" s="1"/>
  <c r="AA165" i="40"/>
  <c r="AB286" i="40"/>
  <c r="AG121" i="40"/>
  <c r="AA109" i="40"/>
  <c r="AB109" i="40" s="1"/>
  <c r="AC109" i="40" s="1"/>
  <c r="AA55" i="40"/>
  <c r="AA171" i="40"/>
  <c r="AG171" i="40" s="1"/>
  <c r="AG155" i="40"/>
  <c r="AA253" i="40"/>
  <c r="AB253" i="40" s="1"/>
  <c r="AB106" i="40"/>
  <c r="AC106" i="40" s="1"/>
  <c r="AB255" i="40"/>
  <c r="AC255" i="40" s="1"/>
  <c r="AI237" i="40"/>
  <c r="AD237" i="40"/>
  <c r="AF237" i="40" s="1"/>
  <c r="AC260" i="40"/>
  <c r="AD260" i="40" s="1"/>
  <c r="Z50" i="40"/>
  <c r="AA50" i="40" s="1"/>
  <c r="AA72" i="40"/>
  <c r="AB72" i="40" s="1"/>
  <c r="AA201" i="40"/>
  <c r="AG201" i="40" s="1"/>
  <c r="AA140" i="40"/>
  <c r="AA281" i="40"/>
  <c r="AB281" i="40" s="1"/>
  <c r="AG302" i="40"/>
  <c r="AH275" i="40"/>
  <c r="AB300" i="40"/>
  <c r="AC300" i="40" s="1"/>
  <c r="AI300" i="40" s="1"/>
  <c r="AA283" i="40"/>
  <c r="AG283" i="40" s="1"/>
  <c r="AA277" i="40"/>
  <c r="AB277" i="40" s="1"/>
  <c r="AG362" i="40"/>
  <c r="AG230" i="40"/>
  <c r="AD332" i="40"/>
  <c r="AJ332" i="40" s="1"/>
  <c r="AA117" i="40"/>
  <c r="AB117" i="40" s="1"/>
  <c r="AG37" i="40"/>
  <c r="AD149" i="40"/>
  <c r="AA245" i="40"/>
  <c r="AB155" i="40"/>
  <c r="AC155" i="40" s="1"/>
  <c r="AG150" i="40"/>
  <c r="AH237" i="40"/>
  <c r="AG323" i="40"/>
  <c r="Z69" i="40"/>
  <c r="AA69" i="40" s="1"/>
  <c r="AG69" i="40" s="1"/>
  <c r="AB94" i="40"/>
  <c r="AH94" i="40" s="1"/>
  <c r="AA39" i="40"/>
  <c r="AB39" i="40" s="1"/>
  <c r="Z366" i="40"/>
  <c r="AG72" i="40"/>
  <c r="AB111" i="40"/>
  <c r="AC111" i="40" s="1"/>
  <c r="AD276" i="40"/>
  <c r="AB104" i="40"/>
  <c r="AC104" i="40" s="1"/>
  <c r="AA70" i="40"/>
  <c r="AH276" i="40"/>
  <c r="AG275" i="40"/>
  <c r="Z162" i="40"/>
  <c r="AA162" i="40" s="1"/>
  <c r="AA133" i="40"/>
  <c r="AB133" i="40" s="1"/>
  <c r="AH133" i="40" s="1"/>
  <c r="Z239" i="40"/>
  <c r="AA239" i="40" s="1"/>
  <c r="AA173" i="40"/>
  <c r="AG173" i="40" s="1"/>
  <c r="AG263" i="40"/>
  <c r="AB146" i="40"/>
  <c r="AA210" i="40"/>
  <c r="AB210" i="40" s="1"/>
  <c r="AC302" i="40"/>
  <c r="AI302" i="40" s="1"/>
  <c r="AG172" i="40"/>
  <c r="AB172" i="40"/>
  <c r="AC172" i="40" s="1"/>
  <c r="AA356" i="40"/>
  <c r="AB356" i="40" s="1"/>
  <c r="AA93" i="40"/>
  <c r="AF260" i="40"/>
  <c r="AA105" i="40"/>
  <c r="AB105" i="40" s="1"/>
  <c r="AH150" i="40"/>
  <c r="AC150" i="40"/>
  <c r="AA291" i="40"/>
  <c r="AG291" i="40" s="1"/>
  <c r="AB128" i="40"/>
  <c r="AC128" i="40" s="1"/>
  <c r="AB57" i="40"/>
  <c r="AH57" i="40" s="1"/>
  <c r="Z138" i="40"/>
  <c r="AG44" i="40"/>
  <c r="Z18" i="40"/>
  <c r="AA18" i="40" s="1"/>
  <c r="AG50" i="40"/>
  <c r="AA355" i="40"/>
  <c r="AG355" i="40" s="1"/>
  <c r="Z116" i="40"/>
  <c r="AA116" i="40" s="1"/>
  <c r="AG240" i="40"/>
  <c r="AG59" i="40"/>
  <c r="AA26" i="40"/>
  <c r="AG26" i="40" s="1"/>
  <c r="AB55" i="40"/>
  <c r="AA261" i="40"/>
  <c r="AG261" i="40" s="1"/>
  <c r="AA99" i="40"/>
  <c r="AG99" i="40" s="1"/>
  <c r="AB91" i="40"/>
  <c r="AC91" i="40" s="1"/>
  <c r="AB187" i="40"/>
  <c r="AG43" i="40"/>
  <c r="AG245" i="40"/>
  <c r="AA219" i="40"/>
  <c r="AG219" i="40" s="1"/>
  <c r="AG144" i="40"/>
  <c r="AG310" i="40"/>
  <c r="AB310" i="40"/>
  <c r="AA359" i="40"/>
  <c r="AB144" i="40"/>
  <c r="AH260" i="40"/>
  <c r="AB272" i="40"/>
  <c r="AG129" i="40"/>
  <c r="AG128" i="40"/>
  <c r="AA212" i="40"/>
  <c r="AB53" i="40"/>
  <c r="AH53" i="40" s="1"/>
  <c r="AB125" i="40"/>
  <c r="AC125" i="40" s="1"/>
  <c r="AA80" i="40"/>
  <c r="AA288" i="40"/>
  <c r="AG288" i="40" s="1"/>
  <c r="AC238" i="40"/>
  <c r="AI238" i="40" s="1"/>
  <c r="AH48" i="40"/>
  <c r="AB328" i="40"/>
  <c r="AC328" i="40" s="1"/>
  <c r="AB60" i="40"/>
  <c r="AG23" i="40"/>
  <c r="AA118" i="40"/>
  <c r="AB230" i="40"/>
  <c r="AH230" i="40" s="1"/>
  <c r="AA188" i="40"/>
  <c r="AB291" i="40"/>
  <c r="AH291" i="40" s="1"/>
  <c r="AA51" i="40"/>
  <c r="AB43" i="40"/>
  <c r="AA218" i="40"/>
  <c r="AB218" i="40" s="1"/>
  <c r="AH218" i="40" s="1"/>
  <c r="Z279" i="40"/>
  <c r="AA279" i="40" s="1"/>
  <c r="AA317" i="40"/>
  <c r="AG317" i="40" s="1"/>
  <c r="AH106" i="40"/>
  <c r="AB191" i="40"/>
  <c r="AH191" i="40" s="1"/>
  <c r="AG124" i="40"/>
  <c r="AA265" i="40"/>
  <c r="AG265" i="40" s="1"/>
  <c r="AB173" i="40"/>
  <c r="AH173" i="40" s="1"/>
  <c r="AI255" i="40"/>
  <c r="AI155" i="40"/>
  <c r="AF224" i="40"/>
  <c r="AJ224" i="40"/>
  <c r="AA153" i="40"/>
  <c r="AH168" i="40"/>
  <c r="AB168" i="40"/>
  <c r="AG260" i="40"/>
  <c r="AD325" i="40"/>
  <c r="AB18" i="40"/>
  <c r="AH18" i="40" s="1"/>
  <c r="AG82" i="40"/>
  <c r="AB63" i="40"/>
  <c r="AG125" i="40"/>
  <c r="AA351" i="40"/>
  <c r="AB351" i="40" s="1"/>
  <c r="AH351" i="40" s="1"/>
  <c r="AG114" i="40"/>
  <c r="AG90" i="40"/>
  <c r="AB261" i="40"/>
  <c r="AG309" i="40"/>
  <c r="AB296" i="40"/>
  <c r="AA290" i="40"/>
  <c r="AG57" i="40"/>
  <c r="AA181" i="40"/>
  <c r="AG181" i="40" s="1"/>
  <c r="AB44" i="40"/>
  <c r="AH44" i="40" s="1"/>
  <c r="AA79" i="40"/>
  <c r="AG79" i="40" s="1"/>
  <c r="AB82" i="40"/>
  <c r="AC82" i="40" s="1"/>
  <c r="AI82" i="40" s="1"/>
  <c r="AA97" i="40"/>
  <c r="AG97" i="40" s="1"/>
  <c r="Z251" i="40"/>
  <c r="AA251" i="40" s="1"/>
  <c r="AB240" i="40"/>
  <c r="AB59" i="40"/>
  <c r="AC59" i="40" s="1"/>
  <c r="AI59" i="40" s="1"/>
  <c r="AG156" i="40"/>
  <c r="AB361" i="40"/>
  <c r="AB171" i="40"/>
  <c r="AG55" i="40"/>
  <c r="AC362" i="40"/>
  <c r="AA110" i="40"/>
  <c r="AA139" i="40"/>
  <c r="AG139" i="40" s="1"/>
  <c r="Z65" i="40"/>
  <c r="AA65" i="40" s="1"/>
  <c r="AG65" i="40" s="1"/>
  <c r="AA17" i="40"/>
  <c r="Z299" i="40"/>
  <c r="AA299" i="40" s="1"/>
  <c r="AC253" i="40"/>
  <c r="AB92" i="40"/>
  <c r="AH92" i="40" s="1"/>
  <c r="AG218" i="40"/>
  <c r="AB140" i="40"/>
  <c r="AC140" i="40" s="1"/>
  <c r="AG42" i="40"/>
  <c r="AB64" i="40"/>
  <c r="AH64" i="40" s="1"/>
  <c r="AA134" i="40"/>
  <c r="AG109" i="40"/>
  <c r="AB36" i="40"/>
  <c r="AA89" i="40"/>
  <c r="AG89" i="40" s="1"/>
  <c r="AG255" i="40"/>
  <c r="AA249" i="40"/>
  <c r="AB249" i="40" s="1"/>
  <c r="AA199" i="40"/>
  <c r="AG199" i="40" s="1"/>
  <c r="AB263" i="40"/>
  <c r="AH263" i="40" s="1"/>
  <c r="Z313" i="40"/>
  <c r="AA313" i="40" s="1"/>
  <c r="AB303" i="40"/>
  <c r="AH303" i="40" s="1"/>
  <c r="AH323" i="40"/>
  <c r="AG168" i="40"/>
  <c r="AH319" i="40"/>
  <c r="AC319" i="40"/>
  <c r="AC310" i="40"/>
  <c r="BP209" i="30"/>
  <c r="BL209" i="30"/>
  <c r="BM209" i="30" s="1"/>
  <c r="BK267" i="30"/>
  <c r="BJ86" i="30"/>
  <c r="BJ49" i="30"/>
  <c r="BJ42" i="30"/>
  <c r="BK42" i="30" s="1"/>
  <c r="BK338" i="30"/>
  <c r="BL338" i="30"/>
  <c r="BQ338" i="30" s="1"/>
  <c r="BP338" i="30"/>
  <c r="AA265" i="38"/>
  <c r="AG17" i="39"/>
  <c r="AB17" i="39"/>
  <c r="AC17" i="39" s="1"/>
  <c r="AA242" i="40"/>
  <c r="AB242" i="40" s="1"/>
  <c r="AE121" i="32"/>
  <c r="AK121" i="32"/>
  <c r="AD354" i="32"/>
  <c r="AJ354" i="32" s="1"/>
  <c r="AC75" i="38"/>
  <c r="AH75" i="38"/>
  <c r="AB125" i="32"/>
  <c r="AH125" i="32" s="1"/>
  <c r="AC41" i="38"/>
  <c r="AE41" i="38" s="1"/>
  <c r="AG41" i="38"/>
  <c r="AC63" i="40"/>
  <c r="AD63" i="40" s="1"/>
  <c r="AJ63" i="40" s="1"/>
  <c r="AF297" i="38"/>
  <c r="BJ70" i="30"/>
  <c r="BK143" i="30"/>
  <c r="BL143" i="30" s="1"/>
  <c r="BJ143" i="30"/>
  <c r="BM143" i="30"/>
  <c r="BO143" i="30" s="1"/>
  <c r="AH190" i="38"/>
  <c r="AG190" i="38"/>
  <c r="AB190" i="38"/>
  <c r="AC190" i="38" s="1"/>
  <c r="AF190" i="38"/>
  <c r="BK308" i="30"/>
  <c r="BP308" i="30" s="1"/>
  <c r="BK321" i="30"/>
  <c r="BL321" i="30"/>
  <c r="BM321" i="30" s="1"/>
  <c r="BK165" i="30"/>
  <c r="AB64" i="32"/>
  <c r="AH64" i="32" s="1"/>
  <c r="AE136" i="38"/>
  <c r="AH136" i="38"/>
  <c r="BK294" i="30"/>
  <c r="BL294" i="30" s="1"/>
  <c r="BM71" i="30"/>
  <c r="BR71" i="30" s="1"/>
  <c r="AA98" i="40"/>
  <c r="BQ219" i="30"/>
  <c r="BM219" i="30"/>
  <c r="BO219" i="30" s="1"/>
  <c r="BK119" i="30"/>
  <c r="BQ17" i="30"/>
  <c r="BK72" i="30"/>
  <c r="BL72" i="30" s="1"/>
  <c r="BP78" i="30"/>
  <c r="AD286" i="32"/>
  <c r="AE286" i="32" s="1"/>
  <c r="AD291" i="32"/>
  <c r="AI291" i="32"/>
  <c r="AD58" i="32"/>
  <c r="AJ58" i="32" s="1"/>
  <c r="AA248" i="40"/>
  <c r="AG248" i="40" s="1"/>
  <c r="AD128" i="40"/>
  <c r="AJ128" i="40" s="1"/>
  <c r="AI128" i="40"/>
  <c r="AI266" i="32"/>
  <c r="AG119" i="38"/>
  <c r="BM221" i="30"/>
  <c r="BO221" i="30" s="1"/>
  <c r="BQ221" i="30"/>
  <c r="BR221" i="30"/>
  <c r="AH126" i="38"/>
  <c r="AE126" i="38"/>
  <c r="AG175" i="40"/>
  <c r="AB175" i="40"/>
  <c r="AH175" i="40" s="1"/>
  <c r="BK336" i="30"/>
  <c r="BK152" i="30"/>
  <c r="BR152" i="30" s="1"/>
  <c r="AH277" i="40"/>
  <c r="BK353" i="30"/>
  <c r="BL353" i="30" s="1"/>
  <c r="BP353" i="30"/>
  <c r="BP72" i="30"/>
  <c r="BR78" i="30"/>
  <c r="AI286" i="32"/>
  <c r="AG286" i="32"/>
  <c r="AI58" i="32"/>
  <c r="AE58" i="32"/>
  <c r="AG58" i="32" s="1"/>
  <c r="AB46" i="38"/>
  <c r="AG46" i="38" s="1"/>
  <c r="AF46" i="38"/>
  <c r="AC46" i="38"/>
  <c r="AG132" i="38"/>
  <c r="AA147" i="40"/>
  <c r="AG147" i="40" s="1"/>
  <c r="AD244" i="32"/>
  <c r="AI244" i="32"/>
  <c r="AD266" i="32"/>
  <c r="AJ266" i="32" s="1"/>
  <c r="AE266" i="32"/>
  <c r="AG266" i="32" s="1"/>
  <c r="BM162" i="30"/>
  <c r="BO162" i="30" s="1"/>
  <c r="BQ162" i="30"/>
  <c r="BR162" i="30"/>
  <c r="AB296" i="32"/>
  <c r="AH296" i="32" s="1"/>
  <c r="AC296" i="32"/>
  <c r="AI296" i="32" s="1"/>
  <c r="AG173" i="38"/>
  <c r="BK115" i="30"/>
  <c r="BL115" i="30"/>
  <c r="BQ115" i="30" s="1"/>
  <c r="AA217" i="40"/>
  <c r="AG217" i="40" s="1"/>
  <c r="BM35" i="30"/>
  <c r="BO35" i="30" s="1"/>
  <c r="BK237" i="30"/>
  <c r="BL237" i="30" s="1"/>
  <c r="BQ78" i="30"/>
  <c r="AD295" i="32"/>
  <c r="AE295" i="32" s="1"/>
  <c r="AJ286" i="32"/>
  <c r="AD208" i="32"/>
  <c r="AD192" i="32"/>
  <c r="AJ192" i="32" s="1"/>
  <c r="AC132" i="38"/>
  <c r="AH132" i="38" s="1"/>
  <c r="AI166" i="40"/>
  <c r="BK250" i="30"/>
  <c r="BP259" i="30"/>
  <c r="BK259" i="30"/>
  <c r="BL68" i="30"/>
  <c r="BP17" i="30"/>
  <c r="BJ83" i="30"/>
  <c r="BL82" i="30"/>
  <c r="BM82" i="30" s="1"/>
  <c r="BR82" i="30" s="1"/>
  <c r="BJ228" i="30"/>
  <c r="BP119" i="30"/>
  <c r="AJ295" i="32"/>
  <c r="AK286" i="32"/>
  <c r="AB71" i="32"/>
  <c r="AH119" i="32"/>
  <c r="AC364" i="32"/>
  <c r="AH74" i="32"/>
  <c r="AE291" i="32"/>
  <c r="AK291" i="32" s="1"/>
  <c r="AH208" i="32"/>
  <c r="AB142" i="32"/>
  <c r="AH142" i="32" s="1"/>
  <c r="AI123" i="32"/>
  <c r="AB51" i="32"/>
  <c r="Z180" i="38"/>
  <c r="AE266" i="38"/>
  <c r="AH266" i="38"/>
  <c r="AF246" i="38"/>
  <c r="Z42" i="38"/>
  <c r="AA223" i="40"/>
  <c r="AA234" i="40"/>
  <c r="Z103" i="40"/>
  <c r="AA179" i="40"/>
  <c r="AH128" i="40"/>
  <c r="AA101" i="40"/>
  <c r="AG41" i="40"/>
  <c r="AA68" i="40"/>
  <c r="AI358" i="40"/>
  <c r="AD358" i="40"/>
  <c r="AF358" i="40" s="1"/>
  <c r="AB47" i="40"/>
  <c r="BP250" i="30"/>
  <c r="BM69" i="30"/>
  <c r="BR69" i="30" s="1"/>
  <c r="BL97" i="30"/>
  <c r="BJ142" i="30"/>
  <c r="BR136" i="30"/>
  <c r="BK344" i="30"/>
  <c r="BL344" i="30" s="1"/>
  <c r="BP344" i="30"/>
  <c r="BK200" i="30"/>
  <c r="BL200" i="30" s="1"/>
  <c r="BP258" i="30"/>
  <c r="BJ189" i="30"/>
  <c r="BR388" i="30"/>
  <c r="BQ252" i="30"/>
  <c r="BK88" i="30"/>
  <c r="AH106" i="32"/>
  <c r="AC117" i="32"/>
  <c r="AA29" i="32"/>
  <c r="AC168" i="32"/>
  <c r="AD168" i="32" s="1"/>
  <c r="AE168" i="32" s="1"/>
  <c r="AG168" i="32" s="1"/>
  <c r="AE140" i="32"/>
  <c r="AI277" i="32"/>
  <c r="AA211" i="32"/>
  <c r="AB211" i="32" s="1"/>
  <c r="AA180" i="32"/>
  <c r="AA181" i="32"/>
  <c r="AA184" i="32"/>
  <c r="AE247" i="32"/>
  <c r="AH182" i="32"/>
  <c r="AE139" i="32"/>
  <c r="AG139" i="32" s="1"/>
  <c r="AC139" i="32"/>
  <c r="AD139" i="32" s="1"/>
  <c r="AC322" i="38"/>
  <c r="AH322" i="38"/>
  <c r="AE322" i="38"/>
  <c r="AG322" i="38"/>
  <c r="AA157" i="38"/>
  <c r="AH255" i="38"/>
  <c r="Z123" i="38"/>
  <c r="AA50" i="38"/>
  <c r="Z17" i="38"/>
  <c r="AF66" i="38"/>
  <c r="AF107" i="38"/>
  <c r="AC57" i="40"/>
  <c r="AD57" i="40" s="1"/>
  <c r="AF57" i="40" s="1"/>
  <c r="AA74" i="40"/>
  <c r="AD172" i="40"/>
  <c r="AC94" i="40"/>
  <c r="AA58" i="40"/>
  <c r="AG203" i="40"/>
  <c r="AC44" i="40"/>
  <c r="AA141" i="40"/>
  <c r="Z285" i="40"/>
  <c r="AA285" i="40" s="1"/>
  <c r="AC18" i="40"/>
  <c r="BM139" i="30"/>
  <c r="BO139" i="30" s="1"/>
  <c r="BQ91" i="30"/>
  <c r="BQ133" i="30"/>
  <c r="BO328" i="30"/>
  <c r="AH91" i="32"/>
  <c r="AB42" i="32"/>
  <c r="AJ121" i="32"/>
  <c r="AA236" i="32"/>
  <c r="AI222" i="32"/>
  <c r="AC61" i="32"/>
  <c r="AI61" i="32" s="1"/>
  <c r="AJ278" i="32"/>
  <c r="AD278" i="32"/>
  <c r="AC355" i="38"/>
  <c r="AH355" i="38" s="1"/>
  <c r="Z39" i="38"/>
  <c r="AE34" i="38"/>
  <c r="AA188" i="38"/>
  <c r="AA115" i="38"/>
  <c r="BP164" i="30"/>
  <c r="BJ381" i="30"/>
  <c r="BK381" i="30" s="1"/>
  <c r="BL140" i="30"/>
  <c r="BP324" i="30"/>
  <c r="BJ16" i="30"/>
  <c r="BM335" i="30"/>
  <c r="BQ105" i="30"/>
  <c r="BQ132" i="30"/>
  <c r="AA205" i="32"/>
  <c r="AB205" i="32" s="1"/>
  <c r="AH46" i="32"/>
  <c r="AC44" i="32"/>
  <c r="AB301" i="32"/>
  <c r="AB228" i="32"/>
  <c r="AC215" i="32"/>
  <c r="AC120" i="32"/>
  <c r="AD120" i="32" s="1"/>
  <c r="AK120" i="32" s="1"/>
  <c r="AA302" i="32"/>
  <c r="AB302" i="32" s="1"/>
  <c r="AB43" i="32"/>
  <c r="AH229" i="32"/>
  <c r="AB289" i="32"/>
  <c r="AA100" i="32"/>
  <c r="AB86" i="32"/>
  <c r="AA177" i="32"/>
  <c r="AB94" i="32"/>
  <c r="AC94" i="32" s="1"/>
  <c r="AA171" i="38"/>
  <c r="AG267" i="38"/>
  <c r="AA263" i="38"/>
  <c r="AC45" i="38"/>
  <c r="AE45" i="38" s="1"/>
  <c r="AA194" i="38"/>
  <c r="AA264" i="38"/>
  <c r="AH281" i="38"/>
  <c r="AA124" i="38"/>
  <c r="AG126" i="38"/>
  <c r="AA81" i="38"/>
  <c r="AA122" i="40"/>
  <c r="AB212" i="40"/>
  <c r="AC145" i="40"/>
  <c r="AD82" i="40"/>
  <c r="Z27" i="40"/>
  <c r="BR273" i="30"/>
  <c r="BO273" i="30"/>
  <c r="BL354" i="30"/>
  <c r="BQ354" i="30" s="1"/>
  <c r="BQ77" i="30"/>
  <c r="BJ235" i="30"/>
  <c r="BL307" i="30"/>
  <c r="BM63" i="30"/>
  <c r="BR63" i="30" s="1"/>
  <c r="AK313" i="32"/>
  <c r="AG313" i="32"/>
  <c r="AE354" i="38"/>
  <c r="AG191" i="38"/>
  <c r="AC87" i="38"/>
  <c r="AE87" i="38" s="1"/>
  <c r="Z244" i="38"/>
  <c r="AF82" i="38"/>
  <c r="AB218" i="38"/>
  <c r="AB36" i="38"/>
  <c r="AH14" i="39"/>
  <c r="AF308" i="40"/>
  <c r="AJ308" i="40"/>
  <c r="AB102" i="40"/>
  <c r="Z226" i="40"/>
  <c r="AA226" i="40" s="1"/>
  <c r="Z95" i="40"/>
  <c r="Z353" i="40"/>
  <c r="AI125" i="40"/>
  <c r="Z202" i="40"/>
  <c r="Z360" i="40"/>
  <c r="Z76" i="40"/>
  <c r="BK347" i="30"/>
  <c r="BJ222" i="30"/>
  <c r="BL113" i="30"/>
  <c r="BM113" i="30" s="1"/>
  <c r="BJ127" i="30"/>
  <c r="BJ331" i="30"/>
  <c r="BL331" i="30" s="1"/>
  <c r="BM331" i="30" s="1"/>
  <c r="BR331" i="30" s="1"/>
  <c r="BJ253" i="30"/>
  <c r="BQ74" i="30"/>
  <c r="BP210" i="30"/>
  <c r="AC232" i="32"/>
  <c r="AD217" i="32"/>
  <c r="AK240" i="32"/>
  <c r="AH225" i="32"/>
  <c r="BJ378" i="30"/>
  <c r="BJ290" i="30"/>
  <c r="BP141" i="30"/>
  <c r="BK141" i="30"/>
  <c r="BJ99" i="30"/>
  <c r="BM274" i="30"/>
  <c r="BO274" i="30" s="1"/>
  <c r="BR274" i="30"/>
  <c r="AH319" i="32"/>
  <c r="AD319" i="32"/>
  <c r="AJ319" i="32" s="1"/>
  <c r="AC319" i="32"/>
  <c r="AI319" i="32" s="1"/>
  <c r="AA122" i="32"/>
  <c r="AI105" i="32"/>
  <c r="AA52" i="32"/>
  <c r="AA188" i="32"/>
  <c r="AI360" i="32"/>
  <c r="Z275" i="38"/>
  <c r="AA77" i="38"/>
  <c r="AB77" i="38" s="1"/>
  <c r="AH77" i="38" s="1"/>
  <c r="Z77" i="38"/>
  <c r="AC358" i="38"/>
  <c r="AH358" i="38" s="1"/>
  <c r="AG133" i="38"/>
  <c r="AE133" i="38"/>
  <c r="AE21" i="32"/>
  <c r="AG21" i="32" s="1"/>
  <c r="AI21" i="32"/>
  <c r="AB355" i="40"/>
  <c r="Z214" i="40"/>
  <c r="AB251" i="40"/>
  <c r="Z96" i="40"/>
  <c r="AC240" i="40"/>
  <c r="AH240" i="40"/>
  <c r="Z216" i="40"/>
  <c r="AC351" i="40"/>
  <c r="AI351" i="40" s="1"/>
  <c r="BP144" i="30"/>
  <c r="BL144" i="30"/>
  <c r="BQ144" i="30" s="1"/>
  <c r="BJ144" i="30"/>
  <c r="BK144" i="30" s="1"/>
  <c r="BJ87" i="30"/>
  <c r="BJ375" i="30"/>
  <c r="AE78" i="32"/>
  <c r="AG78" i="32"/>
  <c r="AC219" i="38"/>
  <c r="AE219" i="38" s="1"/>
  <c r="AH219" i="38"/>
  <c r="AH171" i="40"/>
  <c r="BM96" i="30"/>
  <c r="BR96" i="30" s="1"/>
  <c r="AD145" i="40"/>
  <c r="AJ145" i="40" s="1"/>
  <c r="BP186" i="30"/>
  <c r="BQ280" i="30"/>
  <c r="AC78" i="38"/>
  <c r="AD219" i="32"/>
  <c r="AE219" i="32" s="1"/>
  <c r="AK219" i="32" s="1"/>
  <c r="AA114" i="32"/>
  <c r="AB97" i="32"/>
  <c r="AI162" i="32"/>
  <c r="AD162" i="32"/>
  <c r="AE162" i="32" s="1"/>
  <c r="AG162" i="32" s="1"/>
  <c r="AB170" i="32"/>
  <c r="AC170" i="32" s="1"/>
  <c r="AC301" i="38"/>
  <c r="AH301" i="38" s="1"/>
  <c r="AG301" i="38"/>
  <c r="AB175" i="38"/>
  <c r="AC175" i="38" s="1"/>
  <c r="AB292" i="38"/>
  <c r="AG292" i="38" s="1"/>
  <c r="AA252" i="38"/>
  <c r="AA176" i="38"/>
  <c r="AB147" i="38"/>
  <c r="AG147" i="38" s="1"/>
  <c r="AA270" i="38"/>
  <c r="AA51" i="38"/>
  <c r="AB51" i="38" s="1"/>
  <c r="AB80" i="38"/>
  <c r="AE132" i="38"/>
  <c r="AF132" i="38"/>
  <c r="AC74" i="38"/>
  <c r="AH74" i="38" s="1"/>
  <c r="AF74" i="38"/>
  <c r="AA184" i="38"/>
  <c r="AB184" i="38" s="1"/>
  <c r="Z181" i="38"/>
  <c r="AA181" i="38" s="1"/>
  <c r="AB246" i="38"/>
  <c r="Z78" i="40"/>
  <c r="AB129" i="40"/>
  <c r="AC129" i="40" s="1"/>
  <c r="AI129" i="40" s="1"/>
  <c r="Z185" i="40"/>
  <c r="AA185" i="40" s="1"/>
  <c r="AA357" i="40"/>
  <c r="AG357" i="40" s="1"/>
  <c r="AB41" i="40"/>
  <c r="AH41" i="40" s="1"/>
  <c r="Z81" i="40"/>
  <c r="AA83" i="40"/>
  <c r="AG83" i="40" s="1"/>
  <c r="BJ238" i="30"/>
  <c r="BP184" i="30"/>
  <c r="BL250" i="30"/>
  <c r="BM250" i="30" s="1"/>
  <c r="BR250" i="30" s="1"/>
  <c r="BM329" i="30"/>
  <c r="BO329" i="30" s="1"/>
  <c r="BQ329" i="30"/>
  <c r="BJ270" i="30"/>
  <c r="BQ97" i="30"/>
  <c r="BP97" i="30"/>
  <c r="BM52" i="30"/>
  <c r="BO52" i="30" s="1"/>
  <c r="BJ172" i="30"/>
  <c r="BL177" i="30"/>
  <c r="BM177" i="30" s="1"/>
  <c r="BL258" i="30"/>
  <c r="BJ204" i="30"/>
  <c r="BR252" i="30"/>
  <c r="BK138" i="30"/>
  <c r="BK231" i="30"/>
  <c r="BL231" i="30" s="1"/>
  <c r="BM231" i="30" s="1"/>
  <c r="BR231" i="30" s="1"/>
  <c r="BJ191" i="30"/>
  <c r="BK81" i="30"/>
  <c r="BL81" i="30" s="1"/>
  <c r="BK306" i="30"/>
  <c r="BP306" i="30" s="1"/>
  <c r="AA116" i="32"/>
  <c r="AB116" i="32" s="1"/>
  <c r="AC106" i="32"/>
  <c r="AD106" i="32" s="1"/>
  <c r="AA130" i="32"/>
  <c r="AB146" i="32"/>
  <c r="AC146" i="32" s="1"/>
  <c r="AB153" i="32"/>
  <c r="AB50" i="32"/>
  <c r="AJ244" i="32"/>
  <c r="AH244" i="32"/>
  <c r="AA298" i="32"/>
  <c r="AA70" i="32"/>
  <c r="AK82" i="32"/>
  <c r="AH187" i="32"/>
  <c r="AJ168" i="32"/>
  <c r="AH168" i="32"/>
  <c r="AB203" i="32"/>
  <c r="AJ140" i="32"/>
  <c r="AH140" i="32"/>
  <c r="AC92" i="32"/>
  <c r="AD277" i="32"/>
  <c r="AJ277" i="32" s="1"/>
  <c r="AK266" i="32"/>
  <c r="AH266" i="32"/>
  <c r="AA274" i="32"/>
  <c r="AB270" i="32"/>
  <c r="AI77" i="32"/>
  <c r="AJ80" i="32"/>
  <c r="AE80" i="32"/>
  <c r="AK80" i="32" s="1"/>
  <c r="AB173" i="32"/>
  <c r="AC173" i="32" s="1"/>
  <c r="AH288" i="32"/>
  <c r="AC182" i="32"/>
  <c r="AB157" i="32"/>
  <c r="AH157" i="32" s="1"/>
  <c r="AA118" i="32"/>
  <c r="AJ139" i="32"/>
  <c r="AH139" i="32"/>
  <c r="AF119" i="38"/>
  <c r="Z183" i="38"/>
  <c r="AF195" i="38"/>
  <c r="AF255" i="38"/>
  <c r="Z372" i="38"/>
  <c r="Y371" i="38"/>
  <c r="Z233" i="38"/>
  <c r="Z240" i="38"/>
  <c r="AA240" i="38" s="1"/>
  <c r="AC254" i="38"/>
  <c r="AF50" i="38"/>
  <c r="Z84" i="38"/>
  <c r="AB43" i="38"/>
  <c r="AG43" i="38" s="1"/>
  <c r="AB146" i="38"/>
  <c r="AG146" i="38" s="1"/>
  <c r="AB66" i="38"/>
  <c r="AC66" i="38" s="1"/>
  <c r="Z138" i="38"/>
  <c r="Z58" i="38"/>
  <c r="AA108" i="40"/>
  <c r="AB108" i="40" s="1"/>
  <c r="AI57" i="40"/>
  <c r="AB181" i="40"/>
  <c r="AH172" i="40"/>
  <c r="AA66" i="40"/>
  <c r="BQ321" i="30"/>
  <c r="BO321" i="30"/>
  <c r="BR321" i="30"/>
  <c r="BJ176" i="30"/>
  <c r="BM213" i="30"/>
  <c r="BO213" i="30" s="1"/>
  <c r="BQ318" i="30"/>
  <c r="BM318" i="30"/>
  <c r="BM277" i="30"/>
  <c r="BO277" i="30" s="1"/>
  <c r="BJ44" i="30"/>
  <c r="BK44" i="30" s="1"/>
  <c r="BL44" i="30" s="1"/>
  <c r="BL54" i="30"/>
  <c r="BK19" i="30"/>
  <c r="AI91" i="32"/>
  <c r="AA127" i="32"/>
  <c r="AB72" i="32"/>
  <c r="AC72" i="32" s="1"/>
  <c r="AG121" i="32"/>
  <c r="AA164" i="32"/>
  <c r="AB27" i="32"/>
  <c r="AH27" i="32" s="1"/>
  <c r="AI354" i="32"/>
  <c r="AH354" i="32"/>
  <c r="AB250" i="32"/>
  <c r="AB231" i="32"/>
  <c r="AC231" i="32" s="1"/>
  <c r="AA155" i="32"/>
  <c r="AB155" i="32" s="1"/>
  <c r="AH155" i="32" s="1"/>
  <c r="AA271" i="32"/>
  <c r="AE222" i="32"/>
  <c r="AK222" i="32" s="1"/>
  <c r="AC87" i="32"/>
  <c r="AC160" i="32"/>
  <c r="AA280" i="32"/>
  <c r="AH61" i="32"/>
  <c r="AB275" i="32"/>
  <c r="AB186" i="32"/>
  <c r="AC186" i="32" s="1"/>
  <c r="AD186" i="32" s="1"/>
  <c r="AB101" i="32"/>
  <c r="AA66" i="32"/>
  <c r="AB66" i="32" s="1"/>
  <c r="AH66" i="32" s="1"/>
  <c r="AB373" i="32"/>
  <c r="AG75" i="38"/>
  <c r="AE75" i="38"/>
  <c r="AA60" i="38"/>
  <c r="AA140" i="38"/>
  <c r="AA203" i="38"/>
  <c r="AB99" i="38"/>
  <c r="AG99" i="38" s="1"/>
  <c r="AG34" i="38"/>
  <c r="Z234" i="38"/>
  <c r="BQ345" i="30"/>
  <c r="BM345" i="30"/>
  <c r="BR345" i="30" s="1"/>
  <c r="AE291" i="38"/>
  <c r="AF41" i="38"/>
  <c r="AF81" i="38"/>
  <c r="AG212" i="40"/>
  <c r="AD166" i="40"/>
  <c r="AF166" i="40" s="1"/>
  <c r="AB79" i="40"/>
  <c r="AC53" i="40"/>
  <c r="Z184" i="40"/>
  <c r="BJ226" i="30"/>
  <c r="BK226" i="30" s="1"/>
  <c r="BP71" i="30"/>
  <c r="BR286" i="30"/>
  <c r="BO286" i="30"/>
  <c r="BJ266" i="30"/>
  <c r="BK341" i="30"/>
  <c r="BL341" i="30"/>
  <c r="BM341" i="30" s="1"/>
  <c r="BP307" i="30"/>
  <c r="AA18" i="38"/>
  <c r="AB18" i="38" s="1"/>
  <c r="Z95" i="38"/>
  <c r="AA95" i="38" s="1"/>
  <c r="AB228" i="38"/>
  <c r="AB82" i="38"/>
  <c r="AC82" i="38" s="1"/>
  <c r="AE82" i="38" s="1"/>
  <c r="AF218" i="38"/>
  <c r="AA126" i="40"/>
  <c r="AH63" i="40"/>
  <c r="AG63" i="40"/>
  <c r="AH210" i="40"/>
  <c r="AB288" i="40"/>
  <c r="AA28" i="40"/>
  <c r="AA287" i="40"/>
  <c r="Z143" i="40"/>
  <c r="AA186" i="40"/>
  <c r="AA352" i="40"/>
  <c r="AG352" i="40" s="1"/>
  <c r="AB142" i="40"/>
  <c r="AA250" i="40"/>
  <c r="BM254" i="30"/>
  <c r="BR254" i="30" s="1"/>
  <c r="BQ254" i="30"/>
  <c r="BP118" i="30"/>
  <c r="BQ113" i="30"/>
  <c r="BL336" i="30"/>
  <c r="BM336" i="30" s="1"/>
  <c r="BJ80" i="30"/>
  <c r="BP74" i="30"/>
  <c r="BJ100" i="30"/>
  <c r="BK100" i="30" s="1"/>
  <c r="AE149" i="32"/>
  <c r="AG149" i="32" s="1"/>
  <c r="BL85" i="30"/>
  <c r="BM85" i="30" s="1"/>
  <c r="BP85" i="30"/>
  <c r="BP157" i="30"/>
  <c r="BJ157" i="30"/>
  <c r="BK157" i="30" s="1"/>
  <c r="BL111" i="30"/>
  <c r="BM111" i="30" s="1"/>
  <c r="BR111" i="30" s="1"/>
  <c r="BJ111" i="30"/>
  <c r="BK111" i="30" s="1"/>
  <c r="BJ122" i="30"/>
  <c r="BL122" i="30" s="1"/>
  <c r="BP122" i="30"/>
  <c r="BK122" i="30"/>
  <c r="AD329" i="32"/>
  <c r="AE329" i="32" s="1"/>
  <c r="AI329" i="32"/>
  <c r="AH167" i="32"/>
  <c r="AD210" i="32"/>
  <c r="AJ210" i="32" s="1"/>
  <c r="AI210" i="32"/>
  <c r="AB239" i="32"/>
  <c r="AE357" i="32"/>
  <c r="AG357" i="32" s="1"/>
  <c r="AJ357" i="32"/>
  <c r="Z223" i="38"/>
  <c r="AB117" i="38"/>
  <c r="AC117" i="38" s="1"/>
  <c r="AH117" i="38" s="1"/>
  <c r="AA117" i="38"/>
  <c r="AF117" i="38" s="1"/>
  <c r="Z139" i="38"/>
  <c r="AJ21" i="32"/>
  <c r="AG12" i="39"/>
  <c r="AC12" i="39"/>
  <c r="AA221" i="40"/>
  <c r="AG221" i="40" s="1"/>
  <c r="Z130" i="40"/>
  <c r="AB98" i="40"/>
  <c r="AH98" i="40" s="1"/>
  <c r="AG98" i="40"/>
  <c r="AG277" i="40"/>
  <c r="Z45" i="40"/>
  <c r="AD59" i="40"/>
  <c r="AF59" i="40" s="1"/>
  <c r="Z259" i="40"/>
  <c r="AA85" i="40"/>
  <c r="AB85" i="40" s="1"/>
  <c r="AA84" i="40"/>
  <c r="Z289" i="40"/>
  <c r="BJ302" i="30"/>
  <c r="BK123" i="30"/>
  <c r="BM123" i="30" s="1"/>
  <c r="BR123" i="30" s="1"/>
  <c r="BK316" i="30"/>
  <c r="BO316" i="30" s="1"/>
  <c r="AC375" i="38"/>
  <c r="AE375" i="38" s="1"/>
  <c r="AI362" i="40"/>
  <c r="AD362" i="40"/>
  <c r="AF362" i="40" s="1"/>
  <c r="BK241" i="30"/>
  <c r="BQ241" i="30" s="1"/>
  <c r="BK43" i="30"/>
  <c r="AH323" i="38"/>
  <c r="AG116" i="38"/>
  <c r="BM57" i="30"/>
  <c r="BR57" i="30" s="1"/>
  <c r="AG78" i="38"/>
  <c r="AE78" i="38"/>
  <c r="BK275" i="30"/>
  <c r="AI119" i="32"/>
  <c r="AD364" i="32"/>
  <c r="AE364" i="32" s="1"/>
  <c r="AJ291" i="32"/>
  <c r="AE176" i="32"/>
  <c r="AE74" i="38"/>
  <c r="AC41" i="40"/>
  <c r="AD41" i="40" s="1"/>
  <c r="AH148" i="40"/>
  <c r="AC148" i="40"/>
  <c r="AD148" i="40" s="1"/>
  <c r="AJ148" i="40" s="1"/>
  <c r="BJ137" i="30"/>
  <c r="BK137" i="30" s="1"/>
  <c r="AG332" i="32"/>
  <c r="AK332" i="32"/>
  <c r="AD329" i="40"/>
  <c r="AJ329" i="40" s="1"/>
  <c r="AI329" i="40"/>
  <c r="BP313" i="30"/>
  <c r="BL313" i="30"/>
  <c r="BM323" i="30"/>
  <c r="BL343" i="30"/>
  <c r="BP343" i="30"/>
  <c r="BQ343" i="30"/>
  <c r="BM343" i="30"/>
  <c r="BR343" i="30" s="1"/>
  <c r="BO105" i="30"/>
  <c r="BR132" i="30"/>
  <c r="AI215" i="32"/>
  <c r="AE120" i="32"/>
  <c r="AG120" i="32" s="1"/>
  <c r="AE199" i="38"/>
  <c r="AH45" i="38"/>
  <c r="AH301" i="40"/>
  <c r="AJ237" i="40"/>
  <c r="BQ208" i="30"/>
  <c r="BO208" i="30"/>
  <c r="BJ333" i="30"/>
  <c r="BJ195" i="30"/>
  <c r="BK195" i="30" s="1"/>
  <c r="BJ59" i="30"/>
  <c r="BK59" i="30" s="1"/>
  <c r="BQ35" i="30"/>
  <c r="AE217" i="32"/>
  <c r="AK217" i="32" s="1"/>
  <c r="AA131" i="32"/>
  <c r="AB131" i="32" s="1"/>
  <c r="AC131" i="32" s="1"/>
  <c r="AD131" i="32" s="1"/>
  <c r="AH131" i="32"/>
  <c r="AJ131" i="32"/>
  <c r="AA196" i="32"/>
  <c r="AB196" i="32" s="1"/>
  <c r="AJ149" i="32"/>
  <c r="AK149" i="32"/>
  <c r="BK349" i="30"/>
  <c r="BP349" i="30" s="1"/>
  <c r="BJ60" i="30"/>
  <c r="BR85" i="30"/>
  <c r="BP326" i="30"/>
  <c r="BL326" i="30"/>
  <c r="BQ326" i="30" s="1"/>
  <c r="BJ45" i="30"/>
  <c r="BM211" i="30"/>
  <c r="BR211" i="30" s="1"/>
  <c r="BQ211" i="30"/>
  <c r="BM152" i="30"/>
  <c r="BP152" i="30"/>
  <c r="BL152" i="30"/>
  <c r="BQ152" i="30" s="1"/>
  <c r="BK166" i="30"/>
  <c r="BP166" i="30" s="1"/>
  <c r="AC167" i="32"/>
  <c r="AD167" i="32" s="1"/>
  <c r="AA41" i="32"/>
  <c r="AC41" i="32" s="1"/>
  <c r="Z40" i="32"/>
  <c r="AB41" i="32"/>
  <c r="AH239" i="32"/>
  <c r="AD105" i="32"/>
  <c r="AJ105" i="32" s="1"/>
  <c r="AA212" i="32"/>
  <c r="AB212" i="32" s="1"/>
  <c r="AC212" i="32" s="1"/>
  <c r="AD360" i="32"/>
  <c r="AJ360" i="32" s="1"/>
  <c r="AB297" i="38"/>
  <c r="AG297" i="38" s="1"/>
  <c r="AA145" i="38"/>
  <c r="AB145" i="38" s="1"/>
  <c r="AH12" i="39"/>
  <c r="AC277" i="40"/>
  <c r="AB84" i="40"/>
  <c r="BQ317" i="30"/>
  <c r="BJ168" i="30"/>
  <c r="BL281" i="30"/>
  <c r="BQ281" i="30" s="1"/>
  <c r="BM379" i="30"/>
  <c r="BO379" i="30" s="1"/>
  <c r="BP123" i="30"/>
  <c r="BL316" i="30"/>
  <c r="BM316" i="30" s="1"/>
  <c r="AC55" i="40"/>
  <c r="AD55" i="40" s="1"/>
  <c r="AJ249" i="32"/>
  <c r="BM50" i="30"/>
  <c r="BQ50" i="30"/>
  <c r="AD79" i="32"/>
  <c r="AE79" i="32" s="1"/>
  <c r="AH291" i="38"/>
  <c r="AC327" i="38"/>
  <c r="AD59" i="32"/>
  <c r="AE59" i="32" s="1"/>
  <c r="AJ59" i="32"/>
  <c r="BO17" i="30"/>
  <c r="BQ348" i="30"/>
  <c r="BM348" i="30"/>
  <c r="BO348" i="30" s="1"/>
  <c r="BM89" i="30"/>
  <c r="BR89" i="30" s="1"/>
  <c r="AJ162" i="32"/>
  <c r="AG51" i="38"/>
  <c r="AC246" i="38"/>
  <c r="AH246" i="38" s="1"/>
  <c r="BR348" i="30"/>
  <c r="BQ364" i="30"/>
  <c r="BM364" i="30"/>
  <c r="BO364" i="30" s="1"/>
  <c r="BQ68" i="30"/>
  <c r="BK361" i="30"/>
  <c r="BL361" i="30" s="1"/>
  <c r="BM361" i="30"/>
  <c r="BO361" i="30" s="1"/>
  <c r="BP361" i="30"/>
  <c r="BQ361" i="30"/>
  <c r="BQ72" i="30"/>
  <c r="BL121" i="30"/>
  <c r="BO82" i="30"/>
  <c r="AG295" i="32"/>
  <c r="AI295" i="32"/>
  <c r="AD119" i="32"/>
  <c r="AE119" i="32" s="1"/>
  <c r="AK119" i="32" s="1"/>
  <c r="AG364" i="32"/>
  <c r="AI364" i="32"/>
  <c r="AC74" i="32"/>
  <c r="AG291" i="32"/>
  <c r="AI208" i="32"/>
  <c r="AI176" i="32"/>
  <c r="AJ142" i="32"/>
  <c r="AC142" i="32"/>
  <c r="AD142" i="32" s="1"/>
  <c r="AG123" i="32"/>
  <c r="AI219" i="32"/>
  <c r="AI51" i="32"/>
  <c r="AC51" i="32"/>
  <c r="AD51" i="32" s="1"/>
  <c r="AC194" i="32"/>
  <c r="AH170" i="32"/>
  <c r="AA374" i="38"/>
  <c r="AA360" i="38"/>
  <c r="AC292" i="38"/>
  <c r="AE292" i="38" s="1"/>
  <c r="AC147" i="38"/>
  <c r="AH147" i="38" s="1"/>
  <c r="AF270" i="38"/>
  <c r="AF51" i="38"/>
  <c r="AG209" i="38"/>
  <c r="AH209" i="38"/>
  <c r="AG246" i="38"/>
  <c r="AB234" i="40"/>
  <c r="AH234" i="40" s="1"/>
  <c r="AA211" i="40"/>
  <c r="AA183" i="40"/>
  <c r="AB267" i="40"/>
  <c r="AH129" i="40"/>
  <c r="AG179" i="40"/>
  <c r="AJ41" i="40"/>
  <c r="AB68" i="40"/>
  <c r="AC68" i="40" s="1"/>
  <c r="AI68" i="40" s="1"/>
  <c r="AD154" i="40"/>
  <c r="AF154" i="40" s="1"/>
  <c r="AG47" i="40"/>
  <c r="AI148" i="40"/>
  <c r="BO362" i="30"/>
  <c r="BR362" i="30"/>
  <c r="BK262" i="30"/>
  <c r="BM184" i="30"/>
  <c r="BR184" i="30" s="1"/>
  <c r="BM350" i="30"/>
  <c r="BR350" i="30" s="1"/>
  <c r="BQ350" i="30"/>
  <c r="BO350" i="30"/>
  <c r="BO69" i="30"/>
  <c r="BP69" i="30"/>
  <c r="BP354" i="30"/>
  <c r="BQ52" i="30"/>
  <c r="BL308" i="30"/>
  <c r="BQ308" i="30" s="1"/>
  <c r="BL282" i="30"/>
  <c r="BQ282" i="30" s="1"/>
  <c r="BQ177" i="30"/>
  <c r="BK301" i="30"/>
  <c r="BM258" i="30"/>
  <c r="BR258" i="30" s="1"/>
  <c r="BK189" i="30"/>
  <c r="BK102" i="30"/>
  <c r="BQ388" i="30"/>
  <c r="BP252" i="30"/>
  <c r="BK67" i="30"/>
  <c r="BM81" i="30"/>
  <c r="BR81" i="30" s="1"/>
  <c r="BQ207" i="30"/>
  <c r="BR207" i="30"/>
  <c r="BL306" i="30"/>
  <c r="BM306" i="30" s="1"/>
  <c r="AI106" i="32"/>
  <c r="AE244" i="32"/>
  <c r="AK244" i="32" s="1"/>
  <c r="AH117" i="32"/>
  <c r="AD259" i="32"/>
  <c r="AI82" i="32"/>
  <c r="AG333" i="32"/>
  <c r="AK333" i="32"/>
  <c r="AD187" i="32"/>
  <c r="AJ187" i="32" s="1"/>
  <c r="AI168" i="32"/>
  <c r="AG226" i="32"/>
  <c r="AI140" i="32"/>
  <c r="AD77" i="32"/>
  <c r="AI80" i="32"/>
  <c r="AH173" i="32"/>
  <c r="AD288" i="32"/>
  <c r="AE288" i="32" s="1"/>
  <c r="AK139" i="32"/>
  <c r="AI139" i="32"/>
  <c r="AC119" i="38"/>
  <c r="AE119" i="38" s="1"/>
  <c r="AC195" i="38"/>
  <c r="AH195" i="38" s="1"/>
  <c r="AE261" i="38"/>
  <c r="AH261" i="38"/>
  <c r="AB157" i="38"/>
  <c r="AG255" i="38"/>
  <c r="AH79" i="38"/>
  <c r="AF254" i="38"/>
  <c r="AB50" i="38"/>
  <c r="AC50" i="38" s="1"/>
  <c r="AH50" i="38" s="1"/>
  <c r="AB162" i="38"/>
  <c r="AG162" i="38" s="1"/>
  <c r="AH107" i="38"/>
  <c r="AF329" i="40"/>
  <c r="AC181" i="40"/>
  <c r="AI181" i="40" s="1"/>
  <c r="AI172" i="40"/>
  <c r="AB58" i="40"/>
  <c r="AH58" i="40" s="1"/>
  <c r="AB203" i="40"/>
  <c r="AH203" i="40" s="1"/>
  <c r="AC22" i="40"/>
  <c r="AI22" i="40" s="1"/>
  <c r="AI44" i="40"/>
  <c r="AG141" i="40"/>
  <c r="AD18" i="40"/>
  <c r="AF18" i="40" s="1"/>
  <c r="BP321" i="30"/>
  <c r="BR139" i="30"/>
  <c r="BM148" i="30"/>
  <c r="BP148" i="30"/>
  <c r="BQ148" i="30"/>
  <c r="BP165" i="30"/>
  <c r="BR91" i="30"/>
  <c r="BR133" i="30"/>
  <c r="BK62" i="30"/>
  <c r="BP62" i="30" s="1"/>
  <c r="BR328" i="30"/>
  <c r="BL19" i="30"/>
  <c r="BQ19" i="30" s="1"/>
  <c r="AK369" i="32"/>
  <c r="AG369" i="32"/>
  <c r="AD91" i="32"/>
  <c r="AB261" i="32"/>
  <c r="AE354" i="32"/>
  <c r="AG354" i="32" s="1"/>
  <c r="AG222" i="32"/>
  <c r="AI160" i="32"/>
  <c r="AD61" i="32"/>
  <c r="AJ61" i="32" s="1"/>
  <c r="AH373" i="32"/>
  <c r="AF75" i="38"/>
  <c r="AB60" i="38"/>
  <c r="AC60" i="38" s="1"/>
  <c r="AC141" i="38"/>
  <c r="AH141" i="38" s="1"/>
  <c r="AF140" i="38"/>
  <c r="AE355" i="38"/>
  <c r="AC99" i="38"/>
  <c r="AE99" i="38" s="1"/>
  <c r="AE268" i="38"/>
  <c r="BP323" i="30"/>
  <c r="BL164" i="30"/>
  <c r="BR351" i="30"/>
  <c r="BO351" i="30"/>
  <c r="BQ140" i="30"/>
  <c r="BM246" i="30"/>
  <c r="BM324" i="30"/>
  <c r="BO324" i="30" s="1"/>
  <c r="BQ335" i="30"/>
  <c r="BR105" i="30"/>
  <c r="BK185" i="30"/>
  <c r="BL185" i="30" s="1"/>
  <c r="BQ185" i="30" s="1"/>
  <c r="BO132" i="30"/>
  <c r="AD296" i="32"/>
  <c r="AE296" i="32" s="1"/>
  <c r="AD46" i="32"/>
  <c r="AJ46" i="32" s="1"/>
  <c r="AH44" i="32"/>
  <c r="AH301" i="32"/>
  <c r="AJ120" i="32"/>
  <c r="AI120" i="32"/>
  <c r="AG229" i="32"/>
  <c r="AH289" i="32"/>
  <c r="AH199" i="38"/>
  <c r="AE267" i="38"/>
  <c r="AF263" i="38"/>
  <c r="AF45" i="38"/>
  <c r="AB194" i="38"/>
  <c r="AG194" i="38" s="1"/>
  <c r="AC173" i="38"/>
  <c r="AE173" i="38" s="1"/>
  <c r="AG281" i="38"/>
  <c r="AH41" i="38"/>
  <c r="AI53" i="40"/>
  <c r="BP115" i="30"/>
  <c r="BQ71" i="30"/>
  <c r="BR77" i="30"/>
  <c r="BO341" i="30"/>
  <c r="BM307" i="30"/>
  <c r="BO307" i="30" s="1"/>
  <c r="BO63" i="30"/>
  <c r="AH283" i="38"/>
  <c r="AE283" i="38"/>
  <c r="AH191" i="38"/>
  <c r="AF18" i="38"/>
  <c r="AH87" i="38"/>
  <c r="AF36" i="38"/>
  <c r="AD14" i="39"/>
  <c r="AG102" i="40"/>
  <c r="AI63" i="40"/>
  <c r="AH125" i="40"/>
  <c r="AG210" i="40"/>
  <c r="AH288" i="40"/>
  <c r="AG28" i="40"/>
  <c r="AB287" i="40"/>
  <c r="AC287" i="40" s="1"/>
  <c r="BL347" i="30"/>
  <c r="BQ347" i="30" s="1"/>
  <c r="BJ236" i="30"/>
  <c r="BK222" i="30"/>
  <c r="BP222" i="30" s="1"/>
  <c r="BM118" i="30"/>
  <c r="BR118" i="30" s="1"/>
  <c r="BL118" i="30"/>
  <c r="BJ272" i="30"/>
  <c r="BR113" i="30"/>
  <c r="BO113" i="30"/>
  <c r="BP113" i="30"/>
  <c r="BK331" i="30"/>
  <c r="BP331" i="30" s="1"/>
  <c r="BK253" i="30"/>
  <c r="BP253" i="30" s="1"/>
  <c r="BP336" i="30"/>
  <c r="BJ171" i="30"/>
  <c r="BJ251" i="30"/>
  <c r="BQ213" i="30"/>
  <c r="BJ205" i="30"/>
  <c r="BM74" i="30"/>
  <c r="BR74" i="30" s="1"/>
  <c r="BM210" i="30"/>
  <c r="BR210" i="30" s="1"/>
  <c r="BL210" i="30"/>
  <c r="BJ167" i="30"/>
  <c r="BR35" i="30"/>
  <c r="BK264" i="30"/>
  <c r="BL264" i="30" s="1"/>
  <c r="AD232" i="32"/>
  <c r="AE232" i="32" s="1"/>
  <c r="AG232" i="32" s="1"/>
  <c r="AH217" i="32"/>
  <c r="AJ240" i="32"/>
  <c r="AH238" i="32"/>
  <c r="AB238" i="32"/>
  <c r="AI273" i="32"/>
  <c r="AC273" i="32"/>
  <c r="AD273" i="32" s="1"/>
  <c r="AD225" i="32"/>
  <c r="AE225" i="32" s="1"/>
  <c r="AG225" i="32" s="1"/>
  <c r="BM296" i="30"/>
  <c r="BR296" i="30" s="1"/>
  <c r="BO296" i="30"/>
  <c r="BQ296" i="30"/>
  <c r="BQ85" i="30"/>
  <c r="BM245" i="30"/>
  <c r="BR245" i="30" s="1"/>
  <c r="BJ98" i="30"/>
  <c r="BK99" i="30"/>
  <c r="BL64" i="30"/>
  <c r="BQ64" i="30" s="1"/>
  <c r="BR271" i="30"/>
  <c r="BQ111" i="30"/>
  <c r="BJ224" i="30"/>
  <c r="BK224" i="30" s="1"/>
  <c r="BO211" i="30"/>
  <c r="BJ233" i="30"/>
  <c r="BL166" i="30"/>
  <c r="BM166" i="30" s="1"/>
  <c r="AJ167" i="32"/>
  <c r="AH41" i="32"/>
  <c r="AE210" i="32"/>
  <c r="AG210" i="32" s="1"/>
  <c r="AE105" i="32"/>
  <c r="AK105" i="32" s="1"/>
  <c r="AB202" i="32"/>
  <c r="AH202" i="32" s="1"/>
  <c r="AK357" i="32"/>
  <c r="AC330" i="38"/>
  <c r="AH330" i="38" s="1"/>
  <c r="AG330" i="38"/>
  <c r="Z142" i="38"/>
  <c r="Z135" i="38"/>
  <c r="AG117" i="38"/>
  <c r="AC77" i="38"/>
  <c r="AE77" i="38" s="1"/>
  <c r="AC211" i="38"/>
  <c r="AE211" i="38" s="1"/>
  <c r="AH211" i="38"/>
  <c r="AC186" i="38"/>
  <c r="AH186" i="38" s="1"/>
  <c r="Z161" i="38"/>
  <c r="AB357" i="38"/>
  <c r="AC357" i="38" s="1"/>
  <c r="AH357" i="38" s="1"/>
  <c r="AF357" i="38"/>
  <c r="AF145" i="38"/>
  <c r="AD12" i="39"/>
  <c r="AC98" i="40"/>
  <c r="AD98" i="40" s="1"/>
  <c r="AB283" i="40"/>
  <c r="AH283" i="40" s="1"/>
  <c r="AD277" i="40"/>
  <c r="AJ277" i="40" s="1"/>
  <c r="AC355" i="40"/>
  <c r="AI355" i="40" s="1"/>
  <c r="AB97" i="40"/>
  <c r="AG85" i="40"/>
  <c r="AH84" i="40"/>
  <c r="AG351" i="40"/>
  <c r="BK330" i="30"/>
  <c r="BP330" i="30" s="1"/>
  <c r="BL330" i="30"/>
  <c r="BM330" i="30" s="1"/>
  <c r="BR330" i="30" s="1"/>
  <c r="BQ151" i="30"/>
  <c r="BL151" i="30"/>
  <c r="BM151" i="30" s="1"/>
  <c r="BR151" i="30" s="1"/>
  <c r="BP151" i="30"/>
  <c r="BJ151" i="30"/>
  <c r="BK151" i="30" s="1"/>
  <c r="BM281" i="30"/>
  <c r="AK224" i="32"/>
  <c r="AG224" i="32"/>
  <c r="AD201" i="32"/>
  <c r="AI201" i="32"/>
  <c r="AJ88" i="32"/>
  <c r="AJ272" i="32"/>
  <c r="AE272" i="32"/>
  <c r="AK272" i="32" s="1"/>
  <c r="AD199" i="32"/>
  <c r="AJ199" i="32" s="1"/>
  <c r="AI199" i="32"/>
  <c r="AE220" i="32"/>
  <c r="AK220" i="32"/>
  <c r="AB216" i="32"/>
  <c r="AD293" i="32"/>
  <c r="AE293" i="32"/>
  <c r="AG293" i="32" s="1"/>
  <c r="AG375" i="38"/>
  <c r="AG150" i="38"/>
  <c r="AH328" i="40"/>
  <c r="BO38" i="30"/>
  <c r="BR38" i="30"/>
  <c r="AJ65" i="32"/>
  <c r="AE65" i="32"/>
  <c r="AG65" i="32" s="1"/>
  <c r="BK145" i="30"/>
  <c r="BM145" i="30" s="1"/>
  <c r="BO145" i="30" s="1"/>
  <c r="AB371" i="32"/>
  <c r="BK322" i="30"/>
  <c r="BM322" i="30" s="1"/>
  <c r="BR322" i="30" s="1"/>
  <c r="AG350" i="40"/>
  <c r="BJ289" i="30"/>
  <c r="AD99" i="32"/>
  <c r="AI240" i="32"/>
  <c r="BM309" i="30"/>
  <c r="BO309" i="30" s="1"/>
  <c r="BR309" i="30"/>
  <c r="BP245" i="30"/>
  <c r="BM271" i="30"/>
  <c r="BO271" i="30" s="1"/>
  <c r="AI167" i="32"/>
  <c r="AC265" i="32"/>
  <c r="AD265" i="32" s="1"/>
  <c r="AC263" i="32"/>
  <c r="AD124" i="32"/>
  <c r="AH105" i="32"/>
  <c r="AD292" i="32"/>
  <c r="AI357" i="32"/>
  <c r="AG221" i="38"/>
  <c r="AE186" i="38"/>
  <c r="AB182" i="38"/>
  <c r="AC182" i="38" s="1"/>
  <c r="AE358" i="38"/>
  <c r="AG48" i="38"/>
  <c r="AK21" i="32"/>
  <c r="Y11" i="39"/>
  <c r="AH97" i="40"/>
  <c r="AI240" i="40"/>
  <c r="AH59" i="40"/>
  <c r="AB26" i="40"/>
  <c r="AH26" i="40" s="1"/>
  <c r="BJ268" i="30"/>
  <c r="BR385" i="30"/>
  <c r="BJ65" i="30"/>
  <c r="BL120" i="30"/>
  <c r="BQ120" i="30" s="1"/>
  <c r="BP51" i="30"/>
  <c r="BR48" i="30"/>
  <c r="BR316" i="30"/>
  <c r="BP316" i="30"/>
  <c r="BR299" i="30"/>
  <c r="BP37" i="30"/>
  <c r="AJ224" i="32"/>
  <c r="AI224" i="32"/>
  <c r="AB258" i="32"/>
  <c r="AJ201" i="32"/>
  <c r="AH201" i="32"/>
  <c r="AA69" i="32"/>
  <c r="AA165" i="32"/>
  <c r="AA237" i="32"/>
  <c r="AB136" i="32"/>
  <c r="AA24" i="32"/>
  <c r="AB133" i="32"/>
  <c r="AA143" i="32"/>
  <c r="AJ251" i="32"/>
  <c r="AI53" i="32"/>
  <c r="AH88" i="32"/>
  <c r="AH287" i="32"/>
  <c r="AK78" i="32"/>
  <c r="AG279" i="32"/>
  <c r="AG98" i="32"/>
  <c r="AH98" i="32"/>
  <c r="AG375" i="32"/>
  <c r="AJ220" i="32"/>
  <c r="AA110" i="32"/>
  <c r="AB110" i="32" s="1"/>
  <c r="AA216" i="32"/>
  <c r="AB166" i="32"/>
  <c r="AH284" i="32"/>
  <c r="AA95" i="32"/>
  <c r="AA84" i="32"/>
  <c r="AB84" i="32" s="1"/>
  <c r="AB150" i="32"/>
  <c r="AA54" i="32"/>
  <c r="AK68" i="32"/>
  <c r="AH68" i="32"/>
  <c r="AJ293" i="32"/>
  <c r="AC374" i="32"/>
  <c r="AD374" i="32" s="1"/>
  <c r="AE374" i="32" s="1"/>
  <c r="AG374" i="32" s="1"/>
  <c r="AG56" i="32"/>
  <c r="AD56" i="32"/>
  <c r="AE56" i="32" s="1"/>
  <c r="AK56" i="32" s="1"/>
  <c r="AH305" i="32"/>
  <c r="AH259" i="38"/>
  <c r="AH375" i="38"/>
  <c r="Z368" i="38"/>
  <c r="AC111" i="38"/>
  <c r="AH111" i="38" s="1"/>
  <c r="AA110" i="38"/>
  <c r="AF187" i="38"/>
  <c r="Z94" i="38"/>
  <c r="AG88" i="38"/>
  <c r="AH108" i="38"/>
  <c r="AB241" i="38"/>
  <c r="AC169" i="38"/>
  <c r="AH169" i="38" s="1"/>
  <c r="AB224" i="38"/>
  <c r="AC213" i="38"/>
  <c r="AH213" i="38" s="1"/>
  <c r="AE153" i="38"/>
  <c r="AB83" i="38"/>
  <c r="AE280" i="38"/>
  <c r="AG257" i="38"/>
  <c r="Z143" i="38"/>
  <c r="Z52" i="38"/>
  <c r="AA52" i="38" s="1"/>
  <c r="AC105" i="38"/>
  <c r="AH105" i="38" s="1"/>
  <c r="AC150" i="38"/>
  <c r="AE150" i="38" s="1"/>
  <c r="AA361" i="38"/>
  <c r="AB205" i="38"/>
  <c r="AB206" i="40"/>
  <c r="AH206" i="40" s="1"/>
  <c r="AB121" i="40"/>
  <c r="Z243" i="40"/>
  <c r="AD238" i="40"/>
  <c r="AH238" i="40"/>
  <c r="AB156" i="40"/>
  <c r="Z52" i="40"/>
  <c r="Z107" i="40"/>
  <c r="AG48" i="40"/>
  <c r="AH55" i="40"/>
  <c r="AJ362" i="40"/>
  <c r="AG328" i="40"/>
  <c r="Z254" i="40"/>
  <c r="BM283" i="30"/>
  <c r="BO283" i="30" s="1"/>
  <c r="BQ389" i="30"/>
  <c r="BM389" i="30"/>
  <c r="BM18" i="30"/>
  <c r="BP223" i="30"/>
  <c r="BJ187" i="30"/>
  <c r="BL61" i="30"/>
  <c r="BK41" i="30"/>
  <c r="AB49" i="32"/>
  <c r="AH297" i="32"/>
  <c r="AA179" i="32"/>
  <c r="AA115" i="32"/>
  <c r="AA243" i="32"/>
  <c r="AB26" i="32"/>
  <c r="AA76" i="32"/>
  <c r="AB76" i="32" s="1"/>
  <c r="AI254" i="32"/>
  <c r="AE191" i="32"/>
  <c r="BQ163" i="30"/>
  <c r="BL56" i="30"/>
  <c r="BJ135" i="30"/>
  <c r="BP21" i="30"/>
  <c r="BR50" i="30"/>
  <c r="BP50" i="30"/>
  <c r="AC138" i="32"/>
  <c r="AH134" i="32"/>
  <c r="AB134" i="32"/>
  <c r="AH323" i="32"/>
  <c r="AC323" i="32"/>
  <c r="AK65" i="32"/>
  <c r="AB145" i="32"/>
  <c r="AC145" i="32" s="1"/>
  <c r="AI145" i="32" s="1"/>
  <c r="AB108" i="32"/>
  <c r="AE336" i="32"/>
  <c r="AG336" i="32" s="1"/>
  <c r="AK336" i="32"/>
  <c r="AB75" i="32"/>
  <c r="AJ79" i="32"/>
  <c r="AH79" i="32"/>
  <c r="AC96" i="32"/>
  <c r="AI96" i="32" s="1"/>
  <c r="AF49" i="38"/>
  <c r="AH286" i="38"/>
  <c r="AE286" i="38"/>
  <c r="AB19" i="38"/>
  <c r="AC242" i="38"/>
  <c r="AE242" i="38" s="1"/>
  <c r="AG242" i="38"/>
  <c r="AH242" i="38"/>
  <c r="AF116" i="38"/>
  <c r="AE72" i="38"/>
  <c r="AB232" i="40"/>
  <c r="AG232" i="40"/>
  <c r="AA228" i="40"/>
  <c r="AB228" i="40" s="1"/>
  <c r="AC228" i="40" s="1"/>
  <c r="Z115" i="40"/>
  <c r="BL101" i="30"/>
  <c r="AG317" i="32"/>
  <c r="AK317" i="32"/>
  <c r="AB92" i="38"/>
  <c r="AC131" i="38"/>
  <c r="AE131" i="38" s="1"/>
  <c r="AE89" i="38"/>
  <c r="AG106" i="38"/>
  <c r="AF101" i="38"/>
  <c r="AG110" i="40"/>
  <c r="AA127" i="40"/>
  <c r="AG127" i="40" s="1"/>
  <c r="AG120" i="40"/>
  <c r="AG93" i="40"/>
  <c r="AB322" i="40"/>
  <c r="AH60" i="40"/>
  <c r="AG60" i="40"/>
  <c r="AC326" i="40"/>
  <c r="AD326" i="40" s="1"/>
  <c r="AJ326" i="40" s="1"/>
  <c r="AB23" i="40"/>
  <c r="BK214" i="30"/>
  <c r="BP104" i="30"/>
  <c r="BJ128" i="30"/>
  <c r="BO66" i="30"/>
  <c r="BQ66" i="30"/>
  <c r="BR66" i="30"/>
  <c r="BJ161" i="30"/>
  <c r="BL20" i="30"/>
  <c r="BQ20" i="30" s="1"/>
  <c r="BR79" i="30"/>
  <c r="BM79" i="30"/>
  <c r="BO79" i="30" s="1"/>
  <c r="BJ76" i="30"/>
  <c r="AA28" i="32"/>
  <c r="AB45" i="32"/>
  <c r="AE47" i="32"/>
  <c r="AG47" i="32" s="1"/>
  <c r="AH47" i="32"/>
  <c r="AK59" i="32"/>
  <c r="AB103" i="38"/>
  <c r="AC103" i="38" s="1"/>
  <c r="AH103" i="38" s="1"/>
  <c r="AC122" i="38"/>
  <c r="AB47" i="38"/>
  <c r="AA69" i="38"/>
  <c r="Z114" i="38"/>
  <c r="AB114" i="40"/>
  <c r="AH114" i="40" s="1"/>
  <c r="Z61" i="40"/>
  <c r="AB90" i="40"/>
  <c r="AH90" i="40" s="1"/>
  <c r="Z100" i="40"/>
  <c r="AB38" i="40"/>
  <c r="Z40" i="40"/>
  <c r="AA112" i="40"/>
  <c r="Z49" i="40"/>
  <c r="AA24" i="40"/>
  <c r="AA257" i="32"/>
  <c r="AF231" i="38"/>
  <c r="BR242" i="30"/>
  <c r="BQ242" i="30"/>
  <c r="BO242" i="30"/>
  <c r="AC230" i="40"/>
  <c r="AG299" i="40"/>
  <c r="AB188" i="40"/>
  <c r="AH188" i="40" s="1"/>
  <c r="BP229" i="30"/>
  <c r="AC65" i="38"/>
  <c r="AH65" i="38" s="1"/>
  <c r="AA227" i="38"/>
  <c r="AA76" i="38"/>
  <c r="AB149" i="38"/>
  <c r="AC149" i="38" s="1"/>
  <c r="AE149" i="38" s="1"/>
  <c r="AH78" i="38"/>
  <c r="AF78" i="38"/>
  <c r="AH293" i="38"/>
  <c r="AG64" i="38"/>
  <c r="AA373" i="38"/>
  <c r="AC210" i="38"/>
  <c r="AA16" i="38"/>
  <c r="AB282" i="38"/>
  <c r="AG282" i="38" s="1"/>
  <c r="AC282" i="38"/>
  <c r="AH282" i="38" s="1"/>
  <c r="AF282" i="38"/>
  <c r="AC18" i="32"/>
  <c r="AA207" i="40"/>
  <c r="AB256" i="40"/>
  <c r="Y347" i="40"/>
  <c r="AA282" i="40"/>
  <c r="Z67" i="40"/>
  <c r="AD253" i="40"/>
  <c r="AI253" i="40"/>
  <c r="BJ134" i="30"/>
  <c r="BL36" i="30"/>
  <c r="BM36" i="30"/>
  <c r="BR36" i="30" s="1"/>
  <c r="BJ263" i="30"/>
  <c r="BJ39" i="30"/>
  <c r="BJ255" i="30"/>
  <c r="BM92" i="30"/>
  <c r="BQ92" i="30"/>
  <c r="AE281" i="32"/>
  <c r="AG281" i="32" s="1"/>
  <c r="AD327" i="32"/>
  <c r="AJ327" i="32"/>
  <c r="AI327" i="32"/>
  <c r="AA137" i="32"/>
  <c r="AH137" i="32"/>
  <c r="AB137" i="32"/>
  <c r="AC137" i="32" s="1"/>
  <c r="AD137" i="32" s="1"/>
  <c r="AD362" i="32"/>
  <c r="AJ362" i="32" s="1"/>
  <c r="AC362" i="32"/>
  <c r="AI362" i="32" s="1"/>
  <c r="AJ233" i="32"/>
  <c r="AC129" i="32"/>
  <c r="AI129" i="32" s="1"/>
  <c r="AA129" i="32"/>
  <c r="AB129" i="32" s="1"/>
  <c r="AH129" i="32"/>
  <c r="AB55" i="32"/>
  <c r="AI55" i="32"/>
  <c r="AC55" i="32"/>
  <c r="AE55" i="32" s="1"/>
  <c r="AG55" i="32" s="1"/>
  <c r="AH55" i="32"/>
  <c r="AA159" i="40"/>
  <c r="AG159" i="40" s="1"/>
  <c r="BK284" i="30"/>
  <c r="BM284" i="30" s="1"/>
  <c r="BR284" i="30" s="1"/>
  <c r="BK55" i="30"/>
  <c r="BL55" i="30"/>
  <c r="BQ55" i="30" s="1"/>
  <c r="BP55" i="30"/>
  <c r="AI104" i="40"/>
  <c r="AD104" i="40"/>
  <c r="AF104" i="40" s="1"/>
  <c r="AB178" i="32"/>
  <c r="AC178" i="32" s="1"/>
  <c r="AG178" i="32"/>
  <c r="AH178" i="32"/>
  <c r="AD178" i="32"/>
  <c r="AE178" i="32" s="1"/>
  <c r="AK178" i="32" s="1"/>
  <c r="AJ178" i="32"/>
  <c r="BK220" i="30"/>
  <c r="BK188" i="30"/>
  <c r="BL188" i="30" s="1"/>
  <c r="AB313" i="38"/>
  <c r="AC313" i="38" s="1"/>
  <c r="AG313" i="38"/>
  <c r="AF313" i="38"/>
  <c r="AG301" i="40"/>
  <c r="AC301" i="40"/>
  <c r="AD301" i="40" s="1"/>
  <c r="BK340" i="30"/>
  <c r="BR340" i="30" s="1"/>
  <c r="BP340" i="30"/>
  <c r="BL340" i="30"/>
  <c r="BM340" i="30" s="1"/>
  <c r="BO340" i="30" s="1"/>
  <c r="AC368" i="32"/>
  <c r="AI368" i="32" s="1"/>
  <c r="AH368" i="32"/>
  <c r="AB290" i="38"/>
  <c r="AH320" i="38"/>
  <c r="AE320" i="38"/>
  <c r="AC258" i="38"/>
  <c r="AG258" i="38"/>
  <c r="AH258" i="38"/>
  <c r="AE258" i="38"/>
  <c r="AA35" i="40"/>
  <c r="BL199" i="30"/>
  <c r="BP199" i="30"/>
  <c r="AA371" i="32"/>
  <c r="Z354" i="40"/>
  <c r="AA354" i="40" s="1"/>
  <c r="AG354" i="40" s="1"/>
  <c r="BJ149" i="30"/>
  <c r="BJ298" i="30"/>
  <c r="BK298" i="30" s="1"/>
  <c r="BJ116" i="30"/>
  <c r="BK116" i="30" s="1"/>
  <c r="BP116" i="30" s="1"/>
  <c r="BL178" i="30"/>
  <c r="BJ178" i="30"/>
  <c r="BK178" i="30" s="1"/>
  <c r="BP394" i="30"/>
  <c r="BM198" i="30"/>
  <c r="BR198" i="30" s="1"/>
  <c r="BQ198" i="30"/>
  <c r="BO198" i="30"/>
  <c r="BK216" i="30"/>
  <c r="BL216" i="30" s="1"/>
  <c r="BJ285" i="30"/>
  <c r="BR285" i="30" s="1"/>
  <c r="BL285" i="30"/>
  <c r="BM285" i="30" s="1"/>
  <c r="BK285" i="30"/>
  <c r="BP285" i="30" s="1"/>
  <c r="BP34" i="30"/>
  <c r="BK34" i="30"/>
  <c r="BL34" i="30" s="1"/>
  <c r="BJ181" i="30"/>
  <c r="BK181" i="30" s="1"/>
  <c r="BL181" i="30" s="1"/>
  <c r="BQ181" i="30" s="1"/>
  <c r="AA85" i="32"/>
  <c r="AB85" i="32" s="1"/>
  <c r="AH85" i="32" s="1"/>
  <c r="AA174" i="32"/>
  <c r="AB174" i="32" s="1"/>
  <c r="AA198" i="32"/>
  <c r="AB198" i="32" s="1"/>
  <c r="AA361" i="32"/>
  <c r="AJ361" i="32" s="1"/>
  <c r="AB361" i="32"/>
  <c r="AC361" i="32" s="1"/>
  <c r="AD361" i="32" s="1"/>
  <c r="AA260" i="32"/>
  <c r="AB260" i="32" s="1"/>
  <c r="AA269" i="32"/>
  <c r="AB269" i="32" s="1"/>
  <c r="AB112" i="32"/>
  <c r="AH112" i="32" s="1"/>
  <c r="AB218" i="32"/>
  <c r="AB366" i="32"/>
  <c r="AB223" i="32"/>
  <c r="AC223" i="32" s="1"/>
  <c r="AD223" i="32" s="1"/>
  <c r="AH223" i="32"/>
  <c r="AJ223" i="32"/>
  <c r="AB90" i="32"/>
  <c r="AH90" i="32" s="1"/>
  <c r="AE48" i="32"/>
  <c r="AG48" i="32" s="1"/>
  <c r="AC48" i="32"/>
  <c r="AD48" i="32" s="1"/>
  <c r="AH48" i="32"/>
  <c r="AK48" i="32"/>
  <c r="AA232" i="38"/>
  <c r="AB232" i="38"/>
  <c r="AG232" i="38" s="1"/>
  <c r="AF232" i="38"/>
  <c r="AA67" i="38"/>
  <c r="AF67" i="38" s="1"/>
  <c r="AA88" i="40"/>
  <c r="AB88" i="40" s="1"/>
  <c r="AA19" i="40"/>
  <c r="AG19" i="40" s="1"/>
  <c r="AA366" i="38"/>
  <c r="AF366" i="38" s="1"/>
  <c r="AA285" i="38"/>
  <c r="AB285" i="38" s="1"/>
  <c r="AF285" i="38"/>
  <c r="AI230" i="32"/>
  <c r="BP303" i="30"/>
  <c r="BL303" i="30"/>
  <c r="BJ155" i="30"/>
  <c r="AH224" i="32"/>
  <c r="AE201" i="32"/>
  <c r="AG201" i="32" s="1"/>
  <c r="AG355" i="32"/>
  <c r="AC136" i="32"/>
  <c r="AD136" i="32" s="1"/>
  <c r="AH133" i="32"/>
  <c r="AE88" i="32"/>
  <c r="AK88" i="32" s="1"/>
  <c r="AJ78" i="32"/>
  <c r="AJ279" i="32"/>
  <c r="AJ98" i="32"/>
  <c r="AH375" i="32"/>
  <c r="AG183" i="32"/>
  <c r="AH216" i="32"/>
  <c r="AD284" i="32"/>
  <c r="AE284" i="32" s="1"/>
  <c r="AG68" i="32"/>
  <c r="AI68" i="32"/>
  <c r="AJ56" i="32"/>
  <c r="Z371" i="38"/>
  <c r="AE111" i="38"/>
  <c r="AG63" i="38"/>
  <c r="AF110" i="38"/>
  <c r="AG187" i="38"/>
  <c r="AG241" i="38"/>
  <c r="AG224" i="38"/>
  <c r="AC257" i="38"/>
  <c r="AC206" i="40"/>
  <c r="AD206" i="40" s="1"/>
  <c r="AJ238" i="40"/>
  <c r="AG238" i="40"/>
  <c r="AC156" i="40"/>
  <c r="AI156" i="40" s="1"/>
  <c r="AC171" i="40"/>
  <c r="AD171" i="40" s="1"/>
  <c r="AJ171" i="40" s="1"/>
  <c r="AC48" i="40"/>
  <c r="AI16" i="15"/>
  <c r="AD16" i="15"/>
  <c r="AF16" i="15" s="1"/>
  <c r="BQ311" i="30"/>
  <c r="BP311" i="30"/>
  <c r="BM311" i="30"/>
  <c r="BO311" i="30" s="1"/>
  <c r="BP188" i="30"/>
  <c r="BM265" i="30"/>
  <c r="BR265" i="30" s="1"/>
  <c r="BP241" i="30"/>
  <c r="BL41" i="30"/>
  <c r="AC49" i="32"/>
  <c r="AI49" i="32" s="1"/>
  <c r="AC316" i="32"/>
  <c r="AH316" i="32"/>
  <c r="AH26" i="32"/>
  <c r="AI191" i="32"/>
  <c r="AD304" i="32"/>
  <c r="BR209" i="30"/>
  <c r="BO209" i="30"/>
  <c r="BQ209" i="30"/>
  <c r="BO163" i="30"/>
  <c r="BP43" i="30"/>
  <c r="BO21" i="30"/>
  <c r="BO50" i="30"/>
  <c r="AE81" i="32"/>
  <c r="AK81" i="32" s="1"/>
  <c r="AH307" i="32"/>
  <c r="AI307" i="32"/>
  <c r="AH306" i="32"/>
  <c r="AC306" i="32"/>
  <c r="AI306" i="32" s="1"/>
  <c r="AI65" i="32"/>
  <c r="AI79" i="32"/>
  <c r="AD96" i="32"/>
  <c r="AE96" i="32" s="1"/>
  <c r="AG96" i="32" s="1"/>
  <c r="AE313" i="38"/>
  <c r="AC104" i="38"/>
  <c r="AE104" i="38" s="1"/>
  <c r="AF19" i="38"/>
  <c r="AG201" i="38"/>
  <c r="AC116" i="38"/>
  <c r="AH116" i="38" s="1"/>
  <c r="AI307" i="40"/>
  <c r="AA235" i="40"/>
  <c r="AI301" i="40"/>
  <c r="AG264" i="40"/>
  <c r="AB264" i="40"/>
  <c r="AH264" i="40" s="1"/>
  <c r="BO57" i="30"/>
  <c r="AF290" i="38"/>
  <c r="AC315" i="38"/>
  <c r="AE315" i="38" s="1"/>
  <c r="AC92" i="38"/>
  <c r="AH92" i="38" s="1"/>
  <c r="AF106" i="38"/>
  <c r="Y34" i="40"/>
  <c r="AC60" i="40"/>
  <c r="AI60" i="40" s="1"/>
  <c r="BP46" i="30"/>
  <c r="BL129" i="30"/>
  <c r="BP145" i="30"/>
  <c r="BQ79" i="30"/>
  <c r="BJ170" i="30"/>
  <c r="AH372" i="32"/>
  <c r="AH371" i="32" s="1"/>
  <c r="Z371" i="32"/>
  <c r="AJ331" i="32"/>
  <c r="AG331" i="32"/>
  <c r="AE331" i="38"/>
  <c r="AH331" i="38"/>
  <c r="AG57" i="38"/>
  <c r="AG103" i="38"/>
  <c r="AC47" i="38"/>
  <c r="AE47" i="38" s="1"/>
  <c r="AB69" i="38"/>
  <c r="AG69" i="38" s="1"/>
  <c r="AC114" i="40"/>
  <c r="AI114" i="40" s="1"/>
  <c r="AA366" i="40"/>
  <c r="AG366" i="40" s="1"/>
  <c r="AC38" i="40"/>
  <c r="AI38" i="40" s="1"/>
  <c r="AB24" i="40"/>
  <c r="AC24" i="40" s="1"/>
  <c r="BP322" i="30"/>
  <c r="AD306" i="32"/>
  <c r="AJ306" i="32" s="1"/>
  <c r="AD230" i="40"/>
  <c r="AJ230" i="40" s="1"/>
  <c r="AH261" i="40"/>
  <c r="AC359" i="38"/>
  <c r="AE359" i="38" s="1"/>
  <c r="AG359" i="38"/>
  <c r="AB207" i="40"/>
  <c r="AC207" i="40" s="1"/>
  <c r="AB99" i="40"/>
  <c r="Z347" i="40"/>
  <c r="AB350" i="40"/>
  <c r="AA320" i="40"/>
  <c r="AB320" i="40" s="1"/>
  <c r="AC320" i="40" s="1"/>
  <c r="AC72" i="40"/>
  <c r="AD72" i="40" s="1"/>
  <c r="AH72" i="40"/>
  <c r="Z280" i="40"/>
  <c r="AA280" i="40" s="1"/>
  <c r="AB280" i="40" s="1"/>
  <c r="BM342" i="30"/>
  <c r="BR342" i="30" s="1"/>
  <c r="BQ342" i="30"/>
  <c r="BL225" i="30"/>
  <c r="BM225" i="30" s="1"/>
  <c r="BJ131" i="30"/>
  <c r="BK131" i="30" s="1"/>
  <c r="BL131" i="30"/>
  <c r="BP131" i="30"/>
  <c r="BP216" i="30"/>
  <c r="BQ34" i="30"/>
  <c r="BK215" i="30"/>
  <c r="BP215" i="30" s="1"/>
  <c r="BM125" i="30"/>
  <c r="BO125" i="30" s="1"/>
  <c r="BL125" i="30"/>
  <c r="BQ125" i="30" s="1"/>
  <c r="AB154" i="32"/>
  <c r="AH154" i="32" s="1"/>
  <c r="AB67" i="32"/>
  <c r="AI189" i="32"/>
  <c r="AK189" i="32"/>
  <c r="AH366" i="32"/>
  <c r="AK356" i="32"/>
  <c r="AE223" i="32"/>
  <c r="AK223" i="32" s="1"/>
  <c r="AB57" i="32"/>
  <c r="AI57" i="32" s="1"/>
  <c r="AC57" i="32"/>
  <c r="AB268" i="32"/>
  <c r="AE321" i="38"/>
  <c r="AH321" i="38"/>
  <c r="AA273" i="40"/>
  <c r="AI91" i="40"/>
  <c r="AA241" i="40"/>
  <c r="AG241" i="40" s="1"/>
  <c r="AB167" i="40"/>
  <c r="AH167" i="40" s="1"/>
  <c r="BJ40" i="30"/>
  <c r="BM317" i="30"/>
  <c r="BR317" i="30" s="1"/>
  <c r="BR297" i="30"/>
  <c r="BR281" i="30"/>
  <c r="BO281" i="30"/>
  <c r="BM279" i="30"/>
  <c r="BK202" i="30"/>
  <c r="BO385" i="30"/>
  <c r="BM146" i="30"/>
  <c r="BO146" i="30" s="1"/>
  <c r="BP120" i="30"/>
  <c r="BR51" i="30"/>
  <c r="BJ320" i="30"/>
  <c r="BL123" i="30"/>
  <c r="BQ123" i="30" s="1"/>
  <c r="BM383" i="30"/>
  <c r="BR383" i="30" s="1"/>
  <c r="BQ299" i="30"/>
  <c r="BM190" i="30"/>
  <c r="AK201" i="32"/>
  <c r="AJ355" i="32"/>
  <c r="AI136" i="32"/>
  <c r="AH136" i="32"/>
  <c r="AJ133" i="32"/>
  <c r="AC133" i="32"/>
  <c r="AD133" i="32" s="1"/>
  <c r="AG251" i="32"/>
  <c r="AJ53" i="32"/>
  <c r="AH272" i="32"/>
  <c r="AD287" i="32"/>
  <c r="AI78" i="32"/>
  <c r="AG220" i="32"/>
  <c r="AH183" i="32"/>
  <c r="AH166" i="32"/>
  <c r="AJ284" i="32"/>
  <c r="AJ68" i="32"/>
  <c r="AK293" i="32"/>
  <c r="AD305" i="32"/>
  <c r="AG259" i="38"/>
  <c r="AF375" i="38"/>
  <c r="AE63" i="38"/>
  <c r="AE187" i="38"/>
  <c r="AE88" i="38"/>
  <c r="AE169" i="38"/>
  <c r="AE213" i="38"/>
  <c r="AF153" i="38"/>
  <c r="AG83" i="38"/>
  <c r="AG280" i="38"/>
  <c r="AF257" i="38"/>
  <c r="AE158" i="38"/>
  <c r="AF205" i="38"/>
  <c r="AH121" i="40"/>
  <c r="AF238" i="40"/>
  <c r="AH362" i="40"/>
  <c r="BR283" i="30"/>
  <c r="BJ395" i="30"/>
  <c r="BM188" i="30"/>
  <c r="BR188" i="30" s="1"/>
  <c r="BO265" i="30"/>
  <c r="BQ38" i="30"/>
  <c r="BL95" i="30"/>
  <c r="BL223" i="30"/>
  <c r="BQ223" i="30" s="1"/>
  <c r="BJ334" i="30"/>
  <c r="BL241" i="30"/>
  <c r="BM241" i="30" s="1"/>
  <c r="BR241" i="30" s="1"/>
  <c r="BM61" i="30"/>
  <c r="BO61" i="30" s="1"/>
  <c r="BP41" i="30"/>
  <c r="AH49" i="32"/>
  <c r="AC297" i="32"/>
  <c r="AJ191" i="32"/>
  <c r="AE249" i="32"/>
  <c r="AK249" i="32" s="1"/>
  <c r="BR163" i="30"/>
  <c r="BL43" i="30"/>
  <c r="BQ43" i="30" s="1"/>
  <c r="BO96" i="30"/>
  <c r="AI138" i="32"/>
  <c r="AC134" i="32"/>
  <c r="AD134" i="32" s="1"/>
  <c r="AD307" i="32"/>
  <c r="AJ96" i="32"/>
  <c r="AH96" i="32"/>
  <c r="AA309" i="38"/>
  <c r="AF291" i="38"/>
  <c r="AG291" i="38"/>
  <c r="AB49" i="38"/>
  <c r="AF323" i="38"/>
  <c r="AG323" i="38"/>
  <c r="AG19" i="38"/>
  <c r="AC201" i="38"/>
  <c r="AH274" i="38"/>
  <c r="AE274" i="38"/>
  <c r="AG72" i="38"/>
  <c r="AD323" i="40"/>
  <c r="AJ323" i="40" s="1"/>
  <c r="AI323" i="40"/>
  <c r="AF307" i="40"/>
  <c r="AG145" i="40"/>
  <c r="AI145" i="40"/>
  <c r="AA314" i="40"/>
  <c r="BQ340" i="30"/>
  <c r="BP101" i="30"/>
  <c r="AG325" i="32"/>
  <c r="AG327" i="38"/>
  <c r="AH315" i="38"/>
  <c r="AH131" i="38"/>
  <c r="AH89" i="38"/>
  <c r="AC106" i="38"/>
  <c r="AG101" i="38"/>
  <c r="AB110" i="40"/>
  <c r="AH110" i="40" s="1"/>
  <c r="AB35" i="40"/>
  <c r="AB120" i="40"/>
  <c r="AH120" i="40" s="1"/>
  <c r="AD60" i="40"/>
  <c r="AJ60" i="40" s="1"/>
  <c r="AA164" i="40"/>
  <c r="AB295" i="40"/>
  <c r="AC295" i="40" s="1"/>
  <c r="AD295" i="40" s="1"/>
  <c r="BP214" i="30"/>
  <c r="BK110" i="30"/>
  <c r="BL110" i="30" s="1"/>
  <c r="BM104" i="30"/>
  <c r="BR104" i="30" s="1"/>
  <c r="BR46" i="30"/>
  <c r="BO46" i="30"/>
  <c r="BJ90" i="30"/>
  <c r="BL145" i="30"/>
  <c r="BR145" i="30" s="1"/>
  <c r="BM20" i="30"/>
  <c r="BR20" i="30" s="1"/>
  <c r="BK106" i="30"/>
  <c r="BQ158" i="30"/>
  <c r="BO158" i="30"/>
  <c r="AC372" i="32"/>
  <c r="AK47" i="32"/>
  <c r="AI59" i="32"/>
  <c r="AD328" i="32"/>
  <c r="AJ328" i="32" s="1"/>
  <c r="AC328" i="32"/>
  <c r="AI328" i="32" s="1"/>
  <c r="AH57" i="38"/>
  <c r="AF103" i="38"/>
  <c r="AG47" i="38"/>
  <c r="AF69" i="38"/>
  <c r="AG38" i="40"/>
  <c r="AB112" i="40"/>
  <c r="AC112" i="40" s="1"/>
  <c r="AG24" i="40"/>
  <c r="BL322" i="30"/>
  <c r="BQ322" i="30" s="1"/>
  <c r="BL186" i="30"/>
  <c r="AH313" i="38"/>
  <c r="AB231" i="38"/>
  <c r="AG231" i="38" s="1"/>
  <c r="AD150" i="40"/>
  <c r="AI150" i="40"/>
  <c r="AI230" i="40"/>
  <c r="AG188" i="40"/>
  <c r="BO280" i="30"/>
  <c r="BL229" i="30"/>
  <c r="BQ229" i="30" s="1"/>
  <c r="AI318" i="32"/>
  <c r="AD318" i="32"/>
  <c r="AJ318" i="32" s="1"/>
  <c r="AE65" i="38"/>
  <c r="AB227" i="38"/>
  <c r="AC227" i="38" s="1"/>
  <c r="AH227" i="38" s="1"/>
  <c r="AA98" i="38"/>
  <c r="AC64" i="38"/>
  <c r="AB373" i="38"/>
  <c r="AC373" i="38" s="1"/>
  <c r="AE373" i="38" s="1"/>
  <c r="AG210" i="38"/>
  <c r="AE282" i="38"/>
  <c r="AI18" i="32"/>
  <c r="AA312" i="40"/>
  <c r="AG312" i="40" s="1"/>
  <c r="AH207" i="40"/>
  <c r="AG207" i="40"/>
  <c r="AD327" i="40"/>
  <c r="AF327" i="40" s="1"/>
  <c r="AI327" i="40"/>
  <c r="AJ327" i="40"/>
  <c r="AC256" i="40"/>
  <c r="AD256" i="40" s="1"/>
  <c r="Z297" i="40"/>
  <c r="AH99" i="40"/>
  <c r="AC350" i="40"/>
  <c r="AI350" i="40" s="1"/>
  <c r="AH320" i="40"/>
  <c r="AG320" i="40"/>
  <c r="AI72" i="40"/>
  <c r="AG356" i="40"/>
  <c r="AH356" i="40"/>
  <c r="AA135" i="40"/>
  <c r="AB135" i="40" s="1"/>
  <c r="BQ36" i="30"/>
  <c r="BJ84" i="30"/>
  <c r="BQ178" i="30"/>
  <c r="BK263" i="30"/>
  <c r="BP263" i="30" s="1"/>
  <c r="BM131" i="30"/>
  <c r="BO131" i="30" s="1"/>
  <c r="BK39" i="30"/>
  <c r="BP39" i="30" s="1"/>
  <c r="BP112" i="30"/>
  <c r="BM365" i="30"/>
  <c r="BR365" i="30"/>
  <c r="BO365" i="30"/>
  <c r="BQ285" i="30"/>
  <c r="BM34" i="30"/>
  <c r="BO34" i="30" s="1"/>
  <c r="BJ293" i="30"/>
  <c r="BL175" i="30"/>
  <c r="BQ175" i="30" s="1"/>
  <c r="BR125" i="30"/>
  <c r="BO92" i="30"/>
  <c r="AK281" i="32"/>
  <c r="AE361" i="32"/>
  <c r="AK361" i="32" s="1"/>
  <c r="AG189" i="32"/>
  <c r="AH189" i="32"/>
  <c r="AB93" i="32"/>
  <c r="AC218" i="32"/>
  <c r="AI218" i="32" s="1"/>
  <c r="AJ137" i="32"/>
  <c r="AE362" i="32"/>
  <c r="AG362" i="32" s="1"/>
  <c r="AE233" i="32"/>
  <c r="AK233" i="32" s="1"/>
  <c r="AD129" i="32"/>
  <c r="AJ129" i="32" s="1"/>
  <c r="AD55" i="32"/>
  <c r="AJ55" i="32" s="1"/>
  <c r="AA46" i="40"/>
  <c r="AG46" i="40" s="1"/>
  <c r="AB103" i="32"/>
  <c r="AH103" i="32"/>
  <c r="AC103" i="32"/>
  <c r="AI103" i="32" s="1"/>
  <c r="AA230" i="38"/>
  <c r="AB230" i="38" s="1"/>
  <c r="AG230" i="38" s="1"/>
  <c r="AA168" i="38"/>
  <c r="AB168" i="38" s="1"/>
  <c r="AC168" i="38" s="1"/>
  <c r="AF168" i="38"/>
  <c r="AA85" i="38"/>
  <c r="AF85" i="38" s="1"/>
  <c r="AB85" i="38"/>
  <c r="AC85" i="38" s="1"/>
  <c r="AH85" i="38" s="1"/>
  <c r="BK160" i="30"/>
  <c r="BP160" i="30" s="1"/>
  <c r="AE60" i="32"/>
  <c r="AG60" i="32" s="1"/>
  <c r="AJ60" i="32"/>
  <c r="AA189" i="40"/>
  <c r="AG189" i="40" s="1"/>
  <c r="AA348" i="40"/>
  <c r="AG253" i="40"/>
  <c r="BO325" i="30"/>
  <c r="BR325" i="30"/>
  <c r="BJ315" i="30"/>
  <c r="BP36" i="30"/>
  <c r="BJ244" i="30"/>
  <c r="BI393" i="30"/>
  <c r="BL394" i="30"/>
  <c r="BQ394" i="30"/>
  <c r="BO174" i="30"/>
  <c r="BR174" i="30"/>
  <c r="BJ126" i="30"/>
  <c r="BM291" i="30"/>
  <c r="BJ117" i="30"/>
  <c r="BR92" i="30"/>
  <c r="AI281" i="32"/>
  <c r="AJ189" i="32"/>
  <c r="AD190" i="32"/>
  <c r="AI282" i="32"/>
  <c r="AA148" i="32"/>
  <c r="AB148" i="32" s="1"/>
  <c r="AI233" i="32"/>
  <c r="AH144" i="32"/>
  <c r="AB245" i="32"/>
  <c r="AA141" i="32"/>
  <c r="AA239" i="38"/>
  <c r="AB128" i="38"/>
  <c r="AG128" i="38" s="1"/>
  <c r="Z298" i="38"/>
  <c r="AF170" i="38"/>
  <c r="AC217" i="38"/>
  <c r="AE217" i="38" s="1"/>
  <c r="AG217" i="38"/>
  <c r="Z59" i="38"/>
  <c r="Z225" i="40"/>
  <c r="Z368" i="40"/>
  <c r="AH111" i="40"/>
  <c r="Z137" i="40"/>
  <c r="AA62" i="40"/>
  <c r="AI236" i="40"/>
  <c r="AD236" i="40"/>
  <c r="AF236" i="40" s="1"/>
  <c r="AB51" i="40"/>
  <c r="AA190" i="40"/>
  <c r="AH91" i="40"/>
  <c r="AG192" i="40"/>
  <c r="AG71" i="40"/>
  <c r="BK384" i="30"/>
  <c r="BO292" i="30"/>
  <c r="BL217" i="30"/>
  <c r="AH267" i="32"/>
  <c r="AH235" i="32"/>
  <c r="AB151" i="38"/>
  <c r="AG151" i="38" s="1"/>
  <c r="BL284" i="30"/>
  <c r="BQ284" i="30" s="1"/>
  <c r="AI159" i="32"/>
  <c r="AB177" i="40"/>
  <c r="BK376" i="30"/>
  <c r="BP376" i="30" s="1"/>
  <c r="BM234" i="30"/>
  <c r="BR234" i="30" s="1"/>
  <c r="BQ248" i="30"/>
  <c r="AA102" i="32"/>
  <c r="AB102" i="32" s="1"/>
  <c r="AH102" i="32" s="1"/>
  <c r="AH17" i="32"/>
  <c r="Z16" i="32"/>
  <c r="AH158" i="32"/>
  <c r="AH126" i="32"/>
  <c r="AH104" i="32"/>
  <c r="AF179" i="38"/>
  <c r="Z299" i="38"/>
  <c r="AA363" i="38"/>
  <c r="AE102" i="38"/>
  <c r="AB61" i="38"/>
  <c r="AG222" i="38"/>
  <c r="Z253" i="38"/>
  <c r="AG253" i="38" s="1"/>
  <c r="Z196" i="38"/>
  <c r="AA16" i="39"/>
  <c r="Z75" i="40"/>
  <c r="AG117" i="40"/>
  <c r="AD278" i="40"/>
  <c r="AJ278" i="40" s="1"/>
  <c r="AA180" i="40"/>
  <c r="BJ276" i="30"/>
  <c r="BK357" i="30"/>
  <c r="BJ33" i="30"/>
  <c r="BI32" i="30"/>
  <c r="BJ182" i="30"/>
  <c r="BR337" i="30"/>
  <c r="AH62" i="32"/>
  <c r="AH367" i="32"/>
  <c r="AI60" i="32"/>
  <c r="AA356" i="38"/>
  <c r="AA364" i="38"/>
  <c r="AF160" i="38"/>
  <c r="AA120" i="38"/>
  <c r="AG127" i="38"/>
  <c r="Z97" i="38"/>
  <c r="AA97" i="38" s="1"/>
  <c r="AF206" i="38"/>
  <c r="AB276" i="38"/>
  <c r="AC273" i="38"/>
  <c r="Y352" i="38"/>
  <c r="AB90" i="38"/>
  <c r="AG90" i="38" s="1"/>
  <c r="AA262" i="38"/>
  <c r="AC118" i="38"/>
  <c r="AC20" i="32"/>
  <c r="AA367" i="40"/>
  <c r="AB231" i="40"/>
  <c r="AC187" i="40"/>
  <c r="AB37" i="40"/>
  <c r="AJ104" i="40"/>
  <c r="AG104" i="40"/>
  <c r="AB70" i="40"/>
  <c r="AA196" i="40"/>
  <c r="AB309" i="40"/>
  <c r="AA294" i="40"/>
  <c r="Z178" i="40"/>
  <c r="BP261" i="30"/>
  <c r="BJ193" i="30"/>
  <c r="BQ179" i="30"/>
  <c r="AH230" i="32"/>
  <c r="AB221" i="32"/>
  <c r="AA161" i="32"/>
  <c r="AA284" i="38"/>
  <c r="AA365" i="38"/>
  <c r="BK239" i="30"/>
  <c r="Z165" i="38"/>
  <c r="Z13" i="39"/>
  <c r="AG167" i="40"/>
  <c r="AB320" i="32"/>
  <c r="Z109" i="38"/>
  <c r="AA21" i="38"/>
  <c r="Z132" i="40"/>
  <c r="AA195" i="40"/>
  <c r="AB165" i="40"/>
  <c r="AC165" i="40" s="1"/>
  <c r="BI373" i="30"/>
  <c r="BJ374" i="30"/>
  <c r="BK374" i="30" s="1"/>
  <c r="BK194" i="30"/>
  <c r="BM194" i="30" s="1"/>
  <c r="BR194" i="30" s="1"/>
  <c r="BL194" i="30"/>
  <c r="BQ194" i="30" s="1"/>
  <c r="BL93" i="30"/>
  <c r="BQ93" i="30" s="1"/>
  <c r="AJ147" i="32"/>
  <c r="AE147" i="32"/>
  <c r="AG147" i="32" s="1"/>
  <c r="BK108" i="30"/>
  <c r="AG40" i="38"/>
  <c r="AH152" i="40"/>
  <c r="AA205" i="40"/>
  <c r="AB205" i="40" s="1"/>
  <c r="Z247" i="38"/>
  <c r="AA128" i="38"/>
  <c r="AC128" i="38" s="1"/>
  <c r="AH128" i="38" s="1"/>
  <c r="Z113" i="38"/>
  <c r="AC170" i="38"/>
  <c r="AE170" i="38" s="1"/>
  <c r="Z55" i="38"/>
  <c r="AB71" i="38"/>
  <c r="AH316" i="40"/>
  <c r="AD111" i="40"/>
  <c r="AC92" i="40"/>
  <c r="AA315" i="40"/>
  <c r="AB315" i="40" s="1"/>
  <c r="AH315" i="40" s="1"/>
  <c r="AG51" i="40"/>
  <c r="AA247" i="40"/>
  <c r="AB192" i="40"/>
  <c r="AH192" i="40" s="1"/>
  <c r="AA271" i="40"/>
  <c r="AB271" i="40" s="1"/>
  <c r="AH271" i="40" s="1"/>
  <c r="AJ276" i="40"/>
  <c r="AF276" i="40"/>
  <c r="AB71" i="40"/>
  <c r="Z198" i="40"/>
  <c r="AA157" i="40"/>
  <c r="Z244" i="40"/>
  <c r="BR292" i="30"/>
  <c r="BQ217" i="30"/>
  <c r="BP217" i="30"/>
  <c r="AC267" i="32"/>
  <c r="AI267" i="32" s="1"/>
  <c r="AD235" i="32"/>
  <c r="AF151" i="38"/>
  <c r="AE159" i="32"/>
  <c r="AG159" i="32" s="1"/>
  <c r="AA185" i="38"/>
  <c r="AA208" i="40"/>
  <c r="AB208" i="40" s="1"/>
  <c r="AH208" i="40" s="1"/>
  <c r="AG177" i="40"/>
  <c r="AB194" i="40"/>
  <c r="AH194" i="40" s="1"/>
  <c r="BO248" i="30"/>
  <c r="AA255" i="32"/>
  <c r="AA300" i="32"/>
  <c r="AA156" i="32"/>
  <c r="AB156" i="32" s="1"/>
  <c r="AA264" i="32"/>
  <c r="AB264" i="32" s="1"/>
  <c r="AA83" i="32"/>
  <c r="AA209" i="32"/>
  <c r="AC158" i="32"/>
  <c r="AC126" i="32"/>
  <c r="AD126" i="32" s="1"/>
  <c r="AJ126" i="32" s="1"/>
  <c r="AC104" i="32"/>
  <c r="AI104" i="32" s="1"/>
  <c r="AA287" i="38"/>
  <c r="AG287" i="38" s="1"/>
  <c r="AC287" i="38"/>
  <c r="AE287" i="38" s="1"/>
  <c r="AB287" i="38"/>
  <c r="Z130" i="38"/>
  <c r="AA299" i="38"/>
  <c r="AF299" i="38" s="1"/>
  <c r="AA54" i="38"/>
  <c r="AF54" i="38" s="1"/>
  <c r="Z167" i="38"/>
  <c r="AH102" i="38"/>
  <c r="AB253" i="38"/>
  <c r="AA253" i="38"/>
  <c r="AF253" i="38" s="1"/>
  <c r="Z369" i="40"/>
  <c r="Z119" i="40"/>
  <c r="AC117" i="40"/>
  <c r="AB201" i="40"/>
  <c r="Z160" i="40"/>
  <c r="Z170" i="40"/>
  <c r="AA161" i="40"/>
  <c r="Z293" i="40"/>
  <c r="Z25" i="40"/>
  <c r="BK212" i="30"/>
  <c r="AB62" i="32"/>
  <c r="AH135" i="32"/>
  <c r="AD367" i="32"/>
  <c r="AH25" i="32"/>
  <c r="AB25" i="32"/>
  <c r="AB171" i="32"/>
  <c r="AK60" i="32"/>
  <c r="AA271" i="38"/>
  <c r="AB160" i="38"/>
  <c r="Z112" i="38"/>
  <c r="Z44" i="38"/>
  <c r="AA193" i="38"/>
  <c r="AA248" i="38"/>
  <c r="AB206" i="38"/>
  <c r="AB152" i="38"/>
  <c r="AC152" i="38" s="1"/>
  <c r="AH152" i="38" s="1"/>
  <c r="AG273" i="38"/>
  <c r="AA134" i="38"/>
  <c r="AC96" i="38"/>
  <c r="AE96" i="38" s="1"/>
  <c r="AA90" i="38"/>
  <c r="Z296" i="38"/>
  <c r="Z289" i="38"/>
  <c r="AG118" i="38"/>
  <c r="AH20" i="32"/>
  <c r="AG231" i="40"/>
  <c r="BJ239" i="30"/>
  <c r="Z215" i="40"/>
  <c r="Z257" i="40"/>
  <c r="BP220" i="30"/>
  <c r="BJ314" i="30"/>
  <c r="BK314" i="30" s="1"/>
  <c r="AC213" i="32"/>
  <c r="AD213" i="32" s="1"/>
  <c r="AE213" i="32" s="1"/>
  <c r="AB222" i="40"/>
  <c r="Z113" i="40"/>
  <c r="Z311" i="40"/>
  <c r="AA311" i="40" s="1"/>
  <c r="AD140" i="40"/>
  <c r="AF140" i="40" s="1"/>
  <c r="AG281" i="40"/>
  <c r="AH281" i="40"/>
  <c r="BJ312" i="30"/>
  <c r="BK103" i="30"/>
  <c r="BR103" i="30" s="1"/>
  <c r="BP103" i="30"/>
  <c r="BL103" i="30"/>
  <c r="BM103" i="30" s="1"/>
  <c r="BO103" i="30" s="1"/>
  <c r="BJ109" i="30"/>
  <c r="BK109" i="30" s="1"/>
  <c r="BP109" i="30"/>
  <c r="BK358" i="30"/>
  <c r="AB248" i="32"/>
  <c r="AI290" i="32"/>
  <c r="AA209" i="40"/>
  <c r="AG209" i="40" s="1"/>
  <c r="AH56" i="38"/>
  <c r="AE56" i="38"/>
  <c r="AA174" i="40"/>
  <c r="AB174" i="40" s="1"/>
  <c r="AC36" i="40"/>
  <c r="BK382" i="30"/>
  <c r="BP382" i="30"/>
  <c r="AD23" i="32"/>
  <c r="AJ23" i="32" s="1"/>
  <c r="BJ192" i="30"/>
  <c r="BK192" i="30" s="1"/>
  <c r="BO284" i="30"/>
  <c r="BJ196" i="30"/>
  <c r="AA16" i="32"/>
  <c r="BK278" i="30"/>
  <c r="AF149" i="40"/>
  <c r="AJ149" i="40"/>
  <c r="AC309" i="40"/>
  <c r="AI309" i="40" s="1"/>
  <c r="BJ386" i="30"/>
  <c r="BO179" i="30"/>
  <c r="AD230" i="32"/>
  <c r="BJ232" i="30"/>
  <c r="AB152" i="32"/>
  <c r="AA256" i="32"/>
  <c r="Z156" i="38"/>
  <c r="Z200" i="38"/>
  <c r="AA200" i="38" s="1"/>
  <c r="AB200" i="38"/>
  <c r="AG200" i="38" s="1"/>
  <c r="AA213" i="40"/>
  <c r="AH43" i="40"/>
  <c r="Z158" i="40"/>
  <c r="AH298" i="40"/>
  <c r="AJ298" i="40"/>
  <c r="AI298" i="40"/>
  <c r="BK107" i="30"/>
  <c r="AH276" i="32"/>
  <c r="AB89" i="32"/>
  <c r="AC89" i="32" s="1"/>
  <c r="AD89" i="32" s="1"/>
  <c r="AE89" i="32"/>
  <c r="AK89" i="32" s="1"/>
  <c r="AI89" i="32"/>
  <c r="AA56" i="40"/>
  <c r="AG359" i="32"/>
  <c r="AK359" i="32"/>
  <c r="AA229" i="40"/>
  <c r="AB229" i="40" s="1"/>
  <c r="Z16" i="40"/>
  <c r="Y15" i="40"/>
  <c r="BQ310" i="30"/>
  <c r="BR310" i="30"/>
  <c r="BR225" i="30"/>
  <c r="BQ225" i="30"/>
  <c r="BO225" i="30"/>
  <c r="BJ156" i="30"/>
  <c r="BJ169" i="30"/>
  <c r="BK332" i="30"/>
  <c r="BL332" i="30" s="1"/>
  <c r="BQ332" i="30" s="1"/>
  <c r="BP153" i="30"/>
  <c r="BL153" i="30"/>
  <c r="BM112" i="30"/>
  <c r="AD282" i="32"/>
  <c r="AJ356" i="32"/>
  <c r="AD144" i="32"/>
  <c r="AA35" i="38"/>
  <c r="AH170" i="38"/>
  <c r="AC71" i="38"/>
  <c r="AE71" i="38" s="1"/>
  <c r="AI111" i="40"/>
  <c r="AG111" i="40"/>
  <c r="AI92" i="40"/>
  <c r="AG92" i="40"/>
  <c r="AG190" i="40"/>
  <c r="AD91" i="40"/>
  <c r="AG91" i="40"/>
  <c r="AH71" i="40"/>
  <c r="AB157" i="40"/>
  <c r="AH157" i="40" s="1"/>
  <c r="BL384" i="30"/>
  <c r="BQ384" i="30" s="1"/>
  <c r="BP192" i="30"/>
  <c r="BQ292" i="30"/>
  <c r="BP292" i="30"/>
  <c r="AI235" i="32"/>
  <c r="AC151" i="38"/>
  <c r="AH151" i="38" s="1"/>
  <c r="BP284" i="30"/>
  <c r="AC232" i="38"/>
  <c r="AE232" i="38" s="1"/>
  <c r="AH177" i="40"/>
  <c r="AC194" i="40"/>
  <c r="AD194" i="40" s="1"/>
  <c r="BL376" i="30"/>
  <c r="BO234" i="30"/>
  <c r="BP234" i="30"/>
  <c r="BR248" i="30"/>
  <c r="BP248" i="30"/>
  <c r="BK295" i="30"/>
  <c r="AC17" i="32"/>
  <c r="Y12" i="32"/>
  <c r="Y392" i="32" s="1"/>
  <c r="AD103" i="32"/>
  <c r="AJ103" i="32" s="1"/>
  <c r="AD158" i="32"/>
  <c r="AI126" i="32"/>
  <c r="AD104" i="32"/>
  <c r="AF287" i="38"/>
  <c r="AA326" i="38"/>
  <c r="AB179" i="38"/>
  <c r="AE168" i="38"/>
  <c r="AF363" i="38"/>
  <c r="AF102" i="38"/>
  <c r="AF61" i="38"/>
  <c r="AH222" i="38"/>
  <c r="AG85" i="38"/>
  <c r="AG16" i="39"/>
  <c r="AH88" i="40"/>
  <c r="AA182" i="40"/>
  <c r="AH117" i="40"/>
  <c r="AC201" i="40"/>
  <c r="AI201" i="40" s="1"/>
  <c r="AB161" i="40"/>
  <c r="AC161" i="40" s="1"/>
  <c r="AI278" i="40"/>
  <c r="AB180" i="40"/>
  <c r="AC180" i="40" s="1"/>
  <c r="AA274" i="40"/>
  <c r="BL160" i="30"/>
  <c r="BM160" i="30" s="1"/>
  <c r="BR160" i="30" s="1"/>
  <c r="BL212" i="30"/>
  <c r="BK33" i="30"/>
  <c r="BP337" i="30"/>
  <c r="BO356" i="30"/>
  <c r="BR356" i="30"/>
  <c r="BK47" i="30"/>
  <c r="BL47" i="30" s="1"/>
  <c r="BQ47" i="30" s="1"/>
  <c r="AC62" i="32"/>
  <c r="AD62" i="32" s="1"/>
  <c r="AJ62" i="32" s="1"/>
  <c r="AE324" i="32"/>
  <c r="AJ324" i="32"/>
  <c r="AD135" i="32"/>
  <c r="AI367" i="32"/>
  <c r="AC160" i="38"/>
  <c r="AE160" i="38" s="1"/>
  <c r="AE212" i="38"/>
  <c r="AH212" i="38"/>
  <c r="AH127" i="38"/>
  <c r="AA256" i="38"/>
  <c r="AG285" i="38"/>
  <c r="AC206" i="38"/>
  <c r="AH206" i="38" s="1"/>
  <c r="AE152" i="38"/>
  <c r="AF276" i="38"/>
  <c r="AF273" i="38"/>
  <c r="AB129" i="38"/>
  <c r="Z353" i="38"/>
  <c r="AF134" i="38"/>
  <c r="AH96" i="38"/>
  <c r="AF96" i="38"/>
  <c r="AF90" i="38"/>
  <c r="AA137" i="38"/>
  <c r="AF262" i="38"/>
  <c r="AF118" i="38"/>
  <c r="AB367" i="40"/>
  <c r="AH231" i="40"/>
  <c r="AC316" i="40"/>
  <c r="AH187" i="40"/>
  <c r="AC37" i="40"/>
  <c r="AI37" i="40" s="1"/>
  <c r="AH104" i="40"/>
  <c r="AA54" i="40"/>
  <c r="AG70" i="40"/>
  <c r="AB196" i="40"/>
  <c r="AA86" i="40"/>
  <c r="BJ230" i="30"/>
  <c r="BL261" i="30"/>
  <c r="BR179" i="30"/>
  <c r="AI178" i="32"/>
  <c r="AB365" i="38"/>
  <c r="AA159" i="38"/>
  <c r="BJ288" i="30"/>
  <c r="BJ206" i="30"/>
  <c r="AC167" i="40"/>
  <c r="BL240" i="30"/>
  <c r="BQ240" i="30" s="1"/>
  <c r="BL220" i="30"/>
  <c r="BL314" i="30"/>
  <c r="AI213" i="32"/>
  <c r="AA242" i="32"/>
  <c r="AC243" i="38"/>
  <c r="AA192" i="38"/>
  <c r="Z70" i="38"/>
  <c r="AA70" i="38"/>
  <c r="AF70" i="38" s="1"/>
  <c r="AF21" i="38"/>
  <c r="AC200" i="38"/>
  <c r="AE200" i="38" s="1"/>
  <c r="Z189" i="38"/>
  <c r="AC19" i="32"/>
  <c r="AG222" i="40"/>
  <c r="Z233" i="40"/>
  <c r="AA132" i="40"/>
  <c r="AA318" i="40"/>
  <c r="Z131" i="40"/>
  <c r="AA131" i="40" s="1"/>
  <c r="AB195" i="40"/>
  <c r="AG140" i="40"/>
  <c r="AH140" i="40"/>
  <c r="AG165" i="40"/>
  <c r="AA345" i="40"/>
  <c r="AB245" i="40"/>
  <c r="AH245" i="40" s="1"/>
  <c r="BQ247" i="30"/>
  <c r="BM247" i="30"/>
  <c r="BJ124" i="30"/>
  <c r="BK269" i="30"/>
  <c r="BP75" i="30"/>
  <c r="BL75" i="30"/>
  <c r="BJ377" i="30"/>
  <c r="AH241" i="32"/>
  <c r="AC276" i="32"/>
  <c r="AI276" i="32" s="1"/>
  <c r="AJ365" i="32"/>
  <c r="AE365" i="32"/>
  <c r="AK365" i="32" s="1"/>
  <c r="AF249" i="38"/>
  <c r="AB200" i="32"/>
  <c r="AA73" i="38"/>
  <c r="AF73" i="38" s="1"/>
  <c r="AC40" i="38"/>
  <c r="BJ173" i="30"/>
  <c r="BI14" i="30"/>
  <c r="BI10" i="30" s="1"/>
  <c r="AJ111" i="32"/>
  <c r="AK111" i="32"/>
  <c r="AC204" i="32"/>
  <c r="AD73" i="32"/>
  <c r="AC214" i="32"/>
  <c r="AD214" i="32" s="1"/>
  <c r="AD109" i="32"/>
  <c r="AG365" i="32"/>
  <c r="AI365" i="32"/>
  <c r="AE290" i="32"/>
  <c r="AK290" i="32" s="1"/>
  <c r="AH290" i="32"/>
  <c r="AH363" i="32"/>
  <c r="AC151" i="32"/>
  <c r="AI151" i="32" s="1"/>
  <c r="AB227" i="32"/>
  <c r="AC234" i="32"/>
  <c r="AD234" i="32" s="1"/>
  <c r="AJ234" i="32" s="1"/>
  <c r="AI246" i="32"/>
  <c r="AJ207" i="32"/>
  <c r="AE207" i="32"/>
  <c r="AB163" i="32"/>
  <c r="AA294" i="32"/>
  <c r="AA63" i="32"/>
  <c r="AB262" i="32"/>
  <c r="AA113" i="32"/>
  <c r="AA107" i="32"/>
  <c r="AB279" i="38"/>
  <c r="AA249" i="38"/>
  <c r="AB42" i="40"/>
  <c r="AG191" i="40"/>
  <c r="AA176" i="40"/>
  <c r="AB176" i="40" s="1"/>
  <c r="AB124" i="40"/>
  <c r="AG105" i="40"/>
  <c r="Z197" i="40"/>
  <c r="AA197" i="40" s="1"/>
  <c r="AA252" i="40"/>
  <c r="AA123" i="40"/>
  <c r="AB265" i="40"/>
  <c r="AB20" i="40"/>
  <c r="AG284" i="40"/>
  <c r="AC133" i="40"/>
  <c r="AA77" i="40"/>
  <c r="BQ183" i="30"/>
  <c r="BJ380" i="30"/>
  <c r="BQ305" i="30"/>
  <c r="AC185" i="32"/>
  <c r="AD185" i="32" s="1"/>
  <c r="AE185" i="32" s="1"/>
  <c r="AA300" i="38"/>
  <c r="AC22" i="32"/>
  <c r="AB219" i="40"/>
  <c r="AC219" i="40" s="1"/>
  <c r="AD219" i="40" s="1"/>
  <c r="AJ219" i="40" s="1"/>
  <c r="Z292" i="40"/>
  <c r="AA204" i="40"/>
  <c r="Z352" i="32"/>
  <c r="AE325" i="38"/>
  <c r="AH325" i="38"/>
  <c r="AB303" i="38"/>
  <c r="AF56" i="38"/>
  <c r="AF125" i="38"/>
  <c r="Z197" i="38"/>
  <c r="AA198" i="38"/>
  <c r="AG18" i="39"/>
  <c r="Z220" i="40"/>
  <c r="AC173" i="40"/>
  <c r="Z136" i="40"/>
  <c r="BM159" i="30"/>
  <c r="BO159" i="30" s="1"/>
  <c r="AE314" i="32"/>
  <c r="AK314" i="32" s="1"/>
  <c r="AJ314" i="32"/>
  <c r="AB86" i="38"/>
  <c r="AA62" i="38"/>
  <c r="Z15" i="38"/>
  <c r="Y14" i="38"/>
  <c r="AF40" i="38"/>
  <c r="Z93" i="38"/>
  <c r="AA53" i="38"/>
  <c r="AB53" i="38" s="1"/>
  <c r="AG53" i="38" s="1"/>
  <c r="AB38" i="38"/>
  <c r="AG38" i="38" s="1"/>
  <c r="Z68" i="38"/>
  <c r="AB73" i="40"/>
  <c r="AH109" i="40"/>
  <c r="AI36" i="40"/>
  <c r="AD36" i="40"/>
  <c r="AJ36" i="40" s="1"/>
  <c r="AB89" i="40"/>
  <c r="AB87" i="40"/>
  <c r="AI21" i="40"/>
  <c r="AD21" i="40"/>
  <c r="AF21" i="40" s="1"/>
  <c r="AB206" i="32"/>
  <c r="Z215" i="38"/>
  <c r="AA216" i="38"/>
  <c r="Z225" i="38"/>
  <c r="AA155" i="38"/>
  <c r="Z269" i="40"/>
  <c r="Z204" i="38"/>
  <c r="AH249" i="40"/>
  <c r="AG253" i="32"/>
  <c r="Z214" i="38"/>
  <c r="AF163" i="38"/>
  <c r="AA220" i="38"/>
  <c r="Z208" i="38"/>
  <c r="Z15" i="39"/>
  <c r="Z151" i="40"/>
  <c r="AA151" i="40" s="1"/>
  <c r="AB303" i="32"/>
  <c r="AB277" i="38"/>
  <c r="AC277" i="38" s="1"/>
  <c r="AH277" i="38" s="1"/>
  <c r="BK387" i="30"/>
  <c r="AG334" i="32"/>
  <c r="AC252" i="32"/>
  <c r="AD252" i="32" s="1"/>
  <c r="AJ252" i="32" s="1"/>
  <c r="AB288" i="38"/>
  <c r="AH23" i="32"/>
  <c r="Z193" i="40"/>
  <c r="AG313" i="40"/>
  <c r="AK358" i="32"/>
  <c r="BQ319" i="30"/>
  <c r="AB283" i="32"/>
  <c r="Z238" i="38"/>
  <c r="AB154" i="38"/>
  <c r="AF202" i="38"/>
  <c r="AA174" i="38"/>
  <c r="AB174" i="38" s="1"/>
  <c r="BJ397" i="30"/>
  <c r="AG269" i="38"/>
  <c r="AC269" i="38"/>
  <c r="AH269" i="38" s="1"/>
  <c r="BM218" i="30"/>
  <c r="BR218" i="30" s="1"/>
  <c r="BO218" i="30"/>
  <c r="BQ218" i="30"/>
  <c r="AG322" i="32"/>
  <c r="AK322" i="32"/>
  <c r="AK310" i="32"/>
  <c r="AI310" i="32"/>
  <c r="AA200" i="40"/>
  <c r="BJ53" i="30"/>
  <c r="BK53" i="30" s="1"/>
  <c r="BM114" i="30"/>
  <c r="BQ114" i="30"/>
  <c r="BP114" i="30"/>
  <c r="BO194" i="30"/>
  <c r="BP130" i="30"/>
  <c r="BP358" i="30"/>
  <c r="BH10" i="30"/>
  <c r="AE128" i="32"/>
  <c r="AI73" i="32"/>
  <c r="AC248" i="32"/>
  <c r="AH151" i="32"/>
  <c r="AE132" i="32"/>
  <c r="AK132" i="32" s="1"/>
  <c r="AI234" i="32"/>
  <c r="AH207" i="32"/>
  <c r="AJ89" i="32"/>
  <c r="AH89" i="32"/>
  <c r="AB197" i="32"/>
  <c r="AC197" i="32" s="1"/>
  <c r="AF100" i="38"/>
  <c r="AA227" i="40"/>
  <c r="AC42" i="40"/>
  <c r="AI42" i="40" s="1"/>
  <c r="AC191" i="40"/>
  <c r="AI191" i="40" s="1"/>
  <c r="AC20" i="40"/>
  <c r="BM183" i="30"/>
  <c r="BO305" i="30"/>
  <c r="AG185" i="32"/>
  <c r="AB193" i="32"/>
  <c r="AC193" i="32" s="1"/>
  <c r="AA245" i="38"/>
  <c r="AA272" i="38"/>
  <c r="AD302" i="40"/>
  <c r="AA353" i="32"/>
  <c r="AC200" i="32"/>
  <c r="AH319" i="38"/>
  <c r="AE319" i="38"/>
  <c r="AG56" i="38"/>
  <c r="AB73" i="38"/>
  <c r="AG73" i="38" s="1"/>
  <c r="AC125" i="38"/>
  <c r="AA260" i="38"/>
  <c r="AF260" i="38" s="1"/>
  <c r="AG329" i="38"/>
  <c r="AH329" i="38"/>
  <c r="AG56" i="40"/>
  <c r="AA305" i="40"/>
  <c r="AG305" i="40" s="1"/>
  <c r="AG174" i="40"/>
  <c r="AA246" i="40"/>
  <c r="BK327" i="30"/>
  <c r="BP108" i="30"/>
  <c r="BQ159" i="30"/>
  <c r="AB308" i="32"/>
  <c r="AG337" i="32"/>
  <c r="AG310" i="32"/>
  <c r="AB306" i="38"/>
  <c r="AF306" i="38"/>
  <c r="AA144" i="38"/>
  <c r="AA15" i="38"/>
  <c r="AC53" i="38"/>
  <c r="AH53" i="38" s="1"/>
  <c r="AI324" i="40"/>
  <c r="AD324" i="40"/>
  <c r="AF324" i="40" s="1"/>
  <c r="AD109" i="40"/>
  <c r="AJ109" i="40" s="1"/>
  <c r="AG36" i="40"/>
  <c r="AC89" i="40"/>
  <c r="AI89" i="40" s="1"/>
  <c r="AH87" i="40"/>
  <c r="AE285" i="32"/>
  <c r="AI285" i="32"/>
  <c r="AG205" i="40"/>
  <c r="BL382" i="30"/>
  <c r="BQ382" i="30" s="1"/>
  <c r="AD312" i="32"/>
  <c r="AJ312" i="32" s="1"/>
  <c r="AF216" i="38"/>
  <c r="AA177" i="38"/>
  <c r="AD255" i="40"/>
  <c r="AI359" i="32"/>
  <c r="AG249" i="40"/>
  <c r="AJ253" i="32"/>
  <c r="AE163" i="38"/>
  <c r="AG229" i="40"/>
  <c r="AC152" i="40"/>
  <c r="AC303" i="32"/>
  <c r="AI303" i="32" s="1"/>
  <c r="AG277" i="38"/>
  <c r="BP387" i="30"/>
  <c r="AA236" i="38"/>
  <c r="AC304" i="40"/>
  <c r="AJ358" i="32"/>
  <c r="BR319" i="30"/>
  <c r="AC283" i="32"/>
  <c r="AI283" i="32" s="1"/>
  <c r="AF295" i="38"/>
  <c r="AB202" i="38"/>
  <c r="AC202" i="38" s="1"/>
  <c r="AH202" i="38" s="1"/>
  <c r="AC174" i="38"/>
  <c r="AH174" i="38" s="1"/>
  <c r="AD155" i="40"/>
  <c r="AJ155" i="40" s="1"/>
  <c r="AC43" i="40"/>
  <c r="AI140" i="40"/>
  <c r="AH165" i="40"/>
  <c r="AC281" i="40"/>
  <c r="AI281" i="40" s="1"/>
  <c r="AC275" i="40"/>
  <c r="BO300" i="30"/>
  <c r="BJ180" i="30"/>
  <c r="BK94" i="30"/>
  <c r="BJ154" i="30"/>
  <c r="BM396" i="30"/>
  <c r="BJ256" i="30"/>
  <c r="BM147" i="30"/>
  <c r="BP194" i="30"/>
  <c r="BJ58" i="30"/>
  <c r="BL107" i="30"/>
  <c r="BQ107" i="30" s="1"/>
  <c r="BL130" i="30"/>
  <c r="BL269" i="30"/>
  <c r="BQ269" i="30" s="1"/>
  <c r="BK173" i="30"/>
  <c r="BQ75" i="30"/>
  <c r="BM75" i="30"/>
  <c r="BJ15" i="30"/>
  <c r="BM73" i="30"/>
  <c r="AC241" i="32"/>
  <c r="AB299" i="32"/>
  <c r="AC299" i="32" s="1"/>
  <c r="AD299" i="32" s="1"/>
  <c r="AD248" i="32"/>
  <c r="AE248" i="32" s="1"/>
  <c r="AK248" i="32" s="1"/>
  <c r="AI172" i="32"/>
  <c r="AH365" i="32"/>
  <c r="AG290" i="32"/>
  <c r="AE195" i="32"/>
  <c r="AG195" i="32" s="1"/>
  <c r="AJ363" i="32"/>
  <c r="AC363" i="32"/>
  <c r="AD363" i="32" s="1"/>
  <c r="AE363" i="32" s="1"/>
  <c r="AG363" i="32" s="1"/>
  <c r="AD151" i="32"/>
  <c r="AE151" i="32" s="1"/>
  <c r="AK147" i="32"/>
  <c r="AI147" i="32"/>
  <c r="AJ132" i="32"/>
  <c r="AD246" i="32"/>
  <c r="AH262" i="32"/>
  <c r="AG89" i="32"/>
  <c r="AI197" i="32"/>
  <c r="AG91" i="38"/>
  <c r="AB100" i="38"/>
  <c r="AA305" i="38"/>
  <c r="AB305" i="38" s="1"/>
  <c r="AD106" i="40"/>
  <c r="AC265" i="40"/>
  <c r="AI265" i="40" s="1"/>
  <c r="AG20" i="40"/>
  <c r="AB284" i="40"/>
  <c r="AH284" i="40" s="1"/>
  <c r="AA349" i="40"/>
  <c r="AG133" i="40"/>
  <c r="AB77" i="40"/>
  <c r="AC77" i="40" s="1"/>
  <c r="AD77" i="40" s="1"/>
  <c r="AK185" i="32"/>
  <c r="AH185" i="32"/>
  <c r="AD193" i="32"/>
  <c r="AE193" i="32" s="1"/>
  <c r="AF245" i="38"/>
  <c r="AH302" i="40"/>
  <c r="BM249" i="30"/>
  <c r="BR249" i="30" s="1"/>
  <c r="AC148" i="38"/>
  <c r="AI219" i="40"/>
  <c r="AD200" i="32"/>
  <c r="AJ200" i="32" s="1"/>
  <c r="AA324" i="38"/>
  <c r="AF307" i="38"/>
  <c r="AB307" i="38"/>
  <c r="AA235" i="38"/>
  <c r="AF303" i="38"/>
  <c r="AE237" i="38"/>
  <c r="AC237" i="38"/>
  <c r="AH237" i="38" s="1"/>
  <c r="AG125" i="38"/>
  <c r="AE269" i="38"/>
  <c r="AC20" i="38"/>
  <c r="AE20" i="38" s="1"/>
  <c r="AB18" i="39"/>
  <c r="AH18" i="39" s="1"/>
  <c r="AJ330" i="40"/>
  <c r="AI173" i="40"/>
  <c r="AJ363" i="40"/>
  <c r="AF363" i="40"/>
  <c r="BK339" i="30"/>
  <c r="BM150" i="30"/>
  <c r="BL108" i="30"/>
  <c r="BO257" i="30"/>
  <c r="BR257" i="30"/>
  <c r="AD311" i="32"/>
  <c r="AJ311" i="32" s="1"/>
  <c r="AB317" i="38"/>
  <c r="AB311" i="38"/>
  <c r="Z33" i="38"/>
  <c r="Y32" i="38"/>
  <c r="AB62" i="38"/>
  <c r="AG62" i="38" s="1"/>
  <c r="X10" i="38"/>
  <c r="AC37" i="38"/>
  <c r="AE37" i="38" s="1"/>
  <c r="AF53" i="38"/>
  <c r="AH73" i="40"/>
  <c r="AI109" i="40"/>
  <c r="AH36" i="40"/>
  <c r="AD152" i="40"/>
  <c r="AJ152" i="40" s="1"/>
  <c r="AH89" i="40"/>
  <c r="AA270" i="40"/>
  <c r="AG87" i="40"/>
  <c r="AI268" i="40"/>
  <c r="AJ285" i="32"/>
  <c r="AF207" i="38"/>
  <c r="AA321" i="40"/>
  <c r="AG321" i="40" s="1"/>
  <c r="AH255" i="40"/>
  <c r="AC249" i="40"/>
  <c r="AH303" i="32"/>
  <c r="BL387" i="30"/>
  <c r="BQ387" i="30" s="1"/>
  <c r="AI252" i="32"/>
  <c r="AE252" i="32"/>
  <c r="AG252" i="32" s="1"/>
  <c r="AB306" i="40"/>
  <c r="AI358" i="32"/>
  <c r="BP319" i="30"/>
  <c r="AH283" i="32"/>
  <c r="AB295" i="38"/>
  <c r="AE174" i="38"/>
  <c r="AG174" i="38"/>
  <c r="AH155" i="40"/>
  <c r="S14" i="23"/>
  <c r="U14" i="23" s="1"/>
  <c r="S13" i="15"/>
  <c r="U13" i="15" s="1"/>
  <c r="S14" i="15"/>
  <c r="U14" i="15" s="1"/>
  <c r="S15" i="15"/>
  <c r="U15" i="15" s="1"/>
  <c r="U12" i="15"/>
  <c r="C1" i="28"/>
  <c r="C7" i="28"/>
  <c r="C6" i="28"/>
  <c r="C5" i="28"/>
  <c r="C2" i="28"/>
  <c r="C3" i="28"/>
  <c r="C4" i="28"/>
  <c r="A1" i="28"/>
  <c r="AI258" i="40" l="1"/>
  <c r="AD258" i="40"/>
  <c r="AI260" i="40"/>
  <c r="AJ260" i="40"/>
  <c r="AC286" i="40"/>
  <c r="AH286" i="40"/>
  <c r="AI106" i="40"/>
  <c r="AG39" i="40"/>
  <c r="AF332" i="40"/>
  <c r="AH253" i="40"/>
  <c r="AG239" i="40"/>
  <c r="AB239" i="40"/>
  <c r="AH39" i="40"/>
  <c r="AC39" i="40"/>
  <c r="AI39" i="40" s="1"/>
  <c r="AG162" i="40"/>
  <c r="AB162" i="40"/>
  <c r="AB19" i="40"/>
  <c r="AH19" i="40" s="1"/>
  <c r="AB189" i="40"/>
  <c r="AH189" i="40" s="1"/>
  <c r="AH82" i="40"/>
  <c r="AC146" i="40"/>
  <c r="AH146" i="40"/>
  <c r="AH300" i="40"/>
  <c r="AD300" i="40"/>
  <c r="AJ300" i="40" s="1"/>
  <c r="AB69" i="40"/>
  <c r="AB50" i="40"/>
  <c r="AH229" i="40"/>
  <c r="AB116" i="40"/>
  <c r="AC116" i="40" s="1"/>
  <c r="AG116" i="40"/>
  <c r="AI328" i="40"/>
  <c r="AD328" i="40"/>
  <c r="AF328" i="40" s="1"/>
  <c r="AH105" i="40"/>
  <c r="AC105" i="40"/>
  <c r="AI105" i="40" s="1"/>
  <c r="AF219" i="40"/>
  <c r="AB204" i="40"/>
  <c r="AH204" i="40" s="1"/>
  <c r="AI98" i="40"/>
  <c r="AC242" i="40"/>
  <c r="AD242" i="40" s="1"/>
  <c r="AJ242" i="40" s="1"/>
  <c r="AD319" i="40"/>
  <c r="AJ319" i="40" s="1"/>
  <c r="AI319" i="40"/>
  <c r="AG290" i="40"/>
  <c r="AB65" i="40"/>
  <c r="AB290" i="40"/>
  <c r="AH290" i="40" s="1"/>
  <c r="AG153" i="40"/>
  <c r="AC303" i="40"/>
  <c r="AB80" i="40"/>
  <c r="AH80" i="40" s="1"/>
  <c r="AG80" i="40"/>
  <c r="AC272" i="40"/>
  <c r="AI272" i="40" s="1"/>
  <c r="AH272" i="40"/>
  <c r="AH310" i="40"/>
  <c r="AI310" i="40"/>
  <c r="AD310" i="40"/>
  <c r="AC218" i="40"/>
  <c r="AG279" i="40"/>
  <c r="AJ324" i="40"/>
  <c r="AC229" i="40"/>
  <c r="AD229" i="40" s="1"/>
  <c r="AJ229" i="40" s="1"/>
  <c r="Z365" i="40"/>
  <c r="AI55" i="40"/>
  <c r="AF277" i="40"/>
  <c r="AC84" i="40"/>
  <c r="AD84" i="40" s="1"/>
  <c r="AJ84" i="40" s="1"/>
  <c r="AB147" i="40"/>
  <c r="AC147" i="40" s="1"/>
  <c r="AH242" i="40"/>
  <c r="AG134" i="40"/>
  <c r="AB134" i="40"/>
  <c r="AG17" i="40"/>
  <c r="AC361" i="40"/>
  <c r="AH361" i="40"/>
  <c r="AB139" i="40"/>
  <c r="AC139" i="40" s="1"/>
  <c r="AC168" i="40"/>
  <c r="AI168" i="40" s="1"/>
  <c r="AC263" i="40"/>
  <c r="AB118" i="40"/>
  <c r="AG118" i="40"/>
  <c r="AB299" i="40"/>
  <c r="AG251" i="40"/>
  <c r="AD125" i="40"/>
  <c r="AC261" i="40"/>
  <c r="AB93" i="40"/>
  <c r="AC210" i="40"/>
  <c r="AC205" i="40"/>
  <c r="AB46" i="40"/>
  <c r="AF323" i="40"/>
  <c r="AB241" i="40"/>
  <c r="AC280" i="40"/>
  <c r="AC64" i="40"/>
  <c r="AD64" i="40" s="1"/>
  <c r="AF64" i="40" s="1"/>
  <c r="AJ325" i="40"/>
  <c r="AF325" i="40"/>
  <c r="AB17" i="40"/>
  <c r="AH144" i="40"/>
  <c r="AC144" i="40"/>
  <c r="AB317" i="40"/>
  <c r="AG18" i="40"/>
  <c r="AF77" i="40"/>
  <c r="AC245" i="40"/>
  <c r="AD245" i="40" s="1"/>
  <c r="AF245" i="40" s="1"/>
  <c r="AJ236" i="40"/>
  <c r="AG280" i="40"/>
  <c r="AI320" i="40"/>
  <c r="AG88" i="40"/>
  <c r="AB221" i="40"/>
  <c r="AJ57" i="40"/>
  <c r="AJ358" i="40"/>
  <c r="AB199" i="40"/>
  <c r="AC296" i="40"/>
  <c r="AH296" i="40"/>
  <c r="AB153" i="40"/>
  <c r="AG359" i="40"/>
  <c r="AB313" i="40"/>
  <c r="AB279" i="40"/>
  <c r="AC291" i="40"/>
  <c r="AB359" i="40"/>
  <c r="AC359" i="40" s="1"/>
  <c r="AC356" i="40"/>
  <c r="AA138" i="40"/>
  <c r="AG305" i="38"/>
  <c r="AG197" i="40"/>
  <c r="AH176" i="40"/>
  <c r="AC174" i="40"/>
  <c r="AI174" i="40" s="1"/>
  <c r="AH174" i="40"/>
  <c r="BL53" i="30"/>
  <c r="BM53" i="30" s="1"/>
  <c r="AG248" i="32"/>
  <c r="AG151" i="40"/>
  <c r="AB151" i="40"/>
  <c r="AE214" i="32"/>
  <c r="AG214" i="32" s="1"/>
  <c r="AG131" i="40"/>
  <c r="AI249" i="40"/>
  <c r="AD249" i="40"/>
  <c r="AJ249" i="40" s="1"/>
  <c r="AH317" i="38"/>
  <c r="AC317" i="38"/>
  <c r="AE317" i="38" s="1"/>
  <c r="AH148" i="38"/>
  <c r="AE148" i="38"/>
  <c r="AG349" i="40"/>
  <c r="AF106" i="40"/>
  <c r="AJ106" i="40"/>
  <c r="BO73" i="30"/>
  <c r="BR73" i="30"/>
  <c r="BR396" i="30"/>
  <c r="BO396" i="30"/>
  <c r="BL94" i="30"/>
  <c r="BQ94" i="30" s="1"/>
  <c r="BP94" i="30"/>
  <c r="AF144" i="38"/>
  <c r="AB144" i="38"/>
  <c r="AH20" i="38"/>
  <c r="AB245" i="38"/>
  <c r="AG245" i="38"/>
  <c r="AH77" i="40"/>
  <c r="AC284" i="40"/>
  <c r="AG227" i="40"/>
  <c r="AB227" i="40"/>
  <c r="BL173" i="30"/>
  <c r="BM173" i="30" s="1"/>
  <c r="BR173" i="30" s="1"/>
  <c r="BM107" i="30"/>
  <c r="BO107" i="30" s="1"/>
  <c r="BM94" i="30"/>
  <c r="BR94" i="30" s="1"/>
  <c r="AE312" i="32"/>
  <c r="AF174" i="38"/>
  <c r="AA238" i="38"/>
  <c r="AA193" i="40"/>
  <c r="AG288" i="38"/>
  <c r="BM387" i="30"/>
  <c r="BR387" i="30" s="1"/>
  <c r="AD303" i="32"/>
  <c r="AA15" i="39"/>
  <c r="AA204" i="38"/>
  <c r="AF155" i="38"/>
  <c r="AG155" i="38"/>
  <c r="AH155" i="38"/>
  <c r="AB155" i="38"/>
  <c r="AC155" i="38" s="1"/>
  <c r="AE155" i="38" s="1"/>
  <c r="AC87" i="40"/>
  <c r="AD87" i="40" s="1"/>
  <c r="AJ87" i="40" s="1"/>
  <c r="AA68" i="38"/>
  <c r="AE53" i="38"/>
  <c r="Y10" i="38"/>
  <c r="AG314" i="32"/>
  <c r="BQ108" i="30"/>
  <c r="AD173" i="40"/>
  <c r="AJ173" i="40" s="1"/>
  <c r="AG204" i="40"/>
  <c r="BK380" i="30"/>
  <c r="BP380" i="30"/>
  <c r="AH265" i="40"/>
  <c r="AD265" i="40"/>
  <c r="AB252" i="40"/>
  <c r="AG252" i="40"/>
  <c r="AD191" i="40"/>
  <c r="AC113" i="32"/>
  <c r="AI113" i="32" s="1"/>
  <c r="AB113" i="32"/>
  <c r="AB63" i="32"/>
  <c r="AD63" i="32"/>
  <c r="AC63" i="32"/>
  <c r="AC163" i="32"/>
  <c r="AH163" i="32"/>
  <c r="AG132" i="32"/>
  <c r="AK151" i="32"/>
  <c r="AE109" i="32"/>
  <c r="AJ109" i="32"/>
  <c r="AJ73" i="32"/>
  <c r="AE73" i="32"/>
  <c r="AF220" i="38"/>
  <c r="AB68" i="38"/>
  <c r="AG68" i="38" s="1"/>
  <c r="AC73" i="38"/>
  <c r="AE73" i="38" s="1"/>
  <c r="AH200" i="32"/>
  <c r="AI193" i="32"/>
  <c r="AD197" i="32"/>
  <c r="AJ197" i="32" s="1"/>
  <c r="BK124" i="30"/>
  <c r="AB345" i="40"/>
  <c r="AG345" i="40"/>
  <c r="AG318" i="40"/>
  <c r="AG132" i="40"/>
  <c r="AH243" i="38"/>
  <c r="AE243" i="38"/>
  <c r="BM220" i="30"/>
  <c r="BR220" i="30"/>
  <c r="BO220" i="30"/>
  <c r="BQ220" i="30"/>
  <c r="BM261" i="30"/>
  <c r="BR261" i="30" s="1"/>
  <c r="BO261" i="30"/>
  <c r="BQ261" i="30"/>
  <c r="AC196" i="40"/>
  <c r="AD196" i="40" s="1"/>
  <c r="AJ196" i="40" s="1"/>
  <c r="AH196" i="40"/>
  <c r="AG54" i="40"/>
  <c r="AB54" i="40"/>
  <c r="AC54" i="40" s="1"/>
  <c r="AI54" i="40" s="1"/>
  <c r="BM212" i="30"/>
  <c r="BQ212" i="30"/>
  <c r="BR212" i="30"/>
  <c r="AB274" i="40"/>
  <c r="AC274" i="40" s="1"/>
  <c r="AG274" i="40"/>
  <c r="AG179" i="38"/>
  <c r="AC179" i="38"/>
  <c r="AH179" i="38" s="1"/>
  <c r="AI17" i="32"/>
  <c r="AD17" i="32"/>
  <c r="BP295" i="30"/>
  <c r="BL295" i="30"/>
  <c r="BQ295" i="30" s="1"/>
  <c r="BK169" i="30"/>
  <c r="BL169" i="30"/>
  <c r="BM169" i="30" s="1"/>
  <c r="BO169" i="30"/>
  <c r="BR169" i="30"/>
  <c r="AB56" i="40"/>
  <c r="AC56" i="40" s="1"/>
  <c r="AH227" i="40"/>
  <c r="BO160" i="30"/>
  <c r="AC288" i="38"/>
  <c r="AE288" i="38" s="1"/>
  <c r="BR159" i="30"/>
  <c r="BO212" i="30"/>
  <c r="AI180" i="40"/>
  <c r="AD24" i="40"/>
  <c r="AJ24" i="40" s="1"/>
  <c r="AI24" i="40"/>
  <c r="AH110" i="32"/>
  <c r="AG145" i="38"/>
  <c r="AC145" i="38"/>
  <c r="AD41" i="32"/>
  <c r="AG18" i="38"/>
  <c r="BP226" i="30"/>
  <c r="BR226" i="30"/>
  <c r="BO226" i="30"/>
  <c r="BQ226" i="30"/>
  <c r="BL226" i="30"/>
  <c r="BM226" i="30" s="1"/>
  <c r="AD146" i="32"/>
  <c r="AE146" i="32" s="1"/>
  <c r="AJ146" i="32"/>
  <c r="BO177" i="30"/>
  <c r="BR177" i="30"/>
  <c r="AJ205" i="32"/>
  <c r="AE205" i="32"/>
  <c r="AG205" i="32" s="1"/>
  <c r="AC205" i="32"/>
  <c r="AD205" i="32" s="1"/>
  <c r="AI205" i="32"/>
  <c r="AI17" i="39"/>
  <c r="AD17" i="39"/>
  <c r="AF17" i="39" s="1"/>
  <c r="AC295" i="38"/>
  <c r="AE295" i="38" s="1"/>
  <c r="AG295" i="38"/>
  <c r="AB270" i="40"/>
  <c r="AH270" i="40" s="1"/>
  <c r="AG311" i="38"/>
  <c r="AC311" i="38"/>
  <c r="AH311" i="38" s="1"/>
  <c r="BO249" i="30"/>
  <c r="AE246" i="32"/>
  <c r="AJ246" i="32"/>
  <c r="AK246" i="32"/>
  <c r="BJ14" i="30"/>
  <c r="BK15" i="30"/>
  <c r="BM130" i="30"/>
  <c r="BO130" i="30" s="1"/>
  <c r="BQ130" i="30"/>
  <c r="AK252" i="32"/>
  <c r="AI152" i="40"/>
  <c r="AF152" i="40"/>
  <c r="AK285" i="32"/>
  <c r="AG285" i="32"/>
  <c r="AC308" i="32"/>
  <c r="AI308" i="32" s="1"/>
  <c r="AD308" i="32"/>
  <c r="AE308" i="32" s="1"/>
  <c r="AG308" i="32" s="1"/>
  <c r="AK308" i="32"/>
  <c r="AE125" i="38"/>
  <c r="AH125" i="38"/>
  <c r="AB235" i="38"/>
  <c r="AC235" i="38" s="1"/>
  <c r="AF302" i="40"/>
  <c r="AJ302" i="40"/>
  <c r="AJ151" i="32"/>
  <c r="AK128" i="32"/>
  <c r="AG128" i="32"/>
  <c r="BK58" i="30"/>
  <c r="BR114" i="30"/>
  <c r="BO114" i="30"/>
  <c r="AG200" i="40"/>
  <c r="AB200" i="40"/>
  <c r="AC200" i="40" s="1"/>
  <c r="AD200" i="40" s="1"/>
  <c r="AF200" i="40" s="1"/>
  <c r="BO387" i="30"/>
  <c r="AE303" i="32"/>
  <c r="AK303" i="32" s="1"/>
  <c r="AA215" i="38"/>
  <c r="AJ21" i="40"/>
  <c r="AF109" i="40"/>
  <c r="Z14" i="38"/>
  <c r="AB15" i="38"/>
  <c r="AF15" i="38"/>
  <c r="AA220" i="40"/>
  <c r="AG220" i="40" s="1"/>
  <c r="AB198" i="38"/>
  <c r="AG198" i="38" s="1"/>
  <c r="AF198" i="38"/>
  <c r="AG77" i="40"/>
  <c r="AJ77" i="40"/>
  <c r="AI284" i="40"/>
  <c r="AJ265" i="40"/>
  <c r="AC176" i="40"/>
  <c r="AI176" i="40" s="1"/>
  <c r="AG176" i="40"/>
  <c r="AH42" i="40"/>
  <c r="AD42" i="40"/>
  <c r="AJ42" i="40" s="1"/>
  <c r="AC279" i="38"/>
  <c r="AG279" i="38"/>
  <c r="AG246" i="32"/>
  <c r="AC227" i="32"/>
  <c r="AD227" i="32" s="1"/>
  <c r="AJ227" i="32" s="1"/>
  <c r="BQ173" i="30"/>
  <c r="BP173" i="30"/>
  <c r="AE202" i="38"/>
  <c r="AH40" i="38"/>
  <c r="AE40" i="38"/>
  <c r="AG193" i="32"/>
  <c r="BM269" i="30"/>
  <c r="BR269" i="30" s="1"/>
  <c r="BR247" i="30"/>
  <c r="BO247" i="30"/>
  <c r="AD19" i="32"/>
  <c r="AE19" i="32" s="1"/>
  <c r="AK19" i="32" s="1"/>
  <c r="AJ19" i="32"/>
  <c r="AG19" i="32"/>
  <c r="AI19" i="32"/>
  <c r="AD167" i="40"/>
  <c r="AF167" i="40" s="1"/>
  <c r="AI167" i="40"/>
  <c r="BK288" i="30"/>
  <c r="BL288" i="30" s="1"/>
  <c r="BQ288" i="30"/>
  <c r="BM288" i="30"/>
  <c r="BR288" i="30" s="1"/>
  <c r="BK230" i="30"/>
  <c r="AE135" i="32"/>
  <c r="AG135" i="32" s="1"/>
  <c r="AK135" i="32"/>
  <c r="AJ135" i="32"/>
  <c r="AB326" i="38"/>
  <c r="AG326" i="38" s="1"/>
  <c r="AF326" i="38"/>
  <c r="AC326" i="38"/>
  <c r="AH326" i="38" s="1"/>
  <c r="AE158" i="32"/>
  <c r="AG158" i="32" s="1"/>
  <c r="AJ158" i="32"/>
  <c r="BQ376" i="30"/>
  <c r="AE144" i="32"/>
  <c r="AG144" i="32" s="1"/>
  <c r="AJ144" i="32"/>
  <c r="AK144" i="32"/>
  <c r="AB220" i="38"/>
  <c r="AA93" i="38"/>
  <c r="AC18" i="39"/>
  <c r="AD18" i="39" s="1"/>
  <c r="AJ18" i="39" s="1"/>
  <c r="BR107" i="30"/>
  <c r="BP107" i="30"/>
  <c r="AA156" i="38"/>
  <c r="AB156" i="38" s="1"/>
  <c r="AC156" i="38" s="1"/>
  <c r="AE156" i="38" s="1"/>
  <c r="AC152" i="32"/>
  <c r="AH152" i="32"/>
  <c r="AG365" i="38"/>
  <c r="BK386" i="30"/>
  <c r="BM384" i="30"/>
  <c r="BO384" i="30" s="1"/>
  <c r="AE277" i="38"/>
  <c r="AF36" i="40"/>
  <c r="AJ248" i="32"/>
  <c r="AI248" i="32"/>
  <c r="AH248" i="32"/>
  <c r="AC135" i="40"/>
  <c r="AH135" i="40"/>
  <c r="AF206" i="40"/>
  <c r="AJ206" i="40"/>
  <c r="AC88" i="40"/>
  <c r="AI88" i="40" s="1"/>
  <c r="AH269" i="32"/>
  <c r="AH76" i="32"/>
  <c r="AC76" i="32"/>
  <c r="AD76" i="32" s="1"/>
  <c r="BR336" i="30"/>
  <c r="BO336" i="30"/>
  <c r="AD231" i="32"/>
  <c r="AJ231" i="32"/>
  <c r="AE175" i="38"/>
  <c r="AH175" i="38"/>
  <c r="AH302" i="32"/>
  <c r="BQ344" i="30"/>
  <c r="BO344" i="30"/>
  <c r="BM344" i="30"/>
  <c r="BR344" i="30" s="1"/>
  <c r="AE311" i="32"/>
  <c r="AG311" i="32" s="1"/>
  <c r="AG307" i="38"/>
  <c r="AC307" i="38"/>
  <c r="AH307" i="38" s="1"/>
  <c r="AB324" i="38"/>
  <c r="AE324" i="38" s="1"/>
  <c r="AC324" i="38"/>
  <c r="AH324" i="38" s="1"/>
  <c r="AF324" i="38"/>
  <c r="AG100" i="38"/>
  <c r="AC100" i="38"/>
  <c r="AH100" i="38" s="1"/>
  <c r="AD241" i="32"/>
  <c r="AE241" i="32" s="1"/>
  <c r="BP15" i="30"/>
  <c r="BR130" i="30"/>
  <c r="AI275" i="40"/>
  <c r="AD275" i="40"/>
  <c r="AJ275" i="40" s="1"/>
  <c r="AD304" i="40"/>
  <c r="AJ304" i="40" s="1"/>
  <c r="AI304" i="40"/>
  <c r="AB177" i="38"/>
  <c r="AC177" i="38" s="1"/>
  <c r="AE177" i="38" s="1"/>
  <c r="AG177" i="38"/>
  <c r="AH177" i="38"/>
  <c r="BP327" i="30"/>
  <c r="BL327" i="30"/>
  <c r="BQ327" i="30" s="1"/>
  <c r="AB246" i="40"/>
  <c r="AB305" i="40"/>
  <c r="AC305" i="40" s="1"/>
  <c r="AE200" i="32"/>
  <c r="AG200" i="32" s="1"/>
  <c r="AB272" i="38"/>
  <c r="AG272" i="38" s="1"/>
  <c r="AC272" i="38"/>
  <c r="AH272" i="38" s="1"/>
  <c r="AK193" i="32"/>
  <c r="BR183" i="30"/>
  <c r="BO183" i="30"/>
  <c r="AB349" i="40"/>
  <c r="AI363" i="32"/>
  <c r="BQ53" i="30"/>
  <c r="BP53" i="30"/>
  <c r="AH200" i="40"/>
  <c r="AF155" i="40"/>
  <c r="AG202" i="38"/>
  <c r="AD283" i="32"/>
  <c r="AH151" i="40"/>
  <c r="AA208" i="38"/>
  <c r="AF208" i="38"/>
  <c r="AA269" i="40"/>
  <c r="AB269" i="40" s="1"/>
  <c r="AD89" i="40"/>
  <c r="AJ89" i="40" s="1"/>
  <c r="AC73" i="40"/>
  <c r="AD73" i="40" s="1"/>
  <c r="AF73" i="40" s="1"/>
  <c r="AF62" i="38"/>
  <c r="AA136" i="40"/>
  <c r="AA292" i="40"/>
  <c r="AI22" i="32"/>
  <c r="AD22" i="32"/>
  <c r="AJ185" i="32"/>
  <c r="AI77" i="40"/>
  <c r="AH20" i="40"/>
  <c r="AD20" i="40"/>
  <c r="AG123" i="40"/>
  <c r="AB123" i="40"/>
  <c r="AH123" i="40" s="1"/>
  <c r="AB197" i="40"/>
  <c r="AD176" i="40"/>
  <c r="AJ176" i="40" s="1"/>
  <c r="AF42" i="40"/>
  <c r="AB107" i="32"/>
  <c r="AC107" i="32"/>
  <c r="AD107" i="32" s="1"/>
  <c r="AC262" i="32"/>
  <c r="AB294" i="32"/>
  <c r="AH294" i="32" s="1"/>
  <c r="AG207" i="32"/>
  <c r="AK207" i="32"/>
  <c r="AE234" i="32"/>
  <c r="AG234" i="32" s="1"/>
  <c r="AK363" i="32"/>
  <c r="AI214" i="32"/>
  <c r="AK214" i="32"/>
  <c r="AD204" i="32"/>
  <c r="AJ204" i="32" s="1"/>
  <c r="AA225" i="38"/>
  <c r="AI200" i="32"/>
  <c r="AH193" i="32"/>
  <c r="AH197" i="32"/>
  <c r="AH227" i="32"/>
  <c r="AD276" i="32"/>
  <c r="AJ276" i="32" s="1"/>
  <c r="AE276" i="32"/>
  <c r="AK276" i="32" s="1"/>
  <c r="BO75" i="30"/>
  <c r="BR75" i="30"/>
  <c r="BP269" i="30"/>
  <c r="AJ200" i="40"/>
  <c r="AJ245" i="40"/>
  <c r="AD281" i="40"/>
  <c r="AC195" i="40"/>
  <c r="AD195" i="40" s="1"/>
  <c r="AH195" i="40"/>
  <c r="AB131" i="40"/>
  <c r="AC131" i="40" s="1"/>
  <c r="AA233" i="40"/>
  <c r="AB233" i="40" s="1"/>
  <c r="AH233" i="40" s="1"/>
  <c r="AB192" i="38"/>
  <c r="AF192" i="38"/>
  <c r="AG192" i="38"/>
  <c r="AC192" i="38"/>
  <c r="AE192" i="38" s="1"/>
  <c r="AJ167" i="40"/>
  <c r="BK206" i="30"/>
  <c r="BL206" i="30" s="1"/>
  <c r="BM206" i="30"/>
  <c r="BO206" i="30" s="1"/>
  <c r="BQ206" i="30"/>
  <c r="AG86" i="40"/>
  <c r="AB86" i="40"/>
  <c r="AH86" i="40" s="1"/>
  <c r="AH367" i="40"/>
  <c r="AG129" i="38"/>
  <c r="AC129" i="38"/>
  <c r="AH129" i="38" s="1"/>
  <c r="AE129" i="38"/>
  <c r="AF256" i="38"/>
  <c r="AB256" i="38"/>
  <c r="AG256" i="38" s="1"/>
  <c r="AC256" i="38"/>
  <c r="AH256" i="38" s="1"/>
  <c r="AE256" i="38"/>
  <c r="AB182" i="40"/>
  <c r="AH182" i="40" s="1"/>
  <c r="AG182" i="40"/>
  <c r="AF91" i="40"/>
  <c r="AJ91" i="40"/>
  <c r="AF35" i="38"/>
  <c r="AB35" i="38"/>
  <c r="AC35" i="38" s="1"/>
  <c r="AG35" i="38"/>
  <c r="BM332" i="30"/>
  <c r="BO332" i="30" s="1"/>
  <c r="BP332" i="30"/>
  <c r="AG246" i="40"/>
  <c r="AH219" i="40"/>
  <c r="AI227" i="32"/>
  <c r="AB213" i="40"/>
  <c r="AH213" i="40" s="1"/>
  <c r="AG213" i="40"/>
  <c r="BM240" i="30"/>
  <c r="BP278" i="30"/>
  <c r="BO278" i="30"/>
  <c r="BL278" i="30"/>
  <c r="BM278" i="30" s="1"/>
  <c r="BQ278" i="30"/>
  <c r="BM382" i="30"/>
  <c r="AC38" i="38"/>
  <c r="AD174" i="40"/>
  <c r="AJ174" i="40" s="1"/>
  <c r="AB209" i="40"/>
  <c r="AG311" i="40"/>
  <c r="AB311" i="40"/>
  <c r="BP314" i="30"/>
  <c r="BM314" i="30"/>
  <c r="BO314" i="30" s="1"/>
  <c r="BQ314" i="30"/>
  <c r="BR314" i="30"/>
  <c r="AC156" i="32"/>
  <c r="AD156" i="32" s="1"/>
  <c r="AJ156" i="32"/>
  <c r="AI156" i="32"/>
  <c r="AC260" i="32"/>
  <c r="AH260" i="32"/>
  <c r="BM216" i="30"/>
  <c r="BR216" i="30" s="1"/>
  <c r="AG79" i="32"/>
  <c r="AK79" i="32"/>
  <c r="BP59" i="30"/>
  <c r="BL59" i="30"/>
  <c r="BM59" i="30" s="1"/>
  <c r="BR59" i="30" s="1"/>
  <c r="BQ122" i="30"/>
  <c r="BM122" i="30"/>
  <c r="BO122" i="30" s="1"/>
  <c r="BR122" i="30"/>
  <c r="BL100" i="30"/>
  <c r="BQ100" i="30" s="1"/>
  <c r="BP100" i="30"/>
  <c r="AH108" i="40"/>
  <c r="AE106" i="32"/>
  <c r="AG106" i="32" s="1"/>
  <c r="AJ106" i="32"/>
  <c r="AD94" i="32"/>
  <c r="AJ94" i="32"/>
  <c r="AG270" i="40"/>
  <c r="AC306" i="40"/>
  <c r="AI306" i="40" s="1"/>
  <c r="AB321" i="40"/>
  <c r="AH321" i="40" s="1"/>
  <c r="AH306" i="40"/>
  <c r="Z32" i="38"/>
  <c r="AA33" i="38"/>
  <c r="AB33" i="38"/>
  <c r="AG33" i="38" s="1"/>
  <c r="AF33" i="38"/>
  <c r="AG317" i="38"/>
  <c r="BR150" i="30"/>
  <c r="BO150" i="30"/>
  <c r="BL339" i="30"/>
  <c r="BP339" i="30"/>
  <c r="AI18" i="39"/>
  <c r="AF235" i="38"/>
  <c r="AG235" i="38"/>
  <c r="AD284" i="40"/>
  <c r="AF284" i="40" s="1"/>
  <c r="AF265" i="40"/>
  <c r="AF305" i="38"/>
  <c r="AC305" i="38"/>
  <c r="AH305" i="38" s="1"/>
  <c r="AG151" i="32"/>
  <c r="AH299" i="32"/>
  <c r="AJ299" i="32"/>
  <c r="AI299" i="32"/>
  <c r="AG241" i="32"/>
  <c r="BO147" i="30"/>
  <c r="BR147" i="30"/>
  <c r="BK256" i="30"/>
  <c r="BL256" i="30" s="1"/>
  <c r="BM256" i="30" s="1"/>
  <c r="BP256" i="30"/>
  <c r="BK154" i="30"/>
  <c r="BL154" i="30"/>
  <c r="BM154" i="30" s="1"/>
  <c r="BO154" i="30" s="1"/>
  <c r="BQ154" i="30"/>
  <c r="BK180" i="30"/>
  <c r="BL180" i="30"/>
  <c r="BQ180" i="30" s="1"/>
  <c r="AD43" i="40"/>
  <c r="AF43" i="40" s="1"/>
  <c r="AI43" i="40"/>
  <c r="AF236" i="38"/>
  <c r="AB236" i="38"/>
  <c r="AG236" i="38"/>
  <c r="AJ255" i="40"/>
  <c r="AF255" i="40"/>
  <c r="AF177" i="38"/>
  <c r="AC321" i="40"/>
  <c r="AI321" i="40" s="1"/>
  <c r="AH37" i="38"/>
  <c r="AC62" i="38"/>
  <c r="AH62" i="38" s="1"/>
  <c r="AG306" i="38"/>
  <c r="AC306" i="38"/>
  <c r="AH306" i="38" s="1"/>
  <c r="AB353" i="32"/>
  <c r="AA352" i="32"/>
  <c r="AC353" i="32"/>
  <c r="AF272" i="38"/>
  <c r="AE299" i="32"/>
  <c r="AG299" i="32" s="1"/>
  <c r="AC154" i="38"/>
  <c r="AG154" i="38"/>
  <c r="AE283" i="32"/>
  <c r="AG283" i="32" s="1"/>
  <c r="AC151" i="40"/>
  <c r="AA214" i="38"/>
  <c r="AB214" i="38" s="1"/>
  <c r="AG214" i="38" s="1"/>
  <c r="AF249" i="40"/>
  <c r="AB216" i="38"/>
  <c r="AC206" i="32"/>
  <c r="AI206" i="32"/>
  <c r="AF89" i="40"/>
  <c r="AJ73" i="40"/>
  <c r="AC86" i="38"/>
  <c r="AG86" i="38"/>
  <c r="AA197" i="38"/>
  <c r="AF197" i="38"/>
  <c r="AC303" i="38"/>
  <c r="AG303" i="38"/>
  <c r="AF300" i="38"/>
  <c r="AG300" i="38"/>
  <c r="AB300" i="38"/>
  <c r="AC300" i="38" s="1"/>
  <c r="AH239" i="40"/>
  <c r="AD133" i="40"/>
  <c r="AI133" i="40"/>
  <c r="AI20" i="40"/>
  <c r="AH197" i="40"/>
  <c r="AC124" i="40"/>
  <c r="AH124" i="40"/>
  <c r="AG249" i="38"/>
  <c r="AB249" i="38"/>
  <c r="AI107" i="32"/>
  <c r="AK234" i="32"/>
  <c r="AK195" i="32"/>
  <c r="AJ214" i="32"/>
  <c r="AI204" i="32"/>
  <c r="AH206" i="32"/>
  <c r="AH73" i="38"/>
  <c r="AJ193" i="32"/>
  <c r="AC239" i="40"/>
  <c r="AI239" i="40" s="1"/>
  <c r="AI241" i="32"/>
  <c r="BK377" i="30"/>
  <c r="BR124" i="30"/>
  <c r="BL124" i="30"/>
  <c r="BM124" i="30" s="1"/>
  <c r="AH162" i="40"/>
  <c r="AC162" i="40"/>
  <c r="AI162" i="40" s="1"/>
  <c r="AI245" i="40"/>
  <c r="AH345" i="40"/>
  <c r="AD131" i="40"/>
  <c r="AF131" i="40" s="1"/>
  <c r="AB318" i="40"/>
  <c r="AA189" i="38"/>
  <c r="AF189" i="38" s="1"/>
  <c r="AB70" i="38"/>
  <c r="AC70" i="38" s="1"/>
  <c r="AE70" i="38" s="1"/>
  <c r="AH70" i="38"/>
  <c r="AG70" i="38"/>
  <c r="AB242" i="32"/>
  <c r="AC242" i="32"/>
  <c r="AD242" i="32" s="1"/>
  <c r="AJ242" i="32" s="1"/>
  <c r="AI242" i="32"/>
  <c r="BP206" i="30"/>
  <c r="AB159" i="38"/>
  <c r="AG159" i="38" s="1"/>
  <c r="AF159" i="38"/>
  <c r="AB137" i="38"/>
  <c r="AG137" i="38" s="1"/>
  <c r="AC137" i="38"/>
  <c r="AH137" i="38" s="1"/>
  <c r="AF137" i="38"/>
  <c r="AG324" i="32"/>
  <c r="AK324" i="32"/>
  <c r="AH274" i="40"/>
  <c r="AH180" i="40"/>
  <c r="AJ104" i="32"/>
  <c r="AE104" i="32"/>
  <c r="AK104" i="32" s="1"/>
  <c r="AE35" i="38"/>
  <c r="AE282" i="32"/>
  <c r="AK282" i="32" s="1"/>
  <c r="AJ282" i="32"/>
  <c r="BK397" i="30"/>
  <c r="AA158" i="40"/>
  <c r="AJ230" i="32"/>
  <c r="AE230" i="32"/>
  <c r="AG230" i="32" s="1"/>
  <c r="BR278" i="30"/>
  <c r="AH308" i="32"/>
  <c r="AB260" i="38"/>
  <c r="AI185" i="32"/>
  <c r="AH161" i="40"/>
  <c r="BM108" i="30"/>
  <c r="BO108" i="30" s="1"/>
  <c r="AC148" i="32"/>
  <c r="AK148" i="32" s="1"/>
  <c r="AJ72" i="40"/>
  <c r="AF72" i="40"/>
  <c r="AC285" i="38"/>
  <c r="AE285" i="38" s="1"/>
  <c r="AH285" i="38"/>
  <c r="AE52" i="38"/>
  <c r="AH52" i="38"/>
  <c r="AB52" i="38"/>
  <c r="AC52" i="38" s="1"/>
  <c r="AH84" i="32"/>
  <c r="AG84" i="32"/>
  <c r="AJ84" i="32"/>
  <c r="AC84" i="32"/>
  <c r="AD84" i="32" s="1"/>
  <c r="AE84" i="32" s="1"/>
  <c r="AK84" i="32"/>
  <c r="AE273" i="32"/>
  <c r="AG273" i="32" s="1"/>
  <c r="AK273" i="32"/>
  <c r="AF55" i="40"/>
  <c r="AJ55" i="40"/>
  <c r="AG329" i="32"/>
  <c r="AK329" i="32"/>
  <c r="AF95" i="38"/>
  <c r="AF240" i="38"/>
  <c r="AC116" i="32"/>
  <c r="AI116" i="32" s="1"/>
  <c r="AB185" i="40"/>
  <c r="AG185" i="40"/>
  <c r="BL381" i="30"/>
  <c r="AB285" i="40"/>
  <c r="BM294" i="30"/>
  <c r="BO294" i="30" s="1"/>
  <c r="BQ294" i="30"/>
  <c r="BM153" i="30"/>
  <c r="BR153" i="30" s="1"/>
  <c r="BQ153" i="30"/>
  <c r="BO153" i="30"/>
  <c r="BQ156" i="30"/>
  <c r="BK156" i="30"/>
  <c r="BL156" i="30"/>
  <c r="BM156" i="30" s="1"/>
  <c r="BQ103" i="30"/>
  <c r="AG213" i="32"/>
  <c r="BQ160" i="30"/>
  <c r="BP239" i="30"/>
  <c r="AF271" i="38"/>
  <c r="AA293" i="40"/>
  <c r="AA170" i="40"/>
  <c r="AD201" i="40"/>
  <c r="AF201" i="40" s="1"/>
  <c r="AI158" i="32"/>
  <c r="AK158" i="32"/>
  <c r="AF185" i="38"/>
  <c r="AE151" i="38"/>
  <c r="AA198" i="40"/>
  <c r="AD92" i="40"/>
  <c r="AJ92" i="40" s="1"/>
  <c r="AA247" i="38"/>
  <c r="BM93" i="30"/>
  <c r="BP374" i="30"/>
  <c r="AG195" i="40"/>
  <c r="AF195" i="40"/>
  <c r="AJ195" i="40"/>
  <c r="AH320" i="32"/>
  <c r="AA13" i="39"/>
  <c r="AB294" i="40"/>
  <c r="AG196" i="40"/>
  <c r="AI196" i="40"/>
  <c r="AD187" i="40"/>
  <c r="AF187" i="40" s="1"/>
  <c r="AI187" i="40"/>
  <c r="AB262" i="38"/>
  <c r="AG262" i="38"/>
  <c r="AG152" i="38"/>
  <c r="AC171" i="32"/>
  <c r="AD171" i="32" s="1"/>
  <c r="AJ171" i="32" s="1"/>
  <c r="BM47" i="30"/>
  <c r="BR47" i="30" s="1"/>
  <c r="BP357" i="30"/>
  <c r="BL357" i="30"/>
  <c r="AA75" i="40"/>
  <c r="AB75" i="40" s="1"/>
  <c r="AA369" i="40"/>
  <c r="AA196" i="38"/>
  <c r="AB363" i="38"/>
  <c r="AG363" i="38" s="1"/>
  <c r="BM217" i="30"/>
  <c r="BO217" i="30" s="1"/>
  <c r="BR217" i="30"/>
  <c r="AA244" i="40"/>
  <c r="AG198" i="40"/>
  <c r="AC51" i="40"/>
  <c r="AH51" i="40"/>
  <c r="AA137" i="40"/>
  <c r="AA59" i="38"/>
  <c r="AA298" i="38"/>
  <c r="AC245" i="32"/>
  <c r="AH245" i="32"/>
  <c r="BK126" i="30"/>
  <c r="BL126" i="30" s="1"/>
  <c r="BM126" i="30"/>
  <c r="BR126" i="30" s="1"/>
  <c r="BP126" i="30"/>
  <c r="BQ126" i="30"/>
  <c r="AE85" i="38"/>
  <c r="AH168" i="38"/>
  <c r="AC230" i="38"/>
  <c r="BK84" i="30"/>
  <c r="BQ84" i="30" s="1"/>
  <c r="AF150" i="40"/>
  <c r="AJ150" i="40"/>
  <c r="BQ186" i="30"/>
  <c r="AI372" i="32"/>
  <c r="BL106" i="30"/>
  <c r="AB164" i="40"/>
  <c r="AC164" i="40" s="1"/>
  <c r="AD164" i="40" s="1"/>
  <c r="AF164" i="40" s="1"/>
  <c r="AH35" i="40"/>
  <c r="AH201" i="38"/>
  <c r="AE201" i="38"/>
  <c r="AG49" i="38"/>
  <c r="AE307" i="32"/>
  <c r="AK307" i="32" s="1"/>
  <c r="BM95" i="30"/>
  <c r="BR95" i="30" s="1"/>
  <c r="BQ95" i="30"/>
  <c r="BO383" i="30"/>
  <c r="BK40" i="30"/>
  <c r="BK32" i="30" s="1"/>
  <c r="BL40" i="30"/>
  <c r="AG294" i="40"/>
  <c r="BP47" i="30"/>
  <c r="AB273" i="40"/>
  <c r="AC268" i="32"/>
  <c r="AI268" i="32" s="1"/>
  <c r="AH268" i="32"/>
  <c r="AH57" i="32"/>
  <c r="AC67" i="32"/>
  <c r="AC154" i="32"/>
  <c r="AD154" i="32" s="1"/>
  <c r="BR131" i="30"/>
  <c r="BM186" i="30"/>
  <c r="BR186" i="30" s="1"/>
  <c r="AF24" i="40"/>
  <c r="AC264" i="40"/>
  <c r="AG235" i="40"/>
  <c r="AB235" i="40"/>
  <c r="AE306" i="32"/>
  <c r="AG307" i="32"/>
  <c r="AJ16" i="15"/>
  <c r="AG284" i="32"/>
  <c r="BM303" i="30"/>
  <c r="BR303" i="30" s="1"/>
  <c r="BQ303" i="30"/>
  <c r="BO303" i="30"/>
  <c r="AC19" i="40"/>
  <c r="AI48" i="32"/>
  <c r="AC90" i="32"/>
  <c r="AI90" i="32" s="1"/>
  <c r="AG223" i="32"/>
  <c r="AC366" i="32"/>
  <c r="AJ366" i="32" s="1"/>
  <c r="AH218" i="32"/>
  <c r="AC112" i="32"/>
  <c r="AC269" i="32"/>
  <c r="AD269" i="32" s="1"/>
  <c r="AH361" i="32"/>
  <c r="AH198" i="32"/>
  <c r="AC174" i="32"/>
  <c r="AC85" i="32"/>
  <c r="BO285" i="30"/>
  <c r="BQ216" i="30"/>
  <c r="BM178" i="30"/>
  <c r="BO178" i="30" s="1"/>
  <c r="BL116" i="30"/>
  <c r="BP298" i="30"/>
  <c r="AH350" i="40"/>
  <c r="BP106" i="30"/>
  <c r="BM110" i="30"/>
  <c r="BO110" i="30" s="1"/>
  <c r="AC290" i="38"/>
  <c r="AH290" i="38" s="1"/>
  <c r="BO188" i="30"/>
  <c r="AI137" i="32"/>
  <c r="BM175" i="30"/>
  <c r="BR175" i="30" s="1"/>
  <c r="BL39" i="30"/>
  <c r="BQ39" i="30" s="1"/>
  <c r="BL263" i="30"/>
  <c r="BM263" i="30" s="1"/>
  <c r="BO263" i="30" s="1"/>
  <c r="AB282" i="40"/>
  <c r="AH256" i="40"/>
  <c r="AI256" i="40"/>
  <c r="AD18" i="32"/>
  <c r="AB16" i="38"/>
  <c r="AF16" i="38"/>
  <c r="AH373" i="38"/>
  <c r="AF227" i="38"/>
  <c r="AG227" i="38"/>
  <c r="AH24" i="40"/>
  <c r="AG112" i="40"/>
  <c r="AH112" i="40"/>
  <c r="AH38" i="40"/>
  <c r="AD38" i="40"/>
  <c r="AC90" i="40"/>
  <c r="AI90" i="40" s="1"/>
  <c r="AH47" i="38"/>
  <c r="AC19" i="38"/>
  <c r="AE19" i="38" s="1"/>
  <c r="AC75" i="32"/>
  <c r="AD75" i="32"/>
  <c r="AC108" i="32"/>
  <c r="AI134" i="32"/>
  <c r="BK135" i="30"/>
  <c r="BP135" i="30" s="1"/>
  <c r="BO223" i="30"/>
  <c r="AC83" i="38"/>
  <c r="AE83" i="38"/>
  <c r="AH83" i="38"/>
  <c r="AA94" i="38"/>
  <c r="AK284" i="32"/>
  <c r="AG272" i="32"/>
  <c r="AB24" i="32"/>
  <c r="AI24" i="32"/>
  <c r="AH258" i="32"/>
  <c r="AE330" i="38"/>
  <c r="AG105" i="32"/>
  <c r="BK289" i="30"/>
  <c r="BL289" i="30" s="1"/>
  <c r="AG88" i="32"/>
  <c r="BO330" i="30"/>
  <c r="AC97" i="40"/>
  <c r="AD97" i="40" s="1"/>
  <c r="AE265" i="32"/>
  <c r="AK225" i="32"/>
  <c r="BK205" i="30"/>
  <c r="BL205" i="30"/>
  <c r="BQ205" i="30" s="1"/>
  <c r="BK171" i="30"/>
  <c r="AJ14" i="39"/>
  <c r="AF14" i="39"/>
  <c r="AK14" i="39" s="1"/>
  <c r="AE91" i="32"/>
  <c r="AJ91" i="32"/>
  <c r="AD22" i="40"/>
  <c r="AF22" i="40" s="1"/>
  <c r="AE259" i="32"/>
  <c r="AJ259" i="32"/>
  <c r="AJ154" i="40"/>
  <c r="AC267" i="40"/>
  <c r="AI267" i="40" s="1"/>
  <c r="AH267" i="40"/>
  <c r="BO89" i="30"/>
  <c r="BR364" i="30"/>
  <c r="AH67" i="32"/>
  <c r="BQ131" i="30"/>
  <c r="AG59" i="32"/>
  <c r="AG35" i="40"/>
  <c r="AG249" i="32"/>
  <c r="BM223" i="30"/>
  <c r="BR223" i="30" s="1"/>
  <c r="BO317" i="30"/>
  <c r="AH212" i="32"/>
  <c r="AI41" i="32"/>
  <c r="AC196" i="32"/>
  <c r="BO323" i="30"/>
  <c r="BR323" i="30"/>
  <c r="AJ48" i="32"/>
  <c r="AD320" i="40"/>
  <c r="AC110" i="40"/>
  <c r="AI110" i="40" s="1"/>
  <c r="AC258" i="32"/>
  <c r="AF84" i="40"/>
  <c r="AC239" i="32"/>
  <c r="BO111" i="30"/>
  <c r="AC238" i="32"/>
  <c r="AC142" i="40"/>
  <c r="AG186" i="40"/>
  <c r="AI287" i="40"/>
  <c r="AC288" i="40"/>
  <c r="AI288" i="40" s="1"/>
  <c r="AG228" i="38"/>
  <c r="BR341" i="30"/>
  <c r="AH60" i="38"/>
  <c r="AC101" i="32"/>
  <c r="AD101" i="32"/>
  <c r="AJ101" i="32" s="1"/>
  <c r="AB280" i="32"/>
  <c r="AD87" i="32"/>
  <c r="AI87" i="32"/>
  <c r="BM19" i="30"/>
  <c r="BR19" i="30" s="1"/>
  <c r="BM54" i="30"/>
  <c r="BO54" i="30" s="1"/>
  <c r="BR213" i="30"/>
  <c r="AD181" i="40"/>
  <c r="AJ181" i="40" s="1"/>
  <c r="AC162" i="38"/>
  <c r="AH162" i="38" s="1"/>
  <c r="AA183" i="38"/>
  <c r="AJ288" i="32"/>
  <c r="AD92" i="32"/>
  <c r="AJ92" i="32" s="1"/>
  <c r="AI92" i="32"/>
  <c r="AC203" i="32"/>
  <c r="AH203" i="32"/>
  <c r="BO81" i="30"/>
  <c r="BL138" i="30"/>
  <c r="BM138" i="30" s="1"/>
  <c r="BO138" i="30" s="1"/>
  <c r="BK204" i="30"/>
  <c r="BM282" i="30"/>
  <c r="BR282" i="30" s="1"/>
  <c r="AI41" i="40"/>
  <c r="AE246" i="38"/>
  <c r="AI223" i="32"/>
  <c r="AB354" i="40"/>
  <c r="AH104" i="38"/>
  <c r="AE105" i="38"/>
  <c r="AC24" i="32"/>
  <c r="AD24" i="32" s="1"/>
  <c r="BK375" i="30"/>
  <c r="BO375" i="30" s="1"/>
  <c r="BR146" i="30"/>
  <c r="AF77" i="38"/>
  <c r="AA135" i="38"/>
  <c r="AG135" i="38" s="1"/>
  <c r="AB188" i="32"/>
  <c r="AH188" i="32"/>
  <c r="BK290" i="30"/>
  <c r="BL290" i="30" s="1"/>
  <c r="BM290" i="30" s="1"/>
  <c r="BK378" i="30"/>
  <c r="BP264" i="30"/>
  <c r="BL222" i="30"/>
  <c r="BQ222" i="30" s="1"/>
  <c r="BM222" i="30"/>
  <c r="BR222" i="30" s="1"/>
  <c r="AG250" i="40"/>
  <c r="AD287" i="40"/>
  <c r="AA360" i="40"/>
  <c r="AG360" i="40" s="1"/>
  <c r="AH102" i="40"/>
  <c r="AC102" i="40"/>
  <c r="AC218" i="38"/>
  <c r="AE218" i="38" s="1"/>
  <c r="AH218" i="38"/>
  <c r="BQ307" i="30"/>
  <c r="BR307" i="30"/>
  <c r="AA184" i="40"/>
  <c r="AF145" i="40"/>
  <c r="AB81" i="38"/>
  <c r="AC81" i="38"/>
  <c r="AH81" i="38" s="1"/>
  <c r="AB171" i="38"/>
  <c r="AF171" i="38"/>
  <c r="AB100" i="32"/>
  <c r="AE100" i="32" s="1"/>
  <c r="AG100" i="32" s="1"/>
  <c r="AE46" i="32"/>
  <c r="AG46" i="32" s="1"/>
  <c r="BM185" i="30"/>
  <c r="BO185" i="30" s="1"/>
  <c r="AB188" i="38"/>
  <c r="AC188" i="38" s="1"/>
  <c r="AE188" i="38" s="1"/>
  <c r="AF188" i="38"/>
  <c r="AE141" i="38"/>
  <c r="AK354" i="32"/>
  <c r="AB236" i="32"/>
  <c r="AD236" i="32" s="1"/>
  <c r="AE236" i="32" s="1"/>
  <c r="AB127" i="32"/>
  <c r="BR277" i="30"/>
  <c r="AJ22" i="40"/>
  <c r="AI94" i="40"/>
  <c r="AD94" i="40"/>
  <c r="AF94" i="40" s="1"/>
  <c r="AH181" i="40"/>
  <c r="AA84" i="38"/>
  <c r="AG247" i="32"/>
  <c r="AK247" i="32"/>
  <c r="AB180" i="32"/>
  <c r="BP138" i="30"/>
  <c r="BQ200" i="30"/>
  <c r="AC47" i="40"/>
  <c r="AI47" i="40" s="1"/>
  <c r="AH47" i="40"/>
  <c r="AF41" i="40"/>
  <c r="AB101" i="40"/>
  <c r="AG101" i="40"/>
  <c r="AB179" i="40"/>
  <c r="AH179" i="40" s="1"/>
  <c r="AB223" i="40"/>
  <c r="AC223" i="40" s="1"/>
  <c r="AI223" i="40" s="1"/>
  <c r="AG223" i="40"/>
  <c r="AD170" i="32"/>
  <c r="AH97" i="32"/>
  <c r="AJ119" i="32"/>
  <c r="BM68" i="30"/>
  <c r="BO68" i="30" s="1"/>
  <c r="AJ166" i="40"/>
  <c r="AJ219" i="32"/>
  <c r="BP237" i="30"/>
  <c r="AC85" i="40"/>
  <c r="AI85" i="40" s="1"/>
  <c r="AH221" i="40"/>
  <c r="AB217" i="40"/>
  <c r="AH217" i="40" s="1"/>
  <c r="AG296" i="32"/>
  <c r="AJ296" i="32"/>
  <c r="AI231" i="32"/>
  <c r="BL62" i="30"/>
  <c r="AE277" i="32"/>
  <c r="AK277" i="32" s="1"/>
  <c r="AH147" i="40"/>
  <c r="AI147" i="40"/>
  <c r="AF181" i="38"/>
  <c r="AE147" i="38"/>
  <c r="AB184" i="40"/>
  <c r="AB177" i="32"/>
  <c r="AB83" i="40"/>
  <c r="AC83" i="40" s="1"/>
  <c r="AI83" i="40" s="1"/>
  <c r="AB248" i="40"/>
  <c r="AC97" i="32"/>
  <c r="BM72" i="30"/>
  <c r="BM326" i="30"/>
  <c r="BO326" i="30" s="1"/>
  <c r="AG218" i="38"/>
  <c r="BP294" i="30"/>
  <c r="AC275" i="32"/>
  <c r="AI275" i="32" s="1"/>
  <c r="BL165" i="30"/>
  <c r="BM165" i="30" s="1"/>
  <c r="BR165" i="30" s="1"/>
  <c r="AA372" i="38"/>
  <c r="AG80" i="32"/>
  <c r="BM308" i="30"/>
  <c r="BR308" i="30" s="1"/>
  <c r="AF176" i="38"/>
  <c r="BP143" i="30"/>
  <c r="AG84" i="40"/>
  <c r="AJ273" i="32"/>
  <c r="AF63" i="40"/>
  <c r="AC125" i="32"/>
  <c r="AD125" i="32" s="1"/>
  <c r="AJ125" i="32" s="1"/>
  <c r="AH101" i="32"/>
  <c r="AB240" i="38"/>
  <c r="AC240" i="38" s="1"/>
  <c r="AH240" i="38" s="1"/>
  <c r="BM354" i="30"/>
  <c r="AB357" i="40"/>
  <c r="AH17" i="39"/>
  <c r="AB265" i="38"/>
  <c r="AC265" i="38" s="1"/>
  <c r="AE265" i="38" s="1"/>
  <c r="AB176" i="38"/>
  <c r="BM338" i="30"/>
  <c r="BR338" i="30" s="1"/>
  <c r="BQ82" i="30"/>
  <c r="BL42" i="30"/>
  <c r="BK86" i="30"/>
  <c r="BL86" i="30" s="1"/>
  <c r="BL267" i="30"/>
  <c r="BQ267" i="30" s="1"/>
  <c r="AH222" i="40"/>
  <c r="AK213" i="32"/>
  <c r="AA296" i="38"/>
  <c r="AB296" i="38" s="1"/>
  <c r="AF296" i="38"/>
  <c r="AB193" i="38"/>
  <c r="AA112" i="38"/>
  <c r="AC25" i="32"/>
  <c r="AD25" i="32" s="1"/>
  <c r="BO47" i="30"/>
  <c r="AB54" i="38"/>
  <c r="AC54" i="38" s="1"/>
  <c r="AH54" i="38" s="1"/>
  <c r="AB83" i="32"/>
  <c r="AE156" i="32"/>
  <c r="AK156" i="32" s="1"/>
  <c r="AB255" i="32"/>
  <c r="AJ235" i="32"/>
  <c r="AE235" i="32"/>
  <c r="AF111" i="40"/>
  <c r="AJ111" i="40"/>
  <c r="AH71" i="38"/>
  <c r="AA113" i="38"/>
  <c r="AI165" i="40"/>
  <c r="AD165" i="40"/>
  <c r="AC222" i="40"/>
  <c r="AD222" i="40" s="1"/>
  <c r="AF222" i="40" s="1"/>
  <c r="AB21" i="38"/>
  <c r="AC21" i="38" s="1"/>
  <c r="AH21" i="38"/>
  <c r="AG21" i="38"/>
  <c r="AJ213" i="32"/>
  <c r="AB284" i="38"/>
  <c r="AF284" i="38"/>
  <c r="AH221" i="32"/>
  <c r="AI221" i="32"/>
  <c r="AC231" i="40"/>
  <c r="AD231" i="40"/>
  <c r="AF231" i="40" s="1"/>
  <c r="AD20" i="32"/>
  <c r="AI20" i="32"/>
  <c r="AH273" i="38"/>
  <c r="AE273" i="38"/>
  <c r="AF193" i="38"/>
  <c r="AB364" i="38"/>
  <c r="AF364" i="38"/>
  <c r="AB271" i="38"/>
  <c r="BJ32" i="30"/>
  <c r="BL33" i="30"/>
  <c r="BP33" i="30"/>
  <c r="AF278" i="40"/>
  <c r="AG170" i="40"/>
  <c r="AH201" i="40"/>
  <c r="AG61" i="38"/>
  <c r="AC61" i="38"/>
  <c r="AE61" i="38"/>
  <c r="AG104" i="32"/>
  <c r="Z12" i="32"/>
  <c r="Z392" i="32" s="1"/>
  <c r="AK159" i="32"/>
  <c r="AF92" i="40"/>
  <c r="AA225" i="40"/>
  <c r="AB225" i="40" s="1"/>
  <c r="AF247" i="38"/>
  <c r="AD148" i="32"/>
  <c r="AE148" i="32" s="1"/>
  <c r="AH148" i="32"/>
  <c r="BK117" i="30"/>
  <c r="BK244" i="30"/>
  <c r="BL244" i="30" s="1"/>
  <c r="BQ244" i="30" s="1"/>
  <c r="BP244" i="30"/>
  <c r="AC221" i="32"/>
  <c r="AH156" i="32"/>
  <c r="BR156" i="30"/>
  <c r="AB312" i="40"/>
  <c r="AC312" i="40" s="1"/>
  <c r="AI312" i="40" s="1"/>
  <c r="AG314" i="40"/>
  <c r="AB314" i="40"/>
  <c r="AF309" i="38"/>
  <c r="BK395" i="30"/>
  <c r="BK393" i="30" s="1"/>
  <c r="BL395" i="30"/>
  <c r="BQ395" i="30" s="1"/>
  <c r="BP395" i="30"/>
  <c r="BK320" i="30"/>
  <c r="BP320" i="30" s="1"/>
  <c r="Z11" i="39"/>
  <c r="AG75" i="40"/>
  <c r="AB299" i="38"/>
  <c r="BM376" i="30"/>
  <c r="BO376" i="30" s="1"/>
  <c r="BK170" i="30"/>
  <c r="BP170" i="30" s="1"/>
  <c r="BO104" i="30"/>
  <c r="AF60" i="40"/>
  <c r="AC49" i="38"/>
  <c r="AE49" i="38" s="1"/>
  <c r="AJ304" i="32"/>
  <c r="AE304" i="32"/>
  <c r="AK304" i="32" s="1"/>
  <c r="AD316" i="32"/>
  <c r="AE316" i="32" s="1"/>
  <c r="AK316" i="32" s="1"/>
  <c r="AJ316" i="32"/>
  <c r="BR311" i="30"/>
  <c r="BO123" i="30"/>
  <c r="AB366" i="38"/>
  <c r="AG366" i="38" s="1"/>
  <c r="AB170" i="40"/>
  <c r="AC170" i="40" s="1"/>
  <c r="AB67" i="38"/>
  <c r="BK196" i="30"/>
  <c r="AB247" i="38"/>
  <c r="AG247" i="38" s="1"/>
  <c r="AE90" i="32"/>
  <c r="AK90" i="32" s="1"/>
  <c r="AD366" i="32"/>
  <c r="AI260" i="32"/>
  <c r="AI174" i="32"/>
  <c r="BM181" i="30"/>
  <c r="BO181" i="30" s="1"/>
  <c r="BL298" i="30"/>
  <c r="BQ106" i="30"/>
  <c r="BQ110" i="30"/>
  <c r="BP212" i="30"/>
  <c r="AG233" i="32"/>
  <c r="BK134" i="30"/>
  <c r="AA67" i="40"/>
  <c r="AJ256" i="40"/>
  <c r="AG149" i="38"/>
  <c r="AH149" i="38"/>
  <c r="AE227" i="38"/>
  <c r="AB257" i="32"/>
  <c r="AD112" i="40"/>
  <c r="AF112" i="40" s="1"/>
  <c r="AH122" i="38"/>
  <c r="AE122" i="38"/>
  <c r="BQ145" i="30"/>
  <c r="BK128" i="30"/>
  <c r="BL214" i="30"/>
  <c r="BQ214" i="30" s="1"/>
  <c r="AI326" i="40"/>
  <c r="AF326" i="40"/>
  <c r="AH322" i="40"/>
  <c r="AC322" i="40"/>
  <c r="AI322" i="40" s="1"/>
  <c r="AK96" i="32"/>
  <c r="AI323" i="32"/>
  <c r="AK191" i="32"/>
  <c r="AG191" i="32"/>
  <c r="AC26" i="32"/>
  <c r="AI26" i="32"/>
  <c r="AB115" i="32"/>
  <c r="BQ41" i="30"/>
  <c r="BR18" i="30"/>
  <c r="BO18" i="30"/>
  <c r="AA254" i="40"/>
  <c r="AI171" i="40"/>
  <c r="AA52" i="40"/>
  <c r="AB52" i="40" s="1"/>
  <c r="AC121" i="40"/>
  <c r="AG205" i="38"/>
  <c r="AC241" i="38"/>
  <c r="AE241" i="38" s="1"/>
  <c r="AC150" i="32"/>
  <c r="AH150" i="32"/>
  <c r="AB95" i="32"/>
  <c r="AC166" i="32"/>
  <c r="AI166" i="32"/>
  <c r="AC110" i="32"/>
  <c r="AD110" i="32" s="1"/>
  <c r="BK65" i="30"/>
  <c r="BP65" i="30" s="1"/>
  <c r="BL65" i="30"/>
  <c r="BQ65" i="30" s="1"/>
  <c r="BM65" i="30"/>
  <c r="BR65" i="30" s="1"/>
  <c r="AJ124" i="32"/>
  <c r="AE124" i="32"/>
  <c r="AK124" i="32" s="1"/>
  <c r="AG124" i="32"/>
  <c r="AE99" i="32"/>
  <c r="AG99" i="32" s="1"/>
  <c r="AD268" i="32"/>
  <c r="AD85" i="32"/>
  <c r="AE85" i="32" s="1"/>
  <c r="AC16" i="38"/>
  <c r="AE16" i="38" s="1"/>
  <c r="AC314" i="40"/>
  <c r="AD314" i="40" s="1"/>
  <c r="AF314" i="40" s="1"/>
  <c r="BQ330" i="30"/>
  <c r="BK233" i="30"/>
  <c r="BL233" i="30" s="1"/>
  <c r="BQ118" i="30"/>
  <c r="BO118" i="30"/>
  <c r="BO246" i="30"/>
  <c r="BR246" i="30"/>
  <c r="AE77" i="32"/>
  <c r="AJ77" i="32"/>
  <c r="BP67" i="30"/>
  <c r="BL67" i="30"/>
  <c r="BM67" i="30" s="1"/>
  <c r="BO184" i="30"/>
  <c r="BL262" i="30"/>
  <c r="BM262" i="30" s="1"/>
  <c r="BR262" i="30" s="1"/>
  <c r="BP262" i="30"/>
  <c r="AF360" i="38"/>
  <c r="AC360" i="38"/>
  <c r="AE360" i="38" s="1"/>
  <c r="AB360" i="38"/>
  <c r="AD194" i="32"/>
  <c r="AI194" i="32"/>
  <c r="BM121" i="30"/>
  <c r="BR121" i="30" s="1"/>
  <c r="BO121" i="30"/>
  <c r="BQ121" i="30"/>
  <c r="AE327" i="38"/>
  <c r="AH327" i="38"/>
  <c r="AH108" i="32"/>
  <c r="AF94" i="38"/>
  <c r="AB143" i="32"/>
  <c r="AE182" i="38"/>
  <c r="BQ166" i="30"/>
  <c r="BK45" i="30"/>
  <c r="AK46" i="32"/>
  <c r="BP185" i="30"/>
  <c r="BQ313" i="30"/>
  <c r="BM313" i="30"/>
  <c r="AG176" i="32"/>
  <c r="AK176" i="32"/>
  <c r="AD90" i="32"/>
  <c r="AJ90" i="32" s="1"/>
  <c r="BM298" i="30"/>
  <c r="BR298" i="30" s="1"/>
  <c r="AB348" i="40"/>
  <c r="BQ316" i="30"/>
  <c r="BK302" i="30"/>
  <c r="BP302" i="30" s="1"/>
  <c r="AA259" i="40"/>
  <c r="AI277" i="40"/>
  <c r="AF98" i="40"/>
  <c r="AE357" i="38"/>
  <c r="AJ329" i="32"/>
  <c r="BQ264" i="30"/>
  <c r="AH287" i="40"/>
  <c r="BK266" i="30"/>
  <c r="BP266" i="30"/>
  <c r="AC79" i="40"/>
  <c r="AH79" i="40"/>
  <c r="BR185" i="30"/>
  <c r="AA234" i="38"/>
  <c r="AB234" i="38" s="1"/>
  <c r="AC234" i="38" s="1"/>
  <c r="AE234" i="38"/>
  <c r="AF234" i="38"/>
  <c r="AE60" i="38"/>
  <c r="AH250" i="32"/>
  <c r="AC27" i="32"/>
  <c r="AD27" i="32"/>
  <c r="AE27" i="32" s="1"/>
  <c r="BO19" i="30"/>
  <c r="AG66" i="40"/>
  <c r="AF181" i="40"/>
  <c r="AG50" i="38"/>
  <c r="AI182" i="32"/>
  <c r="AD173" i="32"/>
  <c r="AE173" i="32" s="1"/>
  <c r="AE187" i="32"/>
  <c r="AG187" i="32" s="1"/>
  <c r="AI146" i="32"/>
  <c r="AK106" i="32"/>
  <c r="BO306" i="30"/>
  <c r="BO308" i="30"/>
  <c r="BR329" i="30"/>
  <c r="BK238" i="30"/>
  <c r="BP238" i="30" s="1"/>
  <c r="AA81" i="40"/>
  <c r="AC80" i="38"/>
  <c r="AE80" i="38" s="1"/>
  <c r="AG80" i="38"/>
  <c r="AG16" i="38"/>
  <c r="AB69" i="32"/>
  <c r="BK87" i="30"/>
  <c r="BQ87" i="30" s="1"/>
  <c r="BR379" i="30"/>
  <c r="AD240" i="40"/>
  <c r="AJ240" i="40" s="1"/>
  <c r="AH251" i="40"/>
  <c r="AC251" i="40"/>
  <c r="AI251" i="40" s="1"/>
  <c r="AA214" i="40"/>
  <c r="AG214" i="40" s="1"/>
  <c r="AI212" i="32"/>
  <c r="AB122" i="32"/>
  <c r="BO166" i="30"/>
  <c r="BP233" i="30"/>
  <c r="AJ217" i="32"/>
  <c r="AG217" i="32"/>
  <c r="BQ59" i="30"/>
  <c r="BO331" i="30"/>
  <c r="BQ331" i="30"/>
  <c r="BK236" i="30"/>
  <c r="BL236" i="30" s="1"/>
  <c r="AB186" i="40"/>
  <c r="BK235" i="30"/>
  <c r="BL235" i="30" s="1"/>
  <c r="AH212" i="40"/>
  <c r="AF264" i="38"/>
  <c r="AC43" i="32"/>
  <c r="AH43" i="32"/>
  <c r="AC228" i="32"/>
  <c r="AH228" i="32"/>
  <c r="AD44" i="32"/>
  <c r="AJ44" i="32"/>
  <c r="AH205" i="32"/>
  <c r="AK205" i="32"/>
  <c r="AF60" i="38"/>
  <c r="AE278" i="32"/>
  <c r="AG278" i="32" s="1"/>
  <c r="AE61" i="32"/>
  <c r="AJ27" i="32"/>
  <c r="AG91" i="32"/>
  <c r="AB141" i="40"/>
  <c r="AH141" i="40" s="1"/>
  <c r="AF172" i="40"/>
  <c r="AJ172" i="40"/>
  <c r="AA58" i="38"/>
  <c r="AK77" i="32"/>
  <c r="AI203" i="32"/>
  <c r="AB29" i="32"/>
  <c r="AC29" i="32" s="1"/>
  <c r="AD29" i="32" s="1"/>
  <c r="AB70" i="32"/>
  <c r="AG244" i="32"/>
  <c r="AK146" i="32"/>
  <c r="BQ306" i="30"/>
  <c r="BP189" i="30"/>
  <c r="BL189" i="30"/>
  <c r="BQ189" i="30" s="1"/>
  <c r="BP200" i="30"/>
  <c r="BO282" i="30"/>
  <c r="BP137" i="30"/>
  <c r="AH68" i="40"/>
  <c r="AG68" i="40"/>
  <c r="AD68" i="40"/>
  <c r="AJ68" i="40" s="1"/>
  <c r="AB181" i="38"/>
  <c r="AC51" i="38"/>
  <c r="AI170" i="32"/>
  <c r="AI97" i="32"/>
  <c r="AG142" i="32"/>
  <c r="AE142" i="32"/>
  <c r="AK142" i="32" s="1"/>
  <c r="AK364" i="32"/>
  <c r="AH71" i="32"/>
  <c r="BL83" i="30"/>
  <c r="BM83" i="30" s="1"/>
  <c r="BR83" i="30" s="1"/>
  <c r="BK83" i="30"/>
  <c r="BQ250" i="30"/>
  <c r="BQ237" i="30"/>
  <c r="BP111" i="30"/>
  <c r="BM115" i="30"/>
  <c r="AC212" i="40"/>
  <c r="AH94" i="32"/>
  <c r="AC236" i="32"/>
  <c r="AG236" i="32" s="1"/>
  <c r="AC108" i="40"/>
  <c r="AD108" i="40" s="1"/>
  <c r="AC270" i="32"/>
  <c r="AH46" i="38"/>
  <c r="AB252" i="38"/>
  <c r="AG252" i="38" s="1"/>
  <c r="AE117" i="38"/>
  <c r="AJ225" i="32"/>
  <c r="BQ336" i="30"/>
  <c r="AC175" i="40"/>
  <c r="AH280" i="32"/>
  <c r="AH119" i="38"/>
  <c r="AH270" i="32"/>
  <c r="AH116" i="32"/>
  <c r="AC185" i="40"/>
  <c r="AD185" i="40" s="1"/>
  <c r="AD129" i="40"/>
  <c r="AJ129" i="40" s="1"/>
  <c r="AA180" i="38"/>
  <c r="BO245" i="30"/>
  <c r="AB95" i="38"/>
  <c r="AG95" i="38" s="1"/>
  <c r="AB264" i="38"/>
  <c r="AC264" i="38" s="1"/>
  <c r="AC155" i="32"/>
  <c r="AD155" i="32" s="1"/>
  <c r="AJ155" i="32" s="1"/>
  <c r="AG66" i="38"/>
  <c r="BL88" i="30"/>
  <c r="AJ301" i="40"/>
  <c r="AH292" i="38"/>
  <c r="AC71" i="32"/>
  <c r="BK70" i="30"/>
  <c r="BP70" i="30" s="1"/>
  <c r="AA130" i="40"/>
  <c r="AE167" i="32"/>
  <c r="AK167" i="32" s="1"/>
  <c r="AH196" i="32"/>
  <c r="AA27" i="40"/>
  <c r="AB27" i="40" s="1"/>
  <c r="AI44" i="32"/>
  <c r="AE125" i="32"/>
  <c r="AK125" i="32" s="1"/>
  <c r="AB203" i="38"/>
  <c r="AH275" i="32"/>
  <c r="BQ54" i="30"/>
  <c r="AF183" i="38"/>
  <c r="AC50" i="32"/>
  <c r="BL301" i="30"/>
  <c r="BR301" i="30" s="1"/>
  <c r="BL137" i="30"/>
  <c r="AJ17" i="39"/>
  <c r="AK17" i="39" s="1"/>
  <c r="AF265" i="38"/>
  <c r="AG175" i="38"/>
  <c r="BK49" i="30"/>
  <c r="BP267" i="30"/>
  <c r="AG206" i="38"/>
  <c r="AE206" i="38"/>
  <c r="AA25" i="40"/>
  <c r="AB25" i="40" s="1"/>
  <c r="AH25" i="40" s="1"/>
  <c r="AI161" i="40"/>
  <c r="AA160" i="40"/>
  <c r="AG160" i="40" s="1"/>
  <c r="AD117" i="40"/>
  <c r="AJ117" i="40" s="1"/>
  <c r="AI117" i="40"/>
  <c r="AF194" i="40"/>
  <c r="AC208" i="40"/>
  <c r="AI208" i="40" s="1"/>
  <c r="AC157" i="40"/>
  <c r="AI157" i="40" s="1"/>
  <c r="AC71" i="40"/>
  <c r="AI71" i="40" s="1"/>
  <c r="AC271" i="40"/>
  <c r="AD271" i="40" s="1"/>
  <c r="AF271" i="40" s="1"/>
  <c r="AG247" i="40"/>
  <c r="AG315" i="40"/>
  <c r="BJ373" i="30"/>
  <c r="AJ140" i="40"/>
  <c r="AB132" i="40"/>
  <c r="AA215" i="40"/>
  <c r="AG215" i="40" s="1"/>
  <c r="BK193" i="30"/>
  <c r="BP193" i="30" s="1"/>
  <c r="AA178" i="40"/>
  <c r="AH309" i="40"/>
  <c r="AD309" i="40"/>
  <c r="AF309" i="40" s="1"/>
  <c r="AH70" i="40"/>
  <c r="AH37" i="40"/>
  <c r="AD37" i="40"/>
  <c r="AJ37" i="40" s="1"/>
  <c r="AJ231" i="40"/>
  <c r="AC276" i="38"/>
  <c r="AH276" i="38" s="1"/>
  <c r="AF97" i="38"/>
  <c r="AB97" i="38"/>
  <c r="AB112" i="38"/>
  <c r="AC112" i="38" s="1"/>
  <c r="AJ25" i="32"/>
  <c r="BK182" i="30"/>
  <c r="BQ182" i="30" s="1"/>
  <c r="BK276" i="30"/>
  <c r="BL276" i="30"/>
  <c r="BM276" i="30" s="1"/>
  <c r="AG293" i="40"/>
  <c r="AD170" i="40"/>
  <c r="AJ170" i="40" s="1"/>
  <c r="AJ201" i="40"/>
  <c r="AA119" i="40"/>
  <c r="AG119" i="40" s="1"/>
  <c r="AB16" i="39"/>
  <c r="AC253" i="38"/>
  <c r="AH253" i="38" s="1"/>
  <c r="AH61" i="38"/>
  <c r="AC83" i="32"/>
  <c r="AD83" i="32" s="1"/>
  <c r="AC102" i="32"/>
  <c r="AI102" i="32"/>
  <c r="AJ194" i="40"/>
  <c r="BP196" i="30"/>
  <c r="BL192" i="30"/>
  <c r="AG157" i="40"/>
  <c r="AB190" i="40"/>
  <c r="AH190" i="40" s="1"/>
  <c r="AC190" i="40"/>
  <c r="AI190" i="40" s="1"/>
  <c r="AB62" i="40"/>
  <c r="AG62" i="40"/>
  <c r="AC62" i="40"/>
  <c r="AI62" i="40" s="1"/>
  <c r="AA55" i="38"/>
  <c r="AB55" i="38" s="1"/>
  <c r="AG55" i="38" s="1"/>
  <c r="AI148" i="32"/>
  <c r="AE190" i="32"/>
  <c r="AG190" i="32" s="1"/>
  <c r="AJ190" i="32"/>
  <c r="BR291" i="30"/>
  <c r="BO291" i="30"/>
  <c r="BM394" i="30"/>
  <c r="BK315" i="30"/>
  <c r="BO315" i="30" s="1"/>
  <c r="BL315" i="30"/>
  <c r="BM315" i="30" s="1"/>
  <c r="AA165" i="38"/>
  <c r="AG178" i="40"/>
  <c r="AE103" i="32"/>
  <c r="AG103" i="32" s="1"/>
  <c r="AC93" i="32"/>
  <c r="AD93" i="32" s="1"/>
  <c r="AJ93" i="32" s="1"/>
  <c r="AH93" i="32"/>
  <c r="AH64" i="38"/>
  <c r="AE64" i="38"/>
  <c r="BK90" i="30"/>
  <c r="BM90" i="30" s="1"/>
  <c r="BR90" i="30" s="1"/>
  <c r="AJ295" i="40"/>
  <c r="AG164" i="40"/>
  <c r="AI164" i="40"/>
  <c r="AH164" i="40"/>
  <c r="AE106" i="38"/>
  <c r="AH106" i="38"/>
  <c r="AH314" i="40"/>
  <c r="AJ134" i="32"/>
  <c r="BK334" i="30"/>
  <c r="BL334" i="30" s="1"/>
  <c r="BQ334" i="30" s="1"/>
  <c r="AE305" i="32"/>
  <c r="AG305" i="32" s="1"/>
  <c r="AJ287" i="32"/>
  <c r="AE287" i="32"/>
  <c r="AK287" i="32" s="1"/>
  <c r="BO190" i="30"/>
  <c r="BR190" i="30"/>
  <c r="BP202" i="30"/>
  <c r="BL358" i="30"/>
  <c r="AF112" i="38"/>
  <c r="AB185" i="38"/>
  <c r="AG273" i="40"/>
  <c r="AG225" i="40"/>
  <c r="AD57" i="32"/>
  <c r="AD350" i="40"/>
  <c r="AJ350" i="40" s="1"/>
  <c r="AF256" i="40"/>
  <c r="AB366" i="40"/>
  <c r="AH366" i="40" s="1"/>
  <c r="AC35" i="40"/>
  <c r="AJ307" i="32"/>
  <c r="AE134" i="32"/>
  <c r="AK134" i="32" s="1"/>
  <c r="AD48" i="40"/>
  <c r="AJ48" i="40" s="1"/>
  <c r="AI48" i="40"/>
  <c r="AC294" i="40"/>
  <c r="AI294" i="40" s="1"/>
  <c r="AG361" i="32"/>
  <c r="BO322" i="30"/>
  <c r="BM106" i="30"/>
  <c r="BR106" i="30" s="1"/>
  <c r="BQ199" i="30"/>
  <c r="Z34" i="40"/>
  <c r="AG290" i="38"/>
  <c r="BO241" i="30"/>
  <c r="AC70" i="40"/>
  <c r="AC192" i="40"/>
  <c r="AK55" i="32"/>
  <c r="AE129" i="32"/>
  <c r="AG129" i="32" s="1"/>
  <c r="BK255" i="30"/>
  <c r="BP255" i="30" s="1"/>
  <c r="BM39" i="30"/>
  <c r="BR39" i="30" s="1"/>
  <c r="BQ263" i="30"/>
  <c r="AI207" i="40"/>
  <c r="AH210" i="38"/>
  <c r="AE210" i="38"/>
  <c r="AF76" i="38"/>
  <c r="AC76" i="38"/>
  <c r="AH76" i="38" s="1"/>
  <c r="AF230" i="40"/>
  <c r="AA49" i="40"/>
  <c r="AA40" i="40"/>
  <c r="AA61" i="40"/>
  <c r="AB61" i="40" s="1"/>
  <c r="BP128" i="30"/>
  <c r="AC23" i="40"/>
  <c r="AH23" i="40"/>
  <c r="AD110" i="40"/>
  <c r="AJ110" i="40" s="1"/>
  <c r="BM101" i="30"/>
  <c r="BO101" i="30" s="1"/>
  <c r="BR101" i="30"/>
  <c r="AH228" i="40"/>
  <c r="AD228" i="40"/>
  <c r="AF228" i="40" s="1"/>
  <c r="AI228" i="40"/>
  <c r="AG228" i="40"/>
  <c r="AC232" i="40"/>
  <c r="AD232" i="40" s="1"/>
  <c r="AJ232" i="40" s="1"/>
  <c r="AH232" i="40"/>
  <c r="AH145" i="32"/>
  <c r="AG81" i="32"/>
  <c r="BM56" i="30"/>
  <c r="BO56" i="30" s="1"/>
  <c r="BQ56" i="30"/>
  <c r="BM41" i="30"/>
  <c r="BO389" i="30"/>
  <c r="BR389" i="30"/>
  <c r="AF361" i="38"/>
  <c r="AG361" i="38"/>
  <c r="AF52" i="38"/>
  <c r="AI374" i="32"/>
  <c r="AK374" i="32"/>
  <c r="AI133" i="32"/>
  <c r="AE136" i="32"/>
  <c r="AG136" i="32" s="1"/>
  <c r="AB165" i="32"/>
  <c r="BM120" i="30"/>
  <c r="BO120" i="30" s="1"/>
  <c r="BK268" i="30"/>
  <c r="BP268" i="30" s="1"/>
  <c r="BL268" i="30"/>
  <c r="BQ268" i="30" s="1"/>
  <c r="AJ292" i="32"/>
  <c r="AE292" i="32"/>
  <c r="AG292" i="32" s="1"/>
  <c r="AD263" i="32"/>
  <c r="AE263" i="32"/>
  <c r="AK263" i="32" s="1"/>
  <c r="AJ99" i="32"/>
  <c r="BP178" i="30"/>
  <c r="AB76" i="38"/>
  <c r="AG76" i="38" s="1"/>
  <c r="AI75" i="32"/>
  <c r="BQ188" i="30"/>
  <c r="AC205" i="38"/>
  <c r="AH205" i="38" s="1"/>
  <c r="AF12" i="39"/>
  <c r="AA161" i="38"/>
  <c r="AF161" i="38"/>
  <c r="AB135" i="38"/>
  <c r="AC135" i="38" s="1"/>
  <c r="BK98" i="30"/>
  <c r="BP98" i="30"/>
  <c r="AK99" i="32"/>
  <c r="BK167" i="30"/>
  <c r="BQ167" i="30" s="1"/>
  <c r="BL167" i="30"/>
  <c r="BM167" i="30" s="1"/>
  <c r="BO74" i="30"/>
  <c r="BM164" i="30"/>
  <c r="BO164" i="30" s="1"/>
  <c r="BQ164" i="30"/>
  <c r="AC261" i="32"/>
  <c r="AG261" i="32" s="1"/>
  <c r="AI261" i="32"/>
  <c r="AK261" i="32"/>
  <c r="AD261" i="32"/>
  <c r="AE261" i="32" s="1"/>
  <c r="AH261" i="32"/>
  <c r="AC203" i="40"/>
  <c r="AK288" i="32"/>
  <c r="BP102" i="30"/>
  <c r="AD74" i="32"/>
  <c r="AJ74" i="32" s="1"/>
  <c r="AE74" i="32"/>
  <c r="AG74" i="32" s="1"/>
  <c r="AI366" i="32"/>
  <c r="BP181" i="30"/>
  <c r="BK149" i="30"/>
  <c r="AB361" i="38"/>
  <c r="AC361" i="38" s="1"/>
  <c r="AA368" i="38"/>
  <c r="AB237" i="32"/>
  <c r="AC237" i="32" s="1"/>
  <c r="AJ12" i="39"/>
  <c r="AD212" i="32"/>
  <c r="AJ212" i="32" s="1"/>
  <c r="AA40" i="32"/>
  <c r="AE41" i="32"/>
  <c r="BK60" i="30"/>
  <c r="BP60" i="30" s="1"/>
  <c r="BL349" i="30"/>
  <c r="BQ349" i="30"/>
  <c r="BM264" i="30"/>
  <c r="BO264" i="30" s="1"/>
  <c r="AH280" i="40"/>
  <c r="AG49" i="40"/>
  <c r="AA114" i="38"/>
  <c r="BQ129" i="30"/>
  <c r="AE116" i="38"/>
  <c r="BM43" i="30"/>
  <c r="BO43" i="30" s="1"/>
  <c r="AA143" i="38"/>
  <c r="AE199" i="32"/>
  <c r="AK199" i="32" s="1"/>
  <c r="AI84" i="40"/>
  <c r="AA45" i="40"/>
  <c r="AI12" i="39"/>
  <c r="AC297" i="38"/>
  <c r="AE297" i="38" s="1"/>
  <c r="AC202" i="32"/>
  <c r="AI202" i="32" s="1"/>
  <c r="AK210" i="32"/>
  <c r="BK80" i="30"/>
  <c r="BP80" i="30" s="1"/>
  <c r="AB250" i="40"/>
  <c r="AH250" i="40" s="1"/>
  <c r="AB28" i="40"/>
  <c r="AH28" i="40" s="1"/>
  <c r="AG126" i="40"/>
  <c r="BL266" i="30"/>
  <c r="AH184" i="40"/>
  <c r="AB140" i="38"/>
  <c r="AC140" i="38" s="1"/>
  <c r="AH186" i="32"/>
  <c r="AE186" i="32"/>
  <c r="AK186" i="32" s="1"/>
  <c r="AD160" i="32"/>
  <c r="AE160" i="32" s="1"/>
  <c r="AK160" i="32" s="1"/>
  <c r="AE155" i="32"/>
  <c r="AG155" i="32" s="1"/>
  <c r="AG27" i="32"/>
  <c r="AD72" i="32"/>
  <c r="AJ72" i="32" s="1"/>
  <c r="BQ62" i="30"/>
  <c r="BP44" i="30"/>
  <c r="BR318" i="30"/>
  <c r="BO318" i="30"/>
  <c r="AE66" i="38"/>
  <c r="AE254" i="38"/>
  <c r="AH254" i="38"/>
  <c r="AI173" i="32"/>
  <c r="AG77" i="32"/>
  <c r="AI50" i="32"/>
  <c r="AG146" i="32"/>
  <c r="BR306" i="30"/>
  <c r="BQ258" i="30"/>
  <c r="BO258" i="30"/>
  <c r="BK172" i="30"/>
  <c r="BL172" i="30" s="1"/>
  <c r="BK270" i="30"/>
  <c r="BP270" i="30" s="1"/>
  <c r="AH174" i="32"/>
  <c r="BM129" i="30"/>
  <c r="BR129" i="30" s="1"/>
  <c r="AA115" i="40"/>
  <c r="AH75" i="32"/>
  <c r="BM395" i="30"/>
  <c r="BO395" i="30" s="1"/>
  <c r="BP87" i="30"/>
  <c r="AH355" i="40"/>
  <c r="AD355" i="40"/>
  <c r="AF355" i="40" s="1"/>
  <c r="AE145" i="38"/>
  <c r="AH182" i="38"/>
  <c r="AF135" i="38"/>
  <c r="AD202" i="32"/>
  <c r="AE202" i="32" s="1"/>
  <c r="AI265" i="32"/>
  <c r="BP99" i="30"/>
  <c r="AD196" i="32"/>
  <c r="AE196" i="32" s="1"/>
  <c r="AI232" i="32"/>
  <c r="AJ232" i="32"/>
  <c r="BP167" i="30"/>
  <c r="BP195" i="30"/>
  <c r="BM347" i="30"/>
  <c r="BO347" i="30" s="1"/>
  <c r="AH142" i="40"/>
  <c r="AA202" i="40"/>
  <c r="AG202" i="40" s="1"/>
  <c r="AG226" i="40"/>
  <c r="AB226" i="40"/>
  <c r="AH226" i="40" s="1"/>
  <c r="AB126" i="40"/>
  <c r="AC36" i="38"/>
  <c r="AE36" i="38" s="1"/>
  <c r="AG36" i="38"/>
  <c r="AA244" i="38"/>
  <c r="AF244" i="38" s="1"/>
  <c r="AD53" i="40"/>
  <c r="AJ53" i="40" s="1"/>
  <c r="AB122" i="40"/>
  <c r="AG122" i="40"/>
  <c r="AH122" i="40"/>
  <c r="AB124" i="38"/>
  <c r="AC124" i="38" s="1"/>
  <c r="AE124" i="38" s="1"/>
  <c r="AF124" i="38"/>
  <c r="AG264" i="38"/>
  <c r="AB263" i="38"/>
  <c r="AE94" i="32"/>
  <c r="AK94" i="32" s="1"/>
  <c r="AC86" i="32"/>
  <c r="AI86" i="32" s="1"/>
  <c r="AC289" i="32"/>
  <c r="AI289" i="32"/>
  <c r="BO335" i="30"/>
  <c r="BR335" i="30"/>
  <c r="BM140" i="30"/>
  <c r="BO140" i="30" s="1"/>
  <c r="BR140" i="30"/>
  <c r="AH234" i="38"/>
  <c r="AG60" i="38"/>
  <c r="AC280" i="32"/>
  <c r="AI280" i="32" s="1"/>
  <c r="AC42" i="32"/>
  <c r="AH42" i="32"/>
  <c r="BP19" i="30"/>
  <c r="AI18" i="40"/>
  <c r="AJ18" i="40"/>
  <c r="AB66" i="40"/>
  <c r="AG58" i="40"/>
  <c r="AC58" i="40"/>
  <c r="AI58" i="40" s="1"/>
  <c r="AB74" i="40"/>
  <c r="AG74" i="40"/>
  <c r="AH66" i="38"/>
  <c r="AE162" i="38"/>
  <c r="AE50" i="38"/>
  <c r="AA233" i="38"/>
  <c r="AF233" i="38" s="1"/>
  <c r="AF157" i="38"/>
  <c r="AG157" i="38"/>
  <c r="AC157" i="38"/>
  <c r="AH157" i="38" s="1"/>
  <c r="AB181" i="32"/>
  <c r="AC181" i="32"/>
  <c r="AD181" i="32" s="1"/>
  <c r="AJ181" i="32" s="1"/>
  <c r="AE181" i="32"/>
  <c r="AK181" i="32" s="1"/>
  <c r="AH211" i="32"/>
  <c r="AC211" i="32"/>
  <c r="AB130" i="32"/>
  <c r="BP81" i="30"/>
  <c r="BK142" i="30"/>
  <c r="BP142" i="30" s="1"/>
  <c r="AB81" i="40"/>
  <c r="AC81" i="40" s="1"/>
  <c r="AA78" i="40"/>
  <c r="AG78" i="40" s="1"/>
  <c r="AG234" i="40"/>
  <c r="AC234" i="40"/>
  <c r="AI234" i="40" s="1"/>
  <c r="AA42" i="38"/>
  <c r="AB42" i="38"/>
  <c r="AC42" i="38" s="1"/>
  <c r="AH42" i="38" s="1"/>
  <c r="AG181" i="38"/>
  <c r="AB270" i="38"/>
  <c r="AH51" i="32"/>
  <c r="AE51" i="32"/>
  <c r="AG51" i="32" s="1"/>
  <c r="AB114" i="32"/>
  <c r="AD114" i="32" s="1"/>
  <c r="AE114" i="32" s="1"/>
  <c r="AG114" i="32" s="1"/>
  <c r="AI142" i="32"/>
  <c r="AJ364" i="32"/>
  <c r="AC184" i="38"/>
  <c r="AE208" i="32"/>
  <c r="AJ208" i="32"/>
  <c r="AA139" i="38"/>
  <c r="BP45" i="30"/>
  <c r="AA76" i="40"/>
  <c r="AH173" i="38"/>
  <c r="AC100" i="32"/>
  <c r="AD100" i="32" s="1"/>
  <c r="AK296" i="32"/>
  <c r="AF203" i="38"/>
  <c r="AH127" i="32"/>
  <c r="AH81" i="40"/>
  <c r="BO152" i="30"/>
  <c r="AD238" i="32"/>
  <c r="AG82" i="38"/>
  <c r="BR164" i="30"/>
  <c r="BQ44" i="30"/>
  <c r="BQ81" i="30"/>
  <c r="AF252" i="38"/>
  <c r="BP83" i="30"/>
  <c r="BL302" i="30"/>
  <c r="AJ41" i="32"/>
  <c r="AB202" i="40"/>
  <c r="AH202" i="40" s="1"/>
  <c r="BQ341" i="30"/>
  <c r="AH86" i="32"/>
  <c r="AB115" i="38"/>
  <c r="AG115" i="38" s="1"/>
  <c r="AC66" i="32"/>
  <c r="AI66" i="32" s="1"/>
  <c r="AH72" i="32"/>
  <c r="AA17" i="38"/>
  <c r="AA14" i="38" s="1"/>
  <c r="AB184" i="32"/>
  <c r="AH184" i="32" s="1"/>
  <c r="AH50" i="32"/>
  <c r="BP88" i="30"/>
  <c r="AA103" i="40"/>
  <c r="AB103" i="40" s="1"/>
  <c r="BR143" i="30"/>
  <c r="AG357" i="38"/>
  <c r="BL195" i="30"/>
  <c r="BM195" i="30" s="1"/>
  <c r="BO195" i="30" s="1"/>
  <c r="AA95" i="40"/>
  <c r="AD86" i="32"/>
  <c r="AE92" i="32"/>
  <c r="AK92" i="32" s="1"/>
  <c r="BQ301" i="30"/>
  <c r="AF242" i="40"/>
  <c r="AD71" i="32"/>
  <c r="AJ71" i="32" s="1"/>
  <c r="BR86" i="30"/>
  <c r="BM86" i="30"/>
  <c r="BO86" i="30" s="1"/>
  <c r="AK295" i="32"/>
  <c r="AD316" i="40"/>
  <c r="AJ316" i="40" s="1"/>
  <c r="AA353" i="38"/>
  <c r="Z352" i="38"/>
  <c r="AF353" i="38"/>
  <c r="BR112" i="30"/>
  <c r="BO112" i="30"/>
  <c r="AA16" i="40"/>
  <c r="AA15" i="40" s="1"/>
  <c r="Z15" i="40"/>
  <c r="AH200" i="38"/>
  <c r="AB256" i="32"/>
  <c r="BK232" i="30"/>
  <c r="AA12" i="32"/>
  <c r="AA392" i="32" s="1"/>
  <c r="AE23" i="32"/>
  <c r="BL109" i="30"/>
  <c r="BK312" i="30"/>
  <c r="BL312" i="30" s="1"/>
  <c r="BQ312" i="30" s="1"/>
  <c r="AH311" i="40"/>
  <c r="AA113" i="40"/>
  <c r="AA257" i="40"/>
  <c r="AB257" i="40" s="1"/>
  <c r="BL239" i="30"/>
  <c r="BM239" i="30" s="1"/>
  <c r="BR239" i="30" s="1"/>
  <c r="AI231" i="40"/>
  <c r="AA289" i="38"/>
  <c r="AC90" i="38"/>
  <c r="AB248" i="38"/>
  <c r="AC248" i="38" s="1"/>
  <c r="AE248" i="38" s="1"/>
  <c r="AF248" i="38"/>
  <c r="AA44" i="38"/>
  <c r="AF44" i="38" s="1"/>
  <c r="AG160" i="38"/>
  <c r="AH160" i="38"/>
  <c r="AH171" i="32"/>
  <c r="AI171" i="32"/>
  <c r="AE367" i="32"/>
  <c r="AJ367" i="32"/>
  <c r="AI62" i="32"/>
  <c r="AD161" i="40"/>
  <c r="AF161" i="40" s="1"/>
  <c r="AF117" i="40"/>
  <c r="AA167" i="38"/>
  <c r="AA130" i="38"/>
  <c r="AH287" i="38"/>
  <c r="AE126" i="32"/>
  <c r="AK126" i="32" s="1"/>
  <c r="AB209" i="32"/>
  <c r="AH209" i="32" s="1"/>
  <c r="AC264" i="32"/>
  <c r="AB300" i="32"/>
  <c r="AI194" i="40"/>
  <c r="AD208" i="40"/>
  <c r="AF208" i="40" s="1"/>
  <c r="AD267" i="32"/>
  <c r="AD157" i="40"/>
  <c r="AF157" i="40" s="1"/>
  <c r="AI271" i="40"/>
  <c r="AI316" i="40"/>
  <c r="AF128" i="38"/>
  <c r="AE128" i="38"/>
  <c r="AH205" i="40"/>
  <c r="BL374" i="30"/>
  <c r="BM374" i="30" s="1"/>
  <c r="AI195" i="40"/>
  <c r="AF200" i="38"/>
  <c r="AA109" i="38"/>
  <c r="AG109" i="38" s="1"/>
  <c r="AB109" i="38"/>
  <c r="AC109" i="38" s="1"/>
  <c r="AC320" i="32"/>
  <c r="AF365" i="38"/>
  <c r="AC365" i="38"/>
  <c r="AE365" i="38" s="1"/>
  <c r="AJ309" i="40"/>
  <c r="AI70" i="40"/>
  <c r="AF37" i="40"/>
  <c r="AG367" i="40"/>
  <c r="AC367" i="40"/>
  <c r="AI367" i="40" s="1"/>
  <c r="AH118" i="38"/>
  <c r="AE118" i="38"/>
  <c r="AB134" i="38"/>
  <c r="AG134" i="38" s="1"/>
  <c r="AG276" i="38"/>
  <c r="AG97" i="38"/>
  <c r="AB120" i="38"/>
  <c r="AF120" i="38"/>
  <c r="AB356" i="38"/>
  <c r="AF356" i="38"/>
  <c r="AG356" i="38"/>
  <c r="AE62" i="32"/>
  <c r="BL182" i="30"/>
  <c r="BM182" i="30" s="1"/>
  <c r="BO182" i="30" s="1"/>
  <c r="BR276" i="30"/>
  <c r="AG180" i="40"/>
  <c r="AD180" i="40"/>
  <c r="AJ180" i="40" s="1"/>
  <c r="AG161" i="40"/>
  <c r="AB160" i="40"/>
  <c r="AC160" i="40" s="1"/>
  <c r="AH16" i="39"/>
  <c r="AE253" i="38"/>
  <c r="AG54" i="38"/>
  <c r="AG126" i="32"/>
  <c r="AC177" i="40"/>
  <c r="AI177" i="40" s="1"/>
  <c r="AG185" i="38"/>
  <c r="BP384" i="30"/>
  <c r="BR384" i="30"/>
  <c r="AJ157" i="40"/>
  <c r="AG271" i="40"/>
  <c r="AB247" i="40"/>
  <c r="AD62" i="40"/>
  <c r="AJ62" i="40" s="1"/>
  <c r="AA368" i="40"/>
  <c r="AA365" i="40" s="1"/>
  <c r="AG71" i="38"/>
  <c r="AH217" i="38"/>
  <c r="AF113" i="38"/>
  <c r="AB239" i="38"/>
  <c r="AG239" i="38" s="1"/>
  <c r="AC239" i="38"/>
  <c r="AH239" i="38" s="1"/>
  <c r="AF239" i="38"/>
  <c r="BO175" i="30"/>
  <c r="BO126" i="30"/>
  <c r="BR394" i="30"/>
  <c r="BR315" i="30"/>
  <c r="AG348" i="40"/>
  <c r="AI222" i="40"/>
  <c r="AC189" i="40"/>
  <c r="AD189" i="40" s="1"/>
  <c r="AF189" i="40" s="1"/>
  <c r="AG168" i="38"/>
  <c r="AF230" i="38"/>
  <c r="AH46" i="40"/>
  <c r="AB141" i="32"/>
  <c r="BK293" i="30"/>
  <c r="BL293" i="30" s="1"/>
  <c r="AG135" i="40"/>
  <c r="AD135" i="40"/>
  <c r="AF135" i="40" s="1"/>
  <c r="AI135" i="40"/>
  <c r="AG16" i="40"/>
  <c r="AA297" i="40"/>
  <c r="AG297" i="40" s="1"/>
  <c r="AH312" i="40"/>
  <c r="AF98" i="38"/>
  <c r="AB98" i="38"/>
  <c r="AC98" i="38" s="1"/>
  <c r="AE98" i="38"/>
  <c r="AG98" i="38"/>
  <c r="AE318" i="32"/>
  <c r="AK318" i="32" s="1"/>
  <c r="AE328" i="32"/>
  <c r="AG328" i="32" s="1"/>
  <c r="AD372" i="32"/>
  <c r="AJ372" i="32" s="1"/>
  <c r="BR110" i="30"/>
  <c r="AH295" i="40"/>
  <c r="AI295" i="40"/>
  <c r="AF295" i="40"/>
  <c r="AB309" i="38"/>
  <c r="AC309" i="38" s="1"/>
  <c r="AD297" i="32"/>
  <c r="AI297" i="32"/>
  <c r="BR279" i="30"/>
  <c r="BO279" i="30"/>
  <c r="AE25" i="32"/>
  <c r="AG25" i="32" s="1"/>
  <c r="BP276" i="30"/>
  <c r="AB196" i="38"/>
  <c r="AC196" i="38" s="1"/>
  <c r="AH83" i="32"/>
  <c r="AG244" i="40"/>
  <c r="AF59" i="38"/>
  <c r="AJ268" i="32"/>
  <c r="AD218" i="32"/>
  <c r="AJ218" i="32" s="1"/>
  <c r="BL215" i="30"/>
  <c r="BQ215" i="30" s="1"/>
  <c r="BO342" i="30"/>
  <c r="AH359" i="38"/>
  <c r="BM229" i="30"/>
  <c r="BR229" i="30" s="1"/>
  <c r="AI112" i="40"/>
  <c r="BO20" i="30"/>
  <c r="AC120" i="40"/>
  <c r="AD120" i="40" s="1"/>
  <c r="AG134" i="32"/>
  <c r="AI316" i="32"/>
  <c r="AK49" i="32"/>
  <c r="AK16" i="15"/>
  <c r="AE257" i="38"/>
  <c r="AH257" i="38"/>
  <c r="BK155" i="30"/>
  <c r="AB161" i="32"/>
  <c r="AF289" i="38"/>
  <c r="AC25" i="40"/>
  <c r="AD25" i="40" s="1"/>
  <c r="AH264" i="32"/>
  <c r="AH232" i="38"/>
  <c r="AF55" i="38"/>
  <c r="AG90" i="32"/>
  <c r="AD260" i="32"/>
  <c r="AE93" i="32"/>
  <c r="AK93" i="32" s="1"/>
  <c r="AI361" i="32"/>
  <c r="AG85" i="32"/>
  <c r="BR34" i="30"/>
  <c r="BJ393" i="30"/>
  <c r="BR178" i="30"/>
  <c r="AC354" i="40"/>
  <c r="AD354" i="40" s="1"/>
  <c r="AF350" i="40"/>
  <c r="BM199" i="30"/>
  <c r="BO199" i="30" s="1"/>
  <c r="AI35" i="40"/>
  <c r="AD368" i="32"/>
  <c r="BM55" i="30"/>
  <c r="BR55" i="30" s="1"/>
  <c r="AC16" i="39"/>
  <c r="AG208" i="40"/>
  <c r="AB159" i="40"/>
  <c r="AC315" i="40"/>
  <c r="AI315" i="40" s="1"/>
  <c r="AK362" i="32"/>
  <c r="AE137" i="32"/>
  <c r="AE327" i="32"/>
  <c r="AG327" i="32" s="1"/>
  <c r="AK327" i="32"/>
  <c r="BL255" i="30"/>
  <c r="BM255" i="30" s="1"/>
  <c r="BR255" i="30" s="1"/>
  <c r="BO39" i="30"/>
  <c r="BL84" i="30"/>
  <c r="BO36" i="30"/>
  <c r="BL134" i="30"/>
  <c r="BM134" i="30" s="1"/>
  <c r="AJ253" i="40"/>
  <c r="AF253" i="40"/>
  <c r="AG282" i="40"/>
  <c r="AD207" i="40"/>
  <c r="AF207" i="40" s="1"/>
  <c r="AF373" i="38"/>
  <c r="AG373" i="38"/>
  <c r="AE76" i="38"/>
  <c r="AD114" i="40"/>
  <c r="AC69" i="38"/>
  <c r="AE69" i="38" s="1"/>
  <c r="AE103" i="38"/>
  <c r="AC45" i="32"/>
  <c r="AH45" i="32"/>
  <c r="BK76" i="30"/>
  <c r="BL76" i="30" s="1"/>
  <c r="BK161" i="30"/>
  <c r="AD23" i="40"/>
  <c r="AF23" i="40" s="1"/>
  <c r="AG92" i="38"/>
  <c r="AE92" i="38"/>
  <c r="BQ101" i="30"/>
  <c r="AJ228" i="40"/>
  <c r="AD323" i="32"/>
  <c r="AE323" i="32" s="1"/>
  <c r="AG323" i="32" s="1"/>
  <c r="AD138" i="32"/>
  <c r="AI76" i="32"/>
  <c r="AB179" i="32"/>
  <c r="AD49" i="32"/>
  <c r="AE49" i="32" s="1"/>
  <c r="AG49" i="32" s="1"/>
  <c r="BQ61" i="30"/>
  <c r="BR61" i="30"/>
  <c r="AA107" i="40"/>
  <c r="AH156" i="40"/>
  <c r="AD156" i="40"/>
  <c r="AA243" i="40"/>
  <c r="AG243" i="40" s="1"/>
  <c r="AI206" i="40"/>
  <c r="AH361" i="38"/>
  <c r="AG52" i="38"/>
  <c r="AC224" i="38"/>
  <c r="AH224" i="38" s="1"/>
  <c r="AE224" i="38"/>
  <c r="AB110" i="38"/>
  <c r="AJ305" i="32"/>
  <c r="AJ374" i="32"/>
  <c r="AI84" i="32"/>
  <c r="AC216" i="32"/>
  <c r="AG199" i="32"/>
  <c r="AG287" i="32"/>
  <c r="AE133" i="32"/>
  <c r="AG133" i="32" s="1"/>
  <c r="AJ136" i="32"/>
  <c r="AI165" i="32"/>
  <c r="BR120" i="30"/>
  <c r="BL202" i="30"/>
  <c r="BM202" i="30" s="1"/>
  <c r="AG263" i="32"/>
  <c r="AC188" i="40"/>
  <c r="AG40" i="40"/>
  <c r="AB127" i="40"/>
  <c r="AI108" i="32"/>
  <c r="AB243" i="32"/>
  <c r="AH150" i="38"/>
  <c r="BO151" i="30"/>
  <c r="AI97" i="40"/>
  <c r="AG182" i="38"/>
  <c r="AA142" i="38"/>
  <c r="AF142" i="38"/>
  <c r="AJ202" i="32"/>
  <c r="AI263" i="32"/>
  <c r="BR166" i="30"/>
  <c r="BL224" i="30"/>
  <c r="BQ224" i="30" s="1"/>
  <c r="BL98" i="30"/>
  <c r="BM98" i="30" s="1"/>
  <c r="BO98" i="30" s="1"/>
  <c r="BQ40" i="30"/>
  <c r="BQ210" i="30"/>
  <c r="BO210" i="30"/>
  <c r="BM205" i="30"/>
  <c r="BR205" i="30" s="1"/>
  <c r="BK251" i="30"/>
  <c r="BL251" i="30" s="1"/>
  <c r="BQ251" i="30"/>
  <c r="BK272" i="30"/>
  <c r="BP272" i="30" s="1"/>
  <c r="BR324" i="30"/>
  <c r="BR148" i="30"/>
  <c r="BO148" i="30"/>
  <c r="BO262" i="30"/>
  <c r="AF301" i="40"/>
  <c r="AG183" i="40"/>
  <c r="AB183" i="40"/>
  <c r="AC183" i="40" s="1"/>
  <c r="AI183" i="40" s="1"/>
  <c r="AG211" i="40"/>
  <c r="AB211" i="40"/>
  <c r="AC211" i="40" s="1"/>
  <c r="AD211" i="40" s="1"/>
  <c r="AB374" i="38"/>
  <c r="AG374" i="38" s="1"/>
  <c r="AF374" i="38"/>
  <c r="AK74" i="32"/>
  <c r="AG119" i="32"/>
  <c r="BR361" i="30"/>
  <c r="AC99" i="40"/>
  <c r="AI99" i="40" s="1"/>
  <c r="AC231" i="38"/>
  <c r="AH231" i="38" s="1"/>
  <c r="BL90" i="30"/>
  <c r="BK187" i="30"/>
  <c r="BL187" i="30" s="1"/>
  <c r="BM187" i="30" s="1"/>
  <c r="AB54" i="32"/>
  <c r="BK168" i="30"/>
  <c r="AC26" i="40"/>
  <c r="AI26" i="40" s="1"/>
  <c r="AH145" i="38"/>
  <c r="AE360" i="32"/>
  <c r="AK360" i="32" s="1"/>
  <c r="AG41" i="32"/>
  <c r="AJ265" i="32"/>
  <c r="BM64" i="30"/>
  <c r="BR326" i="30"/>
  <c r="BL60" i="30"/>
  <c r="BM60" i="30" s="1"/>
  <c r="BR60" i="30" s="1"/>
  <c r="AK196" i="32"/>
  <c r="AE131" i="32"/>
  <c r="AG131" i="32" s="1"/>
  <c r="BO343" i="30"/>
  <c r="AF148" i="40"/>
  <c r="AI74" i="32"/>
  <c r="BL275" i="30"/>
  <c r="BQ275" i="30" s="1"/>
  <c r="BP275" i="30"/>
  <c r="AC198" i="32"/>
  <c r="AD198" i="32" s="1"/>
  <c r="AJ198" i="32" s="1"/>
  <c r="AA100" i="40"/>
  <c r="AB28" i="32"/>
  <c r="AC28" i="32" s="1"/>
  <c r="BP110" i="30"/>
  <c r="AF171" i="40"/>
  <c r="AC165" i="32"/>
  <c r="AD165" i="32" s="1"/>
  <c r="AJ165" i="32" s="1"/>
  <c r="AA289" i="40"/>
  <c r="AG289" i="40" s="1"/>
  <c r="AH85" i="40"/>
  <c r="AB259" i="40"/>
  <c r="AH259" i="40" s="1"/>
  <c r="AJ98" i="40"/>
  <c r="AA223" i="38"/>
  <c r="AI239" i="32"/>
  <c r="BM100" i="30"/>
  <c r="BR100" i="30" s="1"/>
  <c r="BO254" i="30"/>
  <c r="AH126" i="40"/>
  <c r="AH82" i="38"/>
  <c r="AC18" i="38"/>
  <c r="AH18" i="38" s="1"/>
  <c r="BP341" i="30"/>
  <c r="AC184" i="40"/>
  <c r="AI184" i="40" s="1"/>
  <c r="BO345" i="30"/>
  <c r="AH99" i="38"/>
  <c r="AJ186" i="32"/>
  <c r="AJ160" i="32"/>
  <c r="AB271" i="32"/>
  <c r="AH231" i="32"/>
  <c r="AE231" i="32"/>
  <c r="AG231" i="32" s="1"/>
  <c r="AB164" i="32"/>
  <c r="AI72" i="32"/>
  <c r="AK91" i="32"/>
  <c r="BM44" i="30"/>
  <c r="BO44" i="30" s="1"/>
  <c r="BO176" i="30"/>
  <c r="AG108" i="40"/>
  <c r="AI108" i="40"/>
  <c r="AG240" i="38"/>
  <c r="AE195" i="38"/>
  <c r="AC157" i="32"/>
  <c r="AI157" i="32" s="1"/>
  <c r="AD270" i="32"/>
  <c r="AE270" i="32" s="1"/>
  <c r="AG277" i="32"/>
  <c r="AC153" i="32"/>
  <c r="AD116" i="32"/>
  <c r="AE116" i="32" s="1"/>
  <c r="AG116" i="32" s="1"/>
  <c r="BP231" i="30"/>
  <c r="BQ231" i="30"/>
  <c r="BL102" i="30"/>
  <c r="BM102" i="30" s="1"/>
  <c r="BO102" i="30" s="1"/>
  <c r="BM301" i="30"/>
  <c r="BO301" i="30" s="1"/>
  <c r="BR52" i="30"/>
  <c r="AF185" i="40"/>
  <c r="AF129" i="40"/>
  <c r="AE301" i="38"/>
  <c r="AJ170" i="32"/>
  <c r="AG219" i="32"/>
  <c r="AD145" i="32"/>
  <c r="AJ145" i="32" s="1"/>
  <c r="AG254" i="40"/>
  <c r="BQ375" i="30"/>
  <c r="BL375" i="30"/>
  <c r="BM375" i="30" s="1"/>
  <c r="BL87" i="30"/>
  <c r="BM87" i="30" s="1"/>
  <c r="BR87" i="30" s="1"/>
  <c r="BM144" i="30"/>
  <c r="AA216" i="40"/>
  <c r="AJ59" i="40"/>
  <c r="AA96" i="40"/>
  <c r="AA34" i="40" s="1"/>
  <c r="AB214" i="40"/>
  <c r="AH214" i="40" s="1"/>
  <c r="AC283" i="40"/>
  <c r="AI283" i="40" s="1"/>
  <c r="AG77" i="38"/>
  <c r="AH135" i="38"/>
  <c r="AA275" i="38"/>
  <c r="AB52" i="32"/>
  <c r="AH52" i="32" s="1"/>
  <c r="AK319" i="32"/>
  <c r="AE319" i="32"/>
  <c r="AG319" i="32" s="1"/>
  <c r="BP224" i="30"/>
  <c r="BL99" i="30"/>
  <c r="BQ99" i="30" s="1"/>
  <c r="BL141" i="30"/>
  <c r="BQ290" i="30"/>
  <c r="AI131" i="32"/>
  <c r="AK232" i="32"/>
  <c r="BL253" i="30"/>
  <c r="BQ253" i="30" s="1"/>
  <c r="BK127" i="30"/>
  <c r="BL127" i="30" s="1"/>
  <c r="BM127" i="30" s="1"/>
  <c r="BO222" i="30"/>
  <c r="BP347" i="30"/>
  <c r="BR347" i="30"/>
  <c r="AB352" i="40"/>
  <c r="AA143" i="40"/>
  <c r="AG287" i="40"/>
  <c r="AD288" i="40"/>
  <c r="AF288" i="40" s="1"/>
  <c r="AC202" i="40"/>
  <c r="AD202" i="40" s="1"/>
  <c r="AC226" i="40"/>
  <c r="AD226" i="40" s="1"/>
  <c r="AJ226" i="40" s="1"/>
  <c r="AH36" i="38"/>
  <c r="BQ266" i="30"/>
  <c r="AF82" i="40"/>
  <c r="AJ82" i="40"/>
  <c r="AH124" i="38"/>
  <c r="AF194" i="38"/>
  <c r="AC194" i="38"/>
  <c r="AE194" i="38" s="1"/>
  <c r="AI94" i="32"/>
  <c r="AE86" i="32"/>
  <c r="AG86" i="32" s="1"/>
  <c r="AC302" i="32"/>
  <c r="AI302" i="32" s="1"/>
  <c r="AD215" i="32"/>
  <c r="AE215" i="32"/>
  <c r="AK215" i="32" s="1"/>
  <c r="AC301" i="32"/>
  <c r="BK16" i="30"/>
  <c r="BP381" i="30"/>
  <c r="BQ381" i="30"/>
  <c r="AG140" i="38"/>
  <c r="AC373" i="32"/>
  <c r="AE72" i="32"/>
  <c r="AG72" i="32" s="1"/>
  <c r="AI42" i="32"/>
  <c r="AC285" i="40"/>
  <c r="AI285" i="40" s="1"/>
  <c r="AG285" i="40"/>
  <c r="AD44" i="40"/>
  <c r="AJ44" i="40" s="1"/>
  <c r="AJ108" i="40"/>
  <c r="AA138" i="38"/>
  <c r="AC146" i="38"/>
  <c r="AC43" i="38"/>
  <c r="AA123" i="38"/>
  <c r="AF123" i="38"/>
  <c r="AC123" i="38"/>
  <c r="AH123" i="38" s="1"/>
  <c r="AE157" i="38"/>
  <c r="AB118" i="32"/>
  <c r="AG288" i="32"/>
  <c r="AI181" i="32"/>
  <c r="AI211" i="32"/>
  <c r="AB274" i="32"/>
  <c r="AK140" i="32"/>
  <c r="AG140" i="32"/>
  <c r="AK168" i="32"/>
  <c r="AI117" i="32"/>
  <c r="AD117" i="32"/>
  <c r="AB298" i="32"/>
  <c r="AH298" i="32" s="1"/>
  <c r="AH153" i="32"/>
  <c r="BK191" i="30"/>
  <c r="BP204" i="30"/>
  <c r="BP301" i="30"/>
  <c r="BM200" i="30"/>
  <c r="BM97" i="30"/>
  <c r="BR97" i="30" s="1"/>
  <c r="BO97" i="30"/>
  <c r="AJ185" i="40"/>
  <c r="AE42" i="38"/>
  <c r="AJ51" i="32"/>
  <c r="AE192" i="32"/>
  <c r="BK228" i="30"/>
  <c r="BL259" i="30"/>
  <c r="BM259" i="30" s="1"/>
  <c r="BR259" i="30" s="1"/>
  <c r="BO250" i="30"/>
  <c r="BM237" i="30"/>
  <c r="BO237" i="30" s="1"/>
  <c r="AG202" i="32"/>
  <c r="BQ60" i="30"/>
  <c r="BK333" i="30"/>
  <c r="AC217" i="40"/>
  <c r="AD217" i="40" s="1"/>
  <c r="AJ217" i="40" s="1"/>
  <c r="AI43" i="32"/>
  <c r="AH188" i="38"/>
  <c r="AI101" i="32"/>
  <c r="BM62" i="30"/>
  <c r="BO62" i="30" s="1"/>
  <c r="AB233" i="38"/>
  <c r="AC233" i="38" s="1"/>
  <c r="AH233" i="38" s="1"/>
  <c r="AD147" i="40"/>
  <c r="AJ147" i="40" s="1"/>
  <c r="AF42" i="38"/>
  <c r="AE46" i="38"/>
  <c r="AK58" i="32"/>
  <c r="BM353" i="30"/>
  <c r="BL157" i="30"/>
  <c r="BP205" i="30"/>
  <c r="AB244" i="38"/>
  <c r="AC244" i="38" s="1"/>
  <c r="AC171" i="38"/>
  <c r="AE171" i="38" s="1"/>
  <c r="AF115" i="38"/>
  <c r="AC250" i="32"/>
  <c r="AI250" i="32" s="1"/>
  <c r="BK176" i="30"/>
  <c r="BL176" i="30" s="1"/>
  <c r="BM176" i="30" s="1"/>
  <c r="AD182" i="32"/>
  <c r="AJ182" i="32" s="1"/>
  <c r="AC70" i="32"/>
  <c r="AI70" i="32" s="1"/>
  <c r="BO231" i="30"/>
  <c r="AF128" i="40"/>
  <c r="AF184" i="38"/>
  <c r="AK162" i="32"/>
  <c r="BL119" i="30"/>
  <c r="BR219" i="30"/>
  <c r="AD351" i="40"/>
  <c r="AJ263" i="32"/>
  <c r="BR264" i="30"/>
  <c r="AA353" i="40"/>
  <c r="BO71" i="30"/>
  <c r="AD228" i="32"/>
  <c r="AJ228" i="32" s="1"/>
  <c r="AA39" i="38"/>
  <c r="AI186" i="32"/>
  <c r="AI27" i="32"/>
  <c r="AC64" i="32"/>
  <c r="AB123" i="38"/>
  <c r="AH181" i="32"/>
  <c r="AH146" i="32"/>
  <c r="BR102" i="30"/>
  <c r="BL238" i="30"/>
  <c r="BM238" i="30" s="1"/>
  <c r="BO238" i="30" s="1"/>
  <c r="AG184" i="38"/>
  <c r="AE190" i="38"/>
  <c r="AC114" i="32"/>
  <c r="AI114" i="32" s="1"/>
  <c r="BQ143" i="30"/>
  <c r="AH297" i="38"/>
  <c r="BO85" i="30"/>
  <c r="AC228" i="38"/>
  <c r="AH228" i="38" s="1"/>
  <c r="AD43" i="32"/>
  <c r="AE43" i="32" s="1"/>
  <c r="AG125" i="32"/>
  <c r="AI125" i="32"/>
  <c r="AB58" i="38"/>
  <c r="AG58" i="38" s="1"/>
  <c r="AH29" i="32"/>
  <c r="AI242" i="40"/>
  <c r="AG242" i="40"/>
  <c r="AH80" i="38"/>
  <c r="BO338" i="30"/>
  <c r="BP42" i="30"/>
  <c r="BP86" i="30"/>
  <c r="BQ353" i="30"/>
  <c r="V15" i="15"/>
  <c r="X15" i="15" s="1"/>
  <c r="V12" i="15"/>
  <c r="X12" i="15" s="1"/>
  <c r="V14" i="15"/>
  <c r="X14" i="15" s="1"/>
  <c r="V13" i="15"/>
  <c r="X13" i="15" s="1"/>
  <c r="T14" i="23"/>
  <c r="V14" i="23"/>
  <c r="Y14" i="23" s="1"/>
  <c r="T12" i="15"/>
  <c r="T14" i="15"/>
  <c r="T15" i="15"/>
  <c r="T13" i="15"/>
  <c r="AD39" i="40" l="1"/>
  <c r="AJ258" i="40"/>
  <c r="AF258" i="40"/>
  <c r="AF319" i="40"/>
  <c r="AD105" i="40"/>
  <c r="AJ105" i="40" s="1"/>
  <c r="AD286" i="40"/>
  <c r="AJ286" i="40" s="1"/>
  <c r="AI286" i="40"/>
  <c r="AH183" i="40"/>
  <c r="AF300" i="40"/>
  <c r="AH269" i="40"/>
  <c r="AC269" i="40"/>
  <c r="AD269" i="40" s="1"/>
  <c r="AD168" i="40"/>
  <c r="AJ168" i="40" s="1"/>
  <c r="AH69" i="40"/>
  <c r="AC69" i="40"/>
  <c r="AF217" i="40"/>
  <c r="AD367" i="40"/>
  <c r="AJ367" i="40" s="1"/>
  <c r="AB16" i="40"/>
  <c r="AC16" i="40" s="1"/>
  <c r="AC182" i="40"/>
  <c r="AD54" i="40"/>
  <c r="AJ54" i="40" s="1"/>
  <c r="AJ328" i="40"/>
  <c r="AD146" i="40"/>
  <c r="AI146" i="40"/>
  <c r="AF240" i="40"/>
  <c r="AH54" i="40"/>
  <c r="AF174" i="40"/>
  <c r="AC50" i="40"/>
  <c r="AI50" i="40" s="1"/>
  <c r="AH50" i="40"/>
  <c r="AD56" i="40"/>
  <c r="AJ56" i="40" s="1"/>
  <c r="AI116" i="40"/>
  <c r="AH27" i="40"/>
  <c r="AC27" i="40"/>
  <c r="AD27" i="40" s="1"/>
  <c r="AF27" i="40" s="1"/>
  <c r="AC259" i="40"/>
  <c r="AD259" i="40" s="1"/>
  <c r="AJ259" i="40" s="1"/>
  <c r="AD285" i="40"/>
  <c r="AB138" i="40"/>
  <c r="AH153" i="40"/>
  <c r="AC199" i="40"/>
  <c r="AI199" i="40" s="1"/>
  <c r="AC221" i="40"/>
  <c r="AC317" i="40"/>
  <c r="AH317" i="40"/>
  <c r="AI280" i="40"/>
  <c r="AD280" i="40"/>
  <c r="AI205" i="40"/>
  <c r="AD205" i="40"/>
  <c r="AF125" i="40"/>
  <c r="AJ125" i="40"/>
  <c r="AH134" i="40"/>
  <c r="AC134" i="40"/>
  <c r="AD134" i="40" s="1"/>
  <c r="AJ134" i="40" s="1"/>
  <c r="AG138" i="40"/>
  <c r="AF105" i="40"/>
  <c r="AB368" i="40"/>
  <c r="AH368" i="40" s="1"/>
  <c r="AF232" i="40"/>
  <c r="AJ354" i="40"/>
  <c r="AI131" i="40"/>
  <c r="AC123" i="40"/>
  <c r="AI123" i="40" s="1"/>
  <c r="AD88" i="40"/>
  <c r="AJ88" i="40" s="1"/>
  <c r="AI274" i="40"/>
  <c r="AI356" i="40"/>
  <c r="AD356" i="40"/>
  <c r="AF356" i="40" s="1"/>
  <c r="AH279" i="40"/>
  <c r="AC279" i="40"/>
  <c r="AI279" i="40" s="1"/>
  <c r="AH199" i="40"/>
  <c r="AI144" i="40"/>
  <c r="AD144" i="40"/>
  <c r="AJ144" i="40" s="1"/>
  <c r="AC241" i="40"/>
  <c r="AH241" i="40"/>
  <c r="AD210" i="40"/>
  <c r="AJ210" i="40" s="1"/>
  <c r="AI210" i="40"/>
  <c r="AC118" i="40"/>
  <c r="AI118" i="40" s="1"/>
  <c r="AH118" i="40"/>
  <c r="AF168" i="40"/>
  <c r="AD361" i="40"/>
  <c r="AI361" i="40"/>
  <c r="AD218" i="40"/>
  <c r="AJ218" i="40" s="1"/>
  <c r="AI218" i="40"/>
  <c r="AD303" i="40"/>
  <c r="AF303" i="40" s="1"/>
  <c r="AI303" i="40"/>
  <c r="AC65" i="40"/>
  <c r="AH65" i="40"/>
  <c r="AC204" i="40"/>
  <c r="AD204" i="40" s="1"/>
  <c r="AJ204" i="40" s="1"/>
  <c r="AI229" i="40"/>
  <c r="AF68" i="40"/>
  <c r="AJ314" i="40"/>
  <c r="AD321" i="40"/>
  <c r="AC233" i="40"/>
  <c r="AD233" i="40" s="1"/>
  <c r="AJ233" i="40" s="1"/>
  <c r="AF88" i="40"/>
  <c r="AI359" i="40"/>
  <c r="AD359" i="40"/>
  <c r="AH359" i="40"/>
  <c r="AC313" i="40"/>
  <c r="AI313" i="40" s="1"/>
  <c r="AH313" i="40"/>
  <c r="AD296" i="40"/>
  <c r="AI296" i="40"/>
  <c r="AH93" i="40"/>
  <c r="AH299" i="40"/>
  <c r="AC299" i="40"/>
  <c r="AD263" i="40"/>
  <c r="AJ263" i="40" s="1"/>
  <c r="AI263" i="40"/>
  <c r="AH139" i="40"/>
  <c r="AI139" i="40"/>
  <c r="AD139" i="40"/>
  <c r="AC93" i="40"/>
  <c r="AD93" i="40" s="1"/>
  <c r="AJ310" i="40"/>
  <c r="AF310" i="40"/>
  <c r="AD272" i="40"/>
  <c r="AF272" i="40" s="1"/>
  <c r="AC290" i="40"/>
  <c r="AI290" i="40" s="1"/>
  <c r="AD116" i="40"/>
  <c r="AF116" i="40" s="1"/>
  <c r="AF229" i="40"/>
  <c r="AI160" i="40"/>
  <c r="AI314" i="40"/>
  <c r="AI185" i="40"/>
  <c r="AD274" i="40"/>
  <c r="AJ274" i="40" s="1"/>
  <c r="AI151" i="40"/>
  <c r="AI291" i="40"/>
  <c r="AD291" i="40"/>
  <c r="AC17" i="40"/>
  <c r="AJ64" i="40"/>
  <c r="AI64" i="40"/>
  <c r="AC46" i="40"/>
  <c r="AD46" i="40" s="1"/>
  <c r="AJ46" i="40" s="1"/>
  <c r="AI261" i="40"/>
  <c r="AD261" i="40"/>
  <c r="AF261" i="40" s="1"/>
  <c r="AC153" i="40"/>
  <c r="AI153" i="40" s="1"/>
  <c r="AH17" i="40"/>
  <c r="AC80" i="40"/>
  <c r="AD80" i="40" s="1"/>
  <c r="AF80" i="40" s="1"/>
  <c r="AH116" i="40"/>
  <c r="AE140" i="38"/>
  <c r="AH140" i="38"/>
  <c r="AC61" i="40"/>
  <c r="AI61" i="40" s="1"/>
  <c r="AH61" i="40"/>
  <c r="AE112" i="38"/>
  <c r="AH112" i="38"/>
  <c r="BQ233" i="30"/>
  <c r="BM233" i="30"/>
  <c r="BR233" i="30" s="1"/>
  <c r="BO233" i="30"/>
  <c r="AH225" i="40"/>
  <c r="AF285" i="40"/>
  <c r="AJ285" i="40"/>
  <c r="AI28" i="32"/>
  <c r="BR98" i="30"/>
  <c r="BM235" i="30"/>
  <c r="BR235" i="30" s="1"/>
  <c r="BQ235" i="30"/>
  <c r="AJ154" i="32"/>
  <c r="AC52" i="40"/>
  <c r="AI52" i="40" s="1"/>
  <c r="AH52" i="40"/>
  <c r="AG296" i="38"/>
  <c r="AC296" i="38"/>
  <c r="AE296" i="38" s="1"/>
  <c r="AF97" i="40"/>
  <c r="AJ97" i="40"/>
  <c r="AJ321" i="40"/>
  <c r="AF321" i="40"/>
  <c r="AD305" i="40"/>
  <c r="AF305" i="40" s="1"/>
  <c r="BO53" i="30"/>
  <c r="BR53" i="30"/>
  <c r="BQ293" i="30"/>
  <c r="BM293" i="30"/>
  <c r="BO293" i="30" s="1"/>
  <c r="AH257" i="40"/>
  <c r="AI81" i="40"/>
  <c r="BM172" i="30"/>
  <c r="BO172" i="30" s="1"/>
  <c r="BQ172" i="30"/>
  <c r="BP228" i="30"/>
  <c r="AE117" i="32"/>
  <c r="AK117" i="32" s="1"/>
  <c r="AE146" i="38"/>
  <c r="AH146" i="38"/>
  <c r="AF39" i="38"/>
  <c r="BQ119" i="30"/>
  <c r="BM119" i="30"/>
  <c r="BR119" i="30" s="1"/>
  <c r="BR200" i="30"/>
  <c r="BO200" i="30"/>
  <c r="AJ116" i="32"/>
  <c r="AJ117" i="32"/>
  <c r="AH43" i="38"/>
  <c r="AE43" i="38"/>
  <c r="AD373" i="32"/>
  <c r="AK373" i="32" s="1"/>
  <c r="AD301" i="32"/>
  <c r="AJ301" i="32"/>
  <c r="AI301" i="32"/>
  <c r="BM253" i="30"/>
  <c r="BR253" i="30" s="1"/>
  <c r="AB216" i="40"/>
  <c r="AC216" i="40" s="1"/>
  <c r="AD216" i="40" s="1"/>
  <c r="AD153" i="32"/>
  <c r="AE153" i="32" s="1"/>
  <c r="AK153" i="32" s="1"/>
  <c r="AG100" i="40"/>
  <c r="AB100" i="40"/>
  <c r="BP333" i="30"/>
  <c r="AC374" i="38"/>
  <c r="AE374" i="38" s="1"/>
  <c r="BM251" i="30"/>
  <c r="BR251" i="30" s="1"/>
  <c r="AC110" i="38"/>
  <c r="AE110" i="38" s="1"/>
  <c r="AF156" i="40"/>
  <c r="AJ156" i="40"/>
  <c r="AC179" i="32"/>
  <c r="AE179" i="32" s="1"/>
  <c r="AK179" i="32" s="1"/>
  <c r="AD179" i="32"/>
  <c r="AJ179" i="32" s="1"/>
  <c r="AJ138" i="32"/>
  <c r="AC371" i="32"/>
  <c r="AB297" i="40"/>
  <c r="AH297" i="40" s="1"/>
  <c r="AD177" i="40"/>
  <c r="AF177" i="40" s="1"/>
  <c r="AK25" i="32"/>
  <c r="AJ25" i="40"/>
  <c r="AK23" i="32"/>
  <c r="AG23" i="32"/>
  <c r="AF316" i="40"/>
  <c r="AD250" i="32"/>
  <c r="AE250" i="32" s="1"/>
  <c r="AG76" i="40"/>
  <c r="AG42" i="38"/>
  <c r="BL270" i="30"/>
  <c r="AG92" i="32"/>
  <c r="AC115" i="38"/>
  <c r="AG263" i="38"/>
  <c r="AC263" i="38"/>
  <c r="AH263" i="38" s="1"/>
  <c r="AC126" i="40"/>
  <c r="AI126" i="40" s="1"/>
  <c r="AI202" i="40"/>
  <c r="BO253" i="30"/>
  <c r="AG115" i="40"/>
  <c r="AB115" i="40"/>
  <c r="BQ270" i="30"/>
  <c r="AC58" i="38"/>
  <c r="BO100" i="30"/>
  <c r="AB143" i="38"/>
  <c r="AG143" i="38" s="1"/>
  <c r="AF114" i="38"/>
  <c r="AD203" i="40"/>
  <c r="AJ203" i="40" s="1"/>
  <c r="BO167" i="30"/>
  <c r="AE135" i="38"/>
  <c r="BR56" i="30"/>
  <c r="AK292" i="32"/>
  <c r="BR41" i="30"/>
  <c r="BO41" i="30"/>
  <c r="AH69" i="38"/>
  <c r="AD160" i="40"/>
  <c r="AF160" i="40" s="1"/>
  <c r="AD35" i="40"/>
  <c r="AE57" i="32"/>
  <c r="AK57" i="32" s="1"/>
  <c r="AJ57" i="32"/>
  <c r="BR358" i="30"/>
  <c r="BM358" i="30"/>
  <c r="BO358" i="30" s="1"/>
  <c r="AK305" i="32"/>
  <c r="BP90" i="30"/>
  <c r="AB165" i="38"/>
  <c r="AH141" i="32"/>
  <c r="AD190" i="40"/>
  <c r="AI16" i="39"/>
  <c r="AB119" i="40"/>
  <c r="BQ276" i="30"/>
  <c r="AC97" i="38"/>
  <c r="AE97" i="38" s="1"/>
  <c r="AF165" i="38"/>
  <c r="AD71" i="40"/>
  <c r="AI25" i="40"/>
  <c r="AC134" i="38"/>
  <c r="AE134" i="38" s="1"/>
  <c r="AG203" i="38"/>
  <c r="BM88" i="30"/>
  <c r="BR88" i="30" s="1"/>
  <c r="BO88" i="30"/>
  <c r="AF147" i="40"/>
  <c r="BQ259" i="30"/>
  <c r="AE51" i="38"/>
  <c r="AH51" i="38"/>
  <c r="AJ173" i="32"/>
  <c r="AK278" i="32"/>
  <c r="AE228" i="32"/>
  <c r="AK228" i="32" s="1"/>
  <c r="AG228" i="32"/>
  <c r="AJ27" i="40"/>
  <c r="AC69" i="32"/>
  <c r="AD69" i="32" s="1"/>
  <c r="AJ69" i="32" s="1"/>
  <c r="AH69" i="32"/>
  <c r="AK173" i="32"/>
  <c r="AH118" i="32"/>
  <c r="BP176" i="30"/>
  <c r="AK250" i="32"/>
  <c r="AC95" i="38"/>
  <c r="AH95" i="38" s="1"/>
  <c r="AH348" i="40"/>
  <c r="AE194" i="32"/>
  <c r="AJ194" i="32"/>
  <c r="AD283" i="40"/>
  <c r="AJ283" i="40" s="1"/>
  <c r="AH241" i="38"/>
  <c r="AC115" i="32"/>
  <c r="AH115" i="32"/>
  <c r="AH257" i="32"/>
  <c r="BP134" i="30"/>
  <c r="BR134" i="30"/>
  <c r="BR199" i="30"/>
  <c r="BQ298" i="30"/>
  <c r="BO298" i="30"/>
  <c r="AG67" i="38"/>
  <c r="AC67" i="38"/>
  <c r="AH67" i="38" s="1"/>
  <c r="AE297" i="32"/>
  <c r="AG297" i="32" s="1"/>
  <c r="AE309" i="38"/>
  <c r="BP117" i="30"/>
  <c r="AJ148" i="32"/>
  <c r="AH364" i="38"/>
  <c r="AC364" i="38"/>
  <c r="AE364" i="38" s="1"/>
  <c r="AG235" i="32"/>
  <c r="AK235" i="32"/>
  <c r="AG193" i="38"/>
  <c r="AF372" i="38"/>
  <c r="AF371" i="38" s="1"/>
  <c r="AA371" i="38"/>
  <c r="AB372" i="38"/>
  <c r="AD97" i="32"/>
  <c r="AG97" i="32" s="1"/>
  <c r="AJ97" i="32"/>
  <c r="AH177" i="32"/>
  <c r="AC177" i="32"/>
  <c r="AI177" i="32" s="1"/>
  <c r="BM349" i="30"/>
  <c r="BR349" i="30" s="1"/>
  <c r="BR237" i="30"/>
  <c r="AB183" i="38"/>
  <c r="AG183" i="38" s="1"/>
  <c r="AI373" i="32"/>
  <c r="AI371" i="32" s="1"/>
  <c r="AH171" i="38"/>
  <c r="AD102" i="40"/>
  <c r="AJ102" i="40" s="1"/>
  <c r="BQ127" i="30"/>
  <c r="BP290" i="30"/>
  <c r="AB142" i="38"/>
  <c r="AH142" i="38" s="1"/>
  <c r="AD203" i="32"/>
  <c r="AE203" i="32" s="1"/>
  <c r="AG203" i="32" s="1"/>
  <c r="AE228" i="38"/>
  <c r="AI142" i="40"/>
  <c r="AB45" i="40"/>
  <c r="AD258" i="32"/>
  <c r="AJ258" i="32" s="1"/>
  <c r="AI258" i="32"/>
  <c r="BM215" i="30"/>
  <c r="BR215" i="30" s="1"/>
  <c r="BP289" i="30"/>
  <c r="AE258" i="32"/>
  <c r="AG258" i="32" s="1"/>
  <c r="AB94" i="38"/>
  <c r="AF143" i="38"/>
  <c r="AD108" i="32"/>
  <c r="AJ108" i="32" s="1"/>
  <c r="AF38" i="40"/>
  <c r="AJ38" i="40"/>
  <c r="AH16" i="38"/>
  <c r="BP84" i="30"/>
  <c r="BQ116" i="30"/>
  <c r="BO116" i="30"/>
  <c r="BM116" i="30"/>
  <c r="BR116" i="30" s="1"/>
  <c r="BR181" i="30"/>
  <c r="AH235" i="40"/>
  <c r="AC235" i="40"/>
  <c r="AD235" i="40" s="1"/>
  <c r="AF235" i="40" s="1"/>
  <c r="AJ120" i="40"/>
  <c r="BO215" i="30"/>
  <c r="BO95" i="30"/>
  <c r="BM84" i="30"/>
  <c r="BO84" i="30" s="1"/>
  <c r="AG137" i="40"/>
  <c r="AH255" i="32"/>
  <c r="AC363" i="38"/>
  <c r="AE363" i="38" s="1"/>
  <c r="AG196" i="38"/>
  <c r="AE196" i="38"/>
  <c r="BQ357" i="30"/>
  <c r="BM357" i="30"/>
  <c r="BO357" i="30" s="1"/>
  <c r="AJ187" i="40"/>
  <c r="AB198" i="40"/>
  <c r="AC185" i="38"/>
  <c r="AH185" i="38" s="1"/>
  <c r="AH119" i="40"/>
  <c r="AH285" i="40"/>
  <c r="AE97" i="32"/>
  <c r="AK97" i="32" s="1"/>
  <c r="AG45" i="40"/>
  <c r="BO202" i="30"/>
  <c r="AK230" i="32"/>
  <c r="AE137" i="38"/>
  <c r="AE242" i="32"/>
  <c r="AK242" i="32" s="1"/>
  <c r="AD162" i="40"/>
  <c r="AF162" i="40" s="1"/>
  <c r="AC249" i="38"/>
  <c r="AE249" i="38" s="1"/>
  <c r="AJ133" i="40"/>
  <c r="AF133" i="40"/>
  <c r="AE303" i="38"/>
  <c r="AH303" i="38"/>
  <c r="AB352" i="32"/>
  <c r="AH353" i="32"/>
  <c r="AH352" i="32" s="1"/>
  <c r="BM180" i="30"/>
  <c r="BR180" i="30" s="1"/>
  <c r="BO180" i="30"/>
  <c r="BQ88" i="30"/>
  <c r="AC214" i="40"/>
  <c r="AD214" i="40" s="1"/>
  <c r="AJ214" i="40" s="1"/>
  <c r="AC164" i="32"/>
  <c r="BR263" i="30"/>
  <c r="AK103" i="32"/>
  <c r="AB113" i="38"/>
  <c r="AG113" i="38" s="1"/>
  <c r="AC311" i="40"/>
  <c r="AD311" i="40" s="1"/>
  <c r="AF311" i="40" s="1"/>
  <c r="AH38" i="38"/>
  <c r="AE38" i="38"/>
  <c r="AH35" i="38"/>
  <c r="AF367" i="40"/>
  <c r="AF225" i="38"/>
  <c r="AD262" i="32"/>
  <c r="AD123" i="40"/>
  <c r="AJ123" i="40" s="1"/>
  <c r="AF20" i="40"/>
  <c r="AJ20" i="40"/>
  <c r="AJ22" i="32"/>
  <c r="AE22" i="32"/>
  <c r="AG136" i="40"/>
  <c r="AI73" i="40"/>
  <c r="AJ269" i="40"/>
  <c r="AB208" i="38"/>
  <c r="AF304" i="40"/>
  <c r="BP172" i="30"/>
  <c r="AH179" i="32"/>
  <c r="BQ134" i="30"/>
  <c r="AI269" i="32"/>
  <c r="AG220" i="38"/>
  <c r="BR376" i="30"/>
  <c r="AE279" i="38"/>
  <c r="AH279" i="38"/>
  <c r="AG15" i="38"/>
  <c r="AC15" i="38"/>
  <c r="AH15" i="38" s="1"/>
  <c r="BJ10" i="30"/>
  <c r="AH295" i="38"/>
  <c r="AB138" i="38"/>
  <c r="AH138" i="38" s="1"/>
  <c r="BM266" i="30"/>
  <c r="BO266" i="30" s="1"/>
  <c r="BO60" i="30"/>
  <c r="AI110" i="32"/>
  <c r="AE361" i="38"/>
  <c r="BM295" i="30"/>
  <c r="BO295" i="30" s="1"/>
  <c r="AJ17" i="32"/>
  <c r="AE179" i="38"/>
  <c r="AF54" i="40"/>
  <c r="BQ124" i="30"/>
  <c r="BP124" i="30"/>
  <c r="AF173" i="40"/>
  <c r="AG15" i="39"/>
  <c r="AB15" i="39"/>
  <c r="AH288" i="38"/>
  <c r="AG193" i="40"/>
  <c r="AK312" i="32"/>
  <c r="AG312" i="32"/>
  <c r="AC227" i="40"/>
  <c r="AI227" i="40" s="1"/>
  <c r="BL58" i="30"/>
  <c r="AD151" i="40"/>
  <c r="AJ151" i="40" s="1"/>
  <c r="AG324" i="38"/>
  <c r="BO173" i="30"/>
  <c r="AJ308" i="32"/>
  <c r="AI64" i="32"/>
  <c r="AD64" i="32"/>
  <c r="AE64" i="32" s="1"/>
  <c r="BO144" i="30"/>
  <c r="BR144" i="30"/>
  <c r="AD70" i="32"/>
  <c r="AJ70" i="32" s="1"/>
  <c r="AF223" i="38"/>
  <c r="AB289" i="40"/>
  <c r="AH289" i="40" s="1"/>
  <c r="AI198" i="32"/>
  <c r="BO64" i="30"/>
  <c r="BR64" i="30"/>
  <c r="BL168" i="30"/>
  <c r="BM168" i="30" s="1"/>
  <c r="BO168" i="30" s="1"/>
  <c r="BP168" i="30"/>
  <c r="AH211" i="40"/>
  <c r="AF211" i="40"/>
  <c r="AH127" i="40"/>
  <c r="AD216" i="32"/>
  <c r="AJ216" i="32" s="1"/>
  <c r="AI216" i="32"/>
  <c r="BP76" i="30"/>
  <c r="BQ76" i="30"/>
  <c r="BM76" i="30"/>
  <c r="BO76" i="30" s="1"/>
  <c r="AD371" i="32"/>
  <c r="AC247" i="40"/>
  <c r="AD247" i="40" s="1"/>
  <c r="BO374" i="30"/>
  <c r="BR374" i="30"/>
  <c r="AE267" i="32"/>
  <c r="AG267" i="32" s="1"/>
  <c r="AC300" i="32"/>
  <c r="AI300" i="32" s="1"/>
  <c r="AH300" i="32"/>
  <c r="AB130" i="38"/>
  <c r="AC130" i="38" s="1"/>
  <c r="AE90" i="38"/>
  <c r="AH90" i="38"/>
  <c r="BL232" i="30"/>
  <c r="BM232" i="30" s="1"/>
  <c r="BR44" i="30"/>
  <c r="AD42" i="32"/>
  <c r="AJ42" i="32" s="1"/>
  <c r="AK43" i="32"/>
  <c r="AK86" i="32"/>
  <c r="AJ86" i="32"/>
  <c r="AE244" i="38"/>
  <c r="AF214" i="40"/>
  <c r="AG250" i="32"/>
  <c r="AI23" i="40"/>
  <c r="AJ23" i="40"/>
  <c r="AB49" i="40"/>
  <c r="AH49" i="40" s="1"/>
  <c r="BO129" i="30"/>
  <c r="BQ90" i="30"/>
  <c r="AG93" i="32"/>
  <c r="AC141" i="32"/>
  <c r="AD141" i="32" s="1"/>
  <c r="AJ141" i="32" s="1"/>
  <c r="BM192" i="30"/>
  <c r="BQ192" i="30"/>
  <c r="BR182" i="30"/>
  <c r="BL193" i="30"/>
  <c r="AC132" i="40"/>
  <c r="AD132" i="40" s="1"/>
  <c r="AH247" i="40"/>
  <c r="AH160" i="40"/>
  <c r="BQ137" i="30"/>
  <c r="BM137" i="30"/>
  <c r="BR137" i="30" s="1"/>
  <c r="AI71" i="32"/>
  <c r="AC274" i="32"/>
  <c r="AI274" i="32" s="1"/>
  <c r="AI270" i="32"/>
  <c r="AJ270" i="32"/>
  <c r="AK270" i="32"/>
  <c r="AI212" i="40"/>
  <c r="BO259" i="30"/>
  <c r="AE71" i="32"/>
  <c r="AG71" i="32" s="1"/>
  <c r="AC181" i="38"/>
  <c r="AH181" i="38"/>
  <c r="AE181" i="38"/>
  <c r="AH70" i="32"/>
  <c r="AE70" i="32"/>
  <c r="AG70" i="32" s="1"/>
  <c r="AJ29" i="32"/>
  <c r="AE29" i="32"/>
  <c r="AG29" i="32" s="1"/>
  <c r="AK155" i="32"/>
  <c r="AD212" i="40"/>
  <c r="AF212" i="40" s="1"/>
  <c r="AB76" i="40"/>
  <c r="AH76" i="40" s="1"/>
  <c r="BM99" i="30"/>
  <c r="BO99" i="30" s="1"/>
  <c r="AH309" i="38"/>
  <c r="AD79" i="40"/>
  <c r="AI79" i="40"/>
  <c r="AF259" i="40"/>
  <c r="BQ302" i="30"/>
  <c r="BO137" i="30"/>
  <c r="BL45" i="30"/>
  <c r="BM45" i="30" s="1"/>
  <c r="AC143" i="32"/>
  <c r="AI143" i="32" s="1"/>
  <c r="AG143" i="32"/>
  <c r="AJ143" i="32"/>
  <c r="AD143" i="32"/>
  <c r="AE143" i="32" s="1"/>
  <c r="AC95" i="32"/>
  <c r="AJ95" i="32" s="1"/>
  <c r="AH95" i="32"/>
  <c r="AD121" i="40"/>
  <c r="AF121" i="40" s="1"/>
  <c r="AI121" i="40"/>
  <c r="AK323" i="32"/>
  <c r="AI120" i="40"/>
  <c r="AD99" i="40"/>
  <c r="AF99" i="40" s="1"/>
  <c r="AC271" i="38"/>
  <c r="AG271" i="38"/>
  <c r="AH271" i="38"/>
  <c r="AE20" i="32"/>
  <c r="AJ20" i="32"/>
  <c r="AJ165" i="40"/>
  <c r="AF165" i="40"/>
  <c r="AE54" i="38"/>
  <c r="AC357" i="40"/>
  <c r="AD357" i="40" s="1"/>
  <c r="AJ357" i="40" s="1"/>
  <c r="AH357" i="40"/>
  <c r="AD275" i="32"/>
  <c r="AJ275" i="32" s="1"/>
  <c r="AK275" i="32"/>
  <c r="AE275" i="32"/>
  <c r="AG275" i="32" s="1"/>
  <c r="AE212" i="32"/>
  <c r="AH248" i="40"/>
  <c r="AC248" i="40"/>
  <c r="AD248" i="40" s="1"/>
  <c r="AJ248" i="40" s="1"/>
  <c r="AC250" i="40"/>
  <c r="AD250" i="40" s="1"/>
  <c r="AJ250" i="40" s="1"/>
  <c r="AE170" i="32"/>
  <c r="AG170" i="32" s="1"/>
  <c r="AK170" i="32"/>
  <c r="AC101" i="40"/>
  <c r="AI101" i="40" s="1"/>
  <c r="AF47" i="40"/>
  <c r="AD47" i="40"/>
  <c r="AJ47" i="40" s="1"/>
  <c r="AH180" i="32"/>
  <c r="AI236" i="32"/>
  <c r="AK236" i="32"/>
  <c r="AJ100" i="32"/>
  <c r="AK100" i="32"/>
  <c r="AI100" i="32"/>
  <c r="AH100" i="32"/>
  <c r="AH194" i="38"/>
  <c r="AG184" i="40"/>
  <c r="BM378" i="30"/>
  <c r="BR378" i="30" s="1"/>
  <c r="BL378" i="30"/>
  <c r="BP378" i="30"/>
  <c r="BR375" i="30"/>
  <c r="BP375" i="30"/>
  <c r="BP373" i="30" s="1"/>
  <c r="BQ138" i="30"/>
  <c r="BR138" i="30"/>
  <c r="AE87" i="32"/>
  <c r="AG87" i="32" s="1"/>
  <c r="AJ87" i="32"/>
  <c r="AC203" i="38"/>
  <c r="AE203" i="38" s="1"/>
  <c r="AI238" i="32"/>
  <c r="AE238" i="32"/>
  <c r="AK238" i="32" s="1"/>
  <c r="AJ238" i="32"/>
  <c r="AD239" i="32"/>
  <c r="AE239" i="32" s="1"/>
  <c r="AK239" i="32" s="1"/>
  <c r="BR195" i="30"/>
  <c r="AK41" i="32"/>
  <c r="BM236" i="30"/>
  <c r="BO236" i="30" s="1"/>
  <c r="BL171" i="30"/>
  <c r="BM171" i="30" s="1"/>
  <c r="BP171" i="30"/>
  <c r="AG265" i="32"/>
  <c r="AK265" i="32"/>
  <c r="BQ289" i="30"/>
  <c r="BL135" i="30"/>
  <c r="AB114" i="38"/>
  <c r="AC114" i="38" s="1"/>
  <c r="AE231" i="38"/>
  <c r="AK129" i="32"/>
  <c r="AJ85" i="32"/>
  <c r="AI85" i="32"/>
  <c r="AJ260" i="32"/>
  <c r="AE366" i="32"/>
  <c r="AG366" i="32" s="1"/>
  <c r="AK366" i="32"/>
  <c r="AE67" i="38"/>
  <c r="AK136" i="32"/>
  <c r="AJ207" i="40"/>
  <c r="AI154" i="32"/>
  <c r="AE154" i="32"/>
  <c r="AK154" i="32" s="1"/>
  <c r="AK328" i="32"/>
  <c r="AB298" i="38"/>
  <c r="AH298" i="38" s="1"/>
  <c r="AC209" i="32"/>
  <c r="AD209" i="32" s="1"/>
  <c r="AB369" i="40"/>
  <c r="BR93" i="30"/>
  <c r="BO93" i="30"/>
  <c r="AB293" i="40"/>
  <c r="AJ153" i="32"/>
  <c r="AH271" i="32"/>
  <c r="BQ262" i="30"/>
  <c r="AC142" i="38"/>
  <c r="AE142" i="38" s="1"/>
  <c r="BP334" i="30"/>
  <c r="AE21" i="38"/>
  <c r="AG260" i="38"/>
  <c r="AC260" i="38"/>
  <c r="AH260" i="38" s="1"/>
  <c r="BP397" i="30"/>
  <c r="BP393" i="30" s="1"/>
  <c r="BL397" i="30"/>
  <c r="BL393" i="30" s="1"/>
  <c r="AB189" i="38"/>
  <c r="AG189" i="38"/>
  <c r="AD239" i="40"/>
  <c r="AJ239" i="40" s="1"/>
  <c r="AH154" i="38"/>
  <c r="AE154" i="38"/>
  <c r="AC33" i="38"/>
  <c r="AE33" i="38" s="1"/>
  <c r="AG94" i="32"/>
  <c r="AI226" i="40"/>
  <c r="AF108" i="40"/>
  <c r="AE216" i="32"/>
  <c r="AK216" i="32" s="1"/>
  <c r="BO55" i="30"/>
  <c r="AE260" i="32"/>
  <c r="AK260" i="32" s="1"/>
  <c r="BL155" i="30"/>
  <c r="BQ155" i="30" s="1"/>
  <c r="AE268" i="32"/>
  <c r="AG268" i="32" s="1"/>
  <c r="AE239" i="38"/>
  <c r="BQ239" i="30"/>
  <c r="AH209" i="40"/>
  <c r="BO382" i="30"/>
  <c r="BR382" i="30"/>
  <c r="AJ131" i="40"/>
  <c r="AE204" i="32"/>
  <c r="AG204" i="32"/>
  <c r="AE62" i="38"/>
  <c r="AH246" i="40"/>
  <c r="AC246" i="40"/>
  <c r="AD302" i="32"/>
  <c r="AE302" i="32" s="1"/>
  <c r="AK302" i="32" s="1"/>
  <c r="BR67" i="30"/>
  <c r="AJ269" i="32"/>
  <c r="AG316" i="32"/>
  <c r="AJ135" i="40"/>
  <c r="AJ160" i="40"/>
  <c r="BL386" i="30"/>
  <c r="BM386" i="30" s="1"/>
  <c r="BQ386" i="30"/>
  <c r="AD152" i="32"/>
  <c r="AE152" i="32" s="1"/>
  <c r="AG152" i="32" s="1"/>
  <c r="AF156" i="38"/>
  <c r="AG156" i="38"/>
  <c r="AB158" i="40"/>
  <c r="AC158" i="40" s="1"/>
  <c r="AE227" i="32"/>
  <c r="AG227" i="32" s="1"/>
  <c r="Z10" i="38"/>
  <c r="AB215" i="38"/>
  <c r="AC215" i="38" s="1"/>
  <c r="AH215" i="38" s="1"/>
  <c r="AF215" i="38"/>
  <c r="BO269" i="30"/>
  <c r="AK72" i="32"/>
  <c r="AE18" i="38"/>
  <c r="AJ110" i="32"/>
  <c r="BO255" i="30"/>
  <c r="AI93" i="32"/>
  <c r="AC255" i="32"/>
  <c r="AH132" i="40"/>
  <c r="AH252" i="40"/>
  <c r="AC252" i="40"/>
  <c r="AI252" i="40" s="1"/>
  <c r="AF87" i="40"/>
  <c r="AI87" i="40"/>
  <c r="AF204" i="38"/>
  <c r="AB238" i="38"/>
  <c r="AF238" i="38"/>
  <c r="BM327" i="30"/>
  <c r="BO327" i="30" s="1"/>
  <c r="BO288" i="30"/>
  <c r="AG216" i="38"/>
  <c r="AE307" i="38"/>
  <c r="AD306" i="40"/>
  <c r="AF306" i="40" s="1"/>
  <c r="AG282" i="32"/>
  <c r="AC214" i="38"/>
  <c r="AH214" i="38" s="1"/>
  <c r="AJ43" i="40"/>
  <c r="AH235" i="38"/>
  <c r="AJ351" i="40"/>
  <c r="AF351" i="40"/>
  <c r="AG192" i="32"/>
  <c r="AK192" i="32"/>
  <c r="AC118" i="32"/>
  <c r="AI118" i="32" s="1"/>
  <c r="AF138" i="38"/>
  <c r="AC138" i="38"/>
  <c r="AE138" i="38" s="1"/>
  <c r="AG215" i="32"/>
  <c r="AJ215" i="32"/>
  <c r="AG275" i="38"/>
  <c r="AB275" i="38"/>
  <c r="AE275" i="38" s="1"/>
  <c r="AF275" i="38"/>
  <c r="AG96" i="40"/>
  <c r="AB96" i="40"/>
  <c r="AH96" i="40" s="1"/>
  <c r="AD157" i="32"/>
  <c r="AJ157" i="32" s="1"/>
  <c r="AE157" i="32"/>
  <c r="AK157" i="32" s="1"/>
  <c r="AG138" i="38"/>
  <c r="AC54" i="32"/>
  <c r="AI54" i="32" s="1"/>
  <c r="AH374" i="38"/>
  <c r="AI211" i="40"/>
  <c r="BP161" i="30"/>
  <c r="AC159" i="40"/>
  <c r="AD159" i="40" s="1"/>
  <c r="AH159" i="40"/>
  <c r="AE198" i="32"/>
  <c r="AG198" i="32" s="1"/>
  <c r="AH161" i="32"/>
  <c r="AG368" i="40"/>
  <c r="AJ267" i="32"/>
  <c r="AF180" i="40"/>
  <c r="AD320" i="32"/>
  <c r="AJ320" i="32" s="1"/>
  <c r="AE320" i="32"/>
  <c r="AG320" i="32" s="1"/>
  <c r="AK320" i="32"/>
  <c r="AI320" i="32"/>
  <c r="AH109" i="38"/>
  <c r="AF109" i="38"/>
  <c r="AH16" i="40"/>
  <c r="AH15" i="40" s="1"/>
  <c r="AB15" i="40"/>
  <c r="AB95" i="40"/>
  <c r="AC95" i="40" s="1"/>
  <c r="AG95" i="40"/>
  <c r="AC103" i="40"/>
  <c r="AI103" i="40" s="1"/>
  <c r="AH103" i="40"/>
  <c r="AB17" i="38"/>
  <c r="AG17" i="38" s="1"/>
  <c r="AG14" i="38" s="1"/>
  <c r="AF17" i="38"/>
  <c r="AB139" i="38"/>
  <c r="AF139" i="38"/>
  <c r="AG208" i="32"/>
  <c r="AK208" i="32"/>
  <c r="AH114" i="32"/>
  <c r="AK114" i="32"/>
  <c r="AC270" i="38"/>
  <c r="AE270" i="38"/>
  <c r="AG270" i="38"/>
  <c r="BL142" i="30"/>
  <c r="AC130" i="32"/>
  <c r="AH130" i="32"/>
  <c r="AC74" i="40"/>
  <c r="AH74" i="40"/>
  <c r="AC66" i="40"/>
  <c r="AK231" i="32"/>
  <c r="AG124" i="38"/>
  <c r="AF226" i="40"/>
  <c r="AJ202" i="40"/>
  <c r="AH216" i="40"/>
  <c r="AD274" i="32"/>
  <c r="AE274" i="32" s="1"/>
  <c r="BQ176" i="30"/>
  <c r="AG143" i="40"/>
  <c r="AD237" i="32"/>
  <c r="AJ237" i="32" s="1"/>
  <c r="AH237" i="32"/>
  <c r="AI237" i="32"/>
  <c r="BL149" i="30"/>
  <c r="BM149" i="30" s="1"/>
  <c r="BQ149" i="30"/>
  <c r="AI203" i="40"/>
  <c r="BQ98" i="30"/>
  <c r="AE165" i="32"/>
  <c r="AG165" i="32" s="1"/>
  <c r="AK165" i="32"/>
  <c r="AH165" i="32"/>
  <c r="AG61" i="40"/>
  <c r="AD61" i="40"/>
  <c r="AF61" i="40" s="1"/>
  <c r="BQ202" i="30"/>
  <c r="BM334" i="30"/>
  <c r="BR334" i="30" s="1"/>
  <c r="BP315" i="30"/>
  <c r="BQ315" i="30"/>
  <c r="AD102" i="32"/>
  <c r="AD16" i="39"/>
  <c r="AJ16" i="39" s="1"/>
  <c r="BO276" i="30"/>
  <c r="AE276" i="38"/>
  <c r="AD70" i="40"/>
  <c r="AF70" i="40" s="1"/>
  <c r="AC55" i="38"/>
  <c r="BL49" i="30"/>
  <c r="BM49" i="30" s="1"/>
  <c r="AH164" i="32"/>
  <c r="AB130" i="40"/>
  <c r="AH130" i="40" s="1"/>
  <c r="AG130" i="40"/>
  <c r="AD118" i="32"/>
  <c r="AF180" i="38"/>
  <c r="AI175" i="40"/>
  <c r="AD175" i="40"/>
  <c r="AC252" i="38"/>
  <c r="AE252" i="38" s="1"/>
  <c r="BO115" i="30"/>
  <c r="BR115" i="30"/>
  <c r="BO83" i="30"/>
  <c r="AI29" i="32"/>
  <c r="AC184" i="32"/>
  <c r="AI184" i="32" s="1"/>
  <c r="AH58" i="38"/>
  <c r="AC141" i="40"/>
  <c r="AD141" i="40" s="1"/>
  <c r="AK61" i="32"/>
  <c r="AG61" i="32"/>
  <c r="AE44" i="32"/>
  <c r="AG44" i="32" s="1"/>
  <c r="AK44" i="32"/>
  <c r="AJ43" i="32"/>
  <c r="AG43" i="32"/>
  <c r="AH186" i="40"/>
  <c r="AC186" i="40"/>
  <c r="AC52" i="32"/>
  <c r="AI52" i="32" s="1"/>
  <c r="BO87" i="30"/>
  <c r="AG81" i="40"/>
  <c r="AD81" i="40"/>
  <c r="AF81" i="40" s="1"/>
  <c r="AE182" i="32"/>
  <c r="AG182" i="32" s="1"/>
  <c r="AH66" i="40"/>
  <c r="AI155" i="32"/>
  <c r="AI259" i="40"/>
  <c r="BO313" i="30"/>
  <c r="BR313" i="30"/>
  <c r="BQ195" i="30"/>
  <c r="AH360" i="38"/>
  <c r="BO67" i="30"/>
  <c r="AE205" i="38"/>
  <c r="AB254" i="40"/>
  <c r="AH254" i="40" s="1"/>
  <c r="AD26" i="32"/>
  <c r="AJ323" i="32"/>
  <c r="BL128" i="30"/>
  <c r="AG67" i="40"/>
  <c r="AB67" i="40"/>
  <c r="AK85" i="32"/>
  <c r="AC366" i="38"/>
  <c r="AH366" i="38" s="1"/>
  <c r="AE366" i="38"/>
  <c r="AD312" i="40"/>
  <c r="BM244" i="30"/>
  <c r="BR244" i="30" s="1"/>
  <c r="BL117" i="30"/>
  <c r="BQ117" i="30" s="1"/>
  <c r="BQ33" i="30"/>
  <c r="AI83" i="32"/>
  <c r="AG112" i="38"/>
  <c r="AH296" i="38"/>
  <c r="AJ222" i="40"/>
  <c r="AC176" i="38"/>
  <c r="AE176" i="38" s="1"/>
  <c r="AG176" i="38"/>
  <c r="BR354" i="30"/>
  <c r="BO354" i="30"/>
  <c r="AG188" i="38"/>
  <c r="BQ165" i="30"/>
  <c r="BO165" i="30"/>
  <c r="BO119" i="30"/>
  <c r="AH83" i="40"/>
  <c r="AD83" i="40"/>
  <c r="AB360" i="40"/>
  <c r="AC360" i="40" s="1"/>
  <c r="AD360" i="40" s="1"/>
  <c r="AC180" i="32"/>
  <c r="AI180" i="32" s="1"/>
  <c r="AK131" i="32"/>
  <c r="BR68" i="30"/>
  <c r="AB180" i="38"/>
  <c r="AG180" i="38" s="1"/>
  <c r="AH223" i="40"/>
  <c r="AD223" i="40"/>
  <c r="AJ223" i="40" s="1"/>
  <c r="AD103" i="40"/>
  <c r="AF103" i="40" s="1"/>
  <c r="AH236" i="32"/>
  <c r="AD177" i="32"/>
  <c r="AJ177" i="32" s="1"/>
  <c r="AJ287" i="40"/>
  <c r="AF287" i="40"/>
  <c r="BP251" i="30"/>
  <c r="BR290" i="30"/>
  <c r="BM224" i="30"/>
  <c r="BO224" i="30" s="1"/>
  <c r="AC188" i="32"/>
  <c r="AF354" i="40"/>
  <c r="AH354" i="40"/>
  <c r="AI354" i="40"/>
  <c r="AC372" i="38"/>
  <c r="AC371" i="38" s="1"/>
  <c r="AD280" i="32"/>
  <c r="AE101" i="32"/>
  <c r="AF53" i="40"/>
  <c r="AJ288" i="40"/>
  <c r="AG139" i="38"/>
  <c r="AI196" i="32"/>
  <c r="AJ196" i="32"/>
  <c r="AK259" i="32"/>
  <c r="AG259" i="32"/>
  <c r="BR171" i="30"/>
  <c r="BM289" i="30"/>
  <c r="BR289" i="30" s="1"/>
  <c r="AE69" i="32"/>
  <c r="AG69" i="32" s="1"/>
  <c r="AB16" i="32"/>
  <c r="AJ24" i="32"/>
  <c r="AE24" i="32"/>
  <c r="AK24" i="32" s="1"/>
  <c r="AH24" i="32"/>
  <c r="AE75" i="32"/>
  <c r="AK75" i="32" s="1"/>
  <c r="AG75" i="32"/>
  <c r="AJ75" i="32"/>
  <c r="AC115" i="40"/>
  <c r="AD115" i="40" s="1"/>
  <c r="AJ18" i="32"/>
  <c r="AE18" i="32"/>
  <c r="AI159" i="40"/>
  <c r="BP149" i="30"/>
  <c r="AD174" i="32"/>
  <c r="AJ174" i="32" s="1"/>
  <c r="AG369" i="40"/>
  <c r="AG365" i="40" s="1"/>
  <c r="AK133" i="32"/>
  <c r="AG306" i="32"/>
  <c r="AK306" i="32"/>
  <c r="AI67" i="32"/>
  <c r="AD67" i="32"/>
  <c r="AF298" i="38"/>
  <c r="BP40" i="30"/>
  <c r="BP32" i="30" s="1"/>
  <c r="BP10" i="30" s="1"/>
  <c r="BO334" i="30"/>
  <c r="AH49" i="38"/>
  <c r="AF110" i="40"/>
  <c r="BO106" i="30"/>
  <c r="AJ112" i="40"/>
  <c r="AF46" i="40"/>
  <c r="AJ189" i="40"/>
  <c r="AI245" i="32"/>
  <c r="AD245" i="32"/>
  <c r="AI51" i="40"/>
  <c r="AD51" i="40"/>
  <c r="AF51" i="40" s="1"/>
  <c r="AH196" i="38"/>
  <c r="AH75" i="40"/>
  <c r="AH294" i="40"/>
  <c r="AD294" i="40"/>
  <c r="AJ294" i="40" s="1"/>
  <c r="AB13" i="39"/>
  <c r="AA11" i="39"/>
  <c r="AC247" i="38"/>
  <c r="AE247" i="38" s="1"/>
  <c r="AB244" i="40"/>
  <c r="AC244" i="40" s="1"/>
  <c r="AI244" i="40" s="1"/>
  <c r="AH170" i="40"/>
  <c r="AE271" i="38"/>
  <c r="BM312" i="30"/>
  <c r="BO312" i="30" s="1"/>
  <c r="BR294" i="30"/>
  <c r="AD211" i="32"/>
  <c r="AJ211" i="32" s="1"/>
  <c r="BM381" i="30"/>
  <c r="BO381" i="30" s="1"/>
  <c r="AJ355" i="40"/>
  <c r="AH185" i="40"/>
  <c r="AK116" i="32"/>
  <c r="AC298" i="32"/>
  <c r="AD298" i="32" s="1"/>
  <c r="AJ298" i="32" s="1"/>
  <c r="AD184" i="40"/>
  <c r="AF184" i="40" s="1"/>
  <c r="BM214" i="30"/>
  <c r="BO214" i="30" s="1"/>
  <c r="AG57" i="32"/>
  <c r="AG309" i="38"/>
  <c r="BO394" i="30"/>
  <c r="BO393" i="30" s="1"/>
  <c r="AC159" i="38"/>
  <c r="AH159" i="38" s="1"/>
  <c r="BL377" i="30"/>
  <c r="BP377" i="30"/>
  <c r="AH86" i="38"/>
  <c r="AE86" i="38"/>
  <c r="BQ397" i="30"/>
  <c r="BQ393" i="30" s="1"/>
  <c r="AD353" i="32"/>
  <c r="AE353" i="32" s="1"/>
  <c r="AC352" i="32"/>
  <c r="AH236" i="38"/>
  <c r="AC236" i="38"/>
  <c r="AE236" i="38" s="1"/>
  <c r="BO256" i="30"/>
  <c r="BR256" i="30"/>
  <c r="BQ256" i="30"/>
  <c r="AK299" i="32"/>
  <c r="AH33" i="38"/>
  <c r="BR99" i="30"/>
  <c r="BQ238" i="30"/>
  <c r="AF250" i="40"/>
  <c r="BO59" i="30"/>
  <c r="BO65" i="30"/>
  <c r="BL170" i="30"/>
  <c r="AJ177" i="40"/>
  <c r="BQ358" i="30"/>
  <c r="BO240" i="30"/>
  <c r="BR240" i="30"/>
  <c r="BR332" i="30"/>
  <c r="AC86" i="40"/>
  <c r="AI233" i="40"/>
  <c r="AJ281" i="40"/>
  <c r="AF281" i="40"/>
  <c r="AG276" i="32"/>
  <c r="AC294" i="32"/>
  <c r="AE107" i="32"/>
  <c r="AG107" i="32" s="1"/>
  <c r="AH349" i="40"/>
  <c r="AE100" i="38"/>
  <c r="AK311" i="32"/>
  <c r="AG302" i="32"/>
  <c r="AG270" i="32"/>
  <c r="AG259" i="40"/>
  <c r="AG238" i="32"/>
  <c r="AE76" i="32"/>
  <c r="BL161" i="30"/>
  <c r="AF35" i="40"/>
  <c r="AG304" i="32"/>
  <c r="AF25" i="40"/>
  <c r="BP386" i="30"/>
  <c r="AI152" i="32"/>
  <c r="AG158" i="40"/>
  <c r="AE326" i="38"/>
  <c r="BL230" i="30"/>
  <c r="BP230" i="30"/>
  <c r="AB220" i="40"/>
  <c r="AH220" i="40" s="1"/>
  <c r="AG215" i="38"/>
  <c r="AJ284" i="40"/>
  <c r="BK14" i="30"/>
  <c r="BQ86" i="30"/>
  <c r="AI228" i="32"/>
  <c r="AH270" i="38"/>
  <c r="AG160" i="32"/>
  <c r="AD85" i="40"/>
  <c r="AF85" i="40" s="1"/>
  <c r="AE110" i="32"/>
  <c r="AG110" i="32" s="1"/>
  <c r="AE290" i="38"/>
  <c r="AJ99" i="40"/>
  <c r="AF130" i="38"/>
  <c r="BP312" i="30"/>
  <c r="BQ232" i="30"/>
  <c r="AH56" i="40"/>
  <c r="AI56" i="40"/>
  <c r="AF56" i="40"/>
  <c r="BR295" i="30"/>
  <c r="AE17" i="32"/>
  <c r="AK17" i="32" s="1"/>
  <c r="AC345" i="40"/>
  <c r="AD345" i="40" s="1"/>
  <c r="AK109" i="32"/>
  <c r="AG109" i="32"/>
  <c r="AI163" i="32"/>
  <c r="AH63" i="32"/>
  <c r="AG63" i="32"/>
  <c r="AJ63" i="32"/>
  <c r="AE63" i="32"/>
  <c r="AK63" i="32" s="1"/>
  <c r="AI63" i="32"/>
  <c r="AJ191" i="40"/>
  <c r="AF191" i="40"/>
  <c r="BL380" i="30"/>
  <c r="AC68" i="38"/>
  <c r="AH68" i="38" s="1"/>
  <c r="AE214" i="38"/>
  <c r="AJ303" i="32"/>
  <c r="AG303" i="32"/>
  <c r="AB193" i="40"/>
  <c r="AC193" i="40" s="1"/>
  <c r="AI193" i="40" s="1"/>
  <c r="AG238" i="38"/>
  <c r="AC245" i="38"/>
  <c r="AE245" i="38" s="1"/>
  <c r="AH245" i="38"/>
  <c r="AG144" i="38"/>
  <c r="BO94" i="30"/>
  <c r="AC349" i="40"/>
  <c r="AH131" i="40"/>
  <c r="AH249" i="38"/>
  <c r="BR327" i="30"/>
  <c r="AI353" i="32"/>
  <c r="AI352" i="32" s="1"/>
  <c r="AD206" i="32"/>
  <c r="AJ206" i="32" s="1"/>
  <c r="AK200" i="32"/>
  <c r="AC197" i="40"/>
  <c r="AI197" i="40" s="1"/>
  <c r="BM397" i="30"/>
  <c r="BO397" i="30" s="1"/>
  <c r="AC270" i="40"/>
  <c r="BQ141" i="30"/>
  <c r="BM157" i="30"/>
  <c r="BR157" i="30" s="1"/>
  <c r="BQ157" i="30"/>
  <c r="AK274" i="32"/>
  <c r="BL16" i="30"/>
  <c r="BP16" i="30"/>
  <c r="BP14" i="30" s="1"/>
  <c r="AB143" i="40"/>
  <c r="AC143" i="40" s="1"/>
  <c r="AI143" i="40" s="1"/>
  <c r="AB353" i="40"/>
  <c r="AG353" i="40"/>
  <c r="AG347" i="40" s="1"/>
  <c r="BR353" i="30"/>
  <c r="BO353" i="30"/>
  <c r="BL333" i="30"/>
  <c r="BQ333" i="30" s="1"/>
  <c r="BL228" i="30"/>
  <c r="BQ228" i="30" s="1"/>
  <c r="AJ114" i="32"/>
  <c r="BP191" i="30"/>
  <c r="BL191" i="30"/>
  <c r="BM191" i="30" s="1"/>
  <c r="BO191" i="30" s="1"/>
  <c r="AE123" i="38"/>
  <c r="AG123" i="38"/>
  <c r="AF44" i="40"/>
  <c r="AJ250" i="32"/>
  <c r="AE301" i="32"/>
  <c r="AG301" i="32" s="1"/>
  <c r="AG244" i="38"/>
  <c r="AC352" i="40"/>
  <c r="AD352" i="40" s="1"/>
  <c r="AJ352" i="40" s="1"/>
  <c r="BO127" i="30"/>
  <c r="BP127" i="30"/>
  <c r="BM141" i="30"/>
  <c r="BR141" i="30" s="1"/>
  <c r="AI153" i="32"/>
  <c r="AJ274" i="32"/>
  <c r="BR62" i="30"/>
  <c r="AD164" i="32"/>
  <c r="AE164" i="32" s="1"/>
  <c r="AH28" i="32"/>
  <c r="BM275" i="30"/>
  <c r="BR275" i="30" s="1"/>
  <c r="AD26" i="40"/>
  <c r="AF26" i="40" s="1"/>
  <c r="BQ187" i="30"/>
  <c r="BO187" i="30"/>
  <c r="BR187" i="30"/>
  <c r="BP187" i="30"/>
  <c r="AJ211" i="40"/>
  <c r="AD183" i="40"/>
  <c r="BL272" i="30"/>
  <c r="BM272" i="30" s="1"/>
  <c r="AC243" i="32"/>
  <c r="AD243" i="32" s="1"/>
  <c r="AJ243" i="32" s="1"/>
  <c r="AI243" i="32"/>
  <c r="AH243" i="32"/>
  <c r="AE243" i="32"/>
  <c r="AK243" i="32" s="1"/>
  <c r="AD188" i="40"/>
  <c r="AF188" i="40" s="1"/>
  <c r="AI188" i="40"/>
  <c r="AH54" i="32"/>
  <c r="AH40" i="32" s="1"/>
  <c r="AG110" i="38"/>
  <c r="AB243" i="40"/>
  <c r="AH243" i="40" s="1"/>
  <c r="AB107" i="40"/>
  <c r="AH107" i="40" s="1"/>
  <c r="AG107" i="40"/>
  <c r="AI179" i="32"/>
  <c r="AE138" i="32"/>
  <c r="AK138" i="32" s="1"/>
  <c r="AC127" i="40"/>
  <c r="AI127" i="40" s="1"/>
  <c r="BR76" i="30"/>
  <c r="AJ114" i="40"/>
  <c r="AF114" i="40"/>
  <c r="AK137" i="32"/>
  <c r="AG137" i="32"/>
  <c r="AJ368" i="32"/>
  <c r="AE368" i="32"/>
  <c r="BP155" i="30"/>
  <c r="AF120" i="40"/>
  <c r="AG318" i="32"/>
  <c r="BP293" i="30"/>
  <c r="BR293" i="30"/>
  <c r="AA347" i="40"/>
  <c r="AC368" i="40"/>
  <c r="AD368" i="40" s="1"/>
  <c r="AK62" i="32"/>
  <c r="AG62" i="32"/>
  <c r="AE356" i="38"/>
  <c r="AC356" i="38"/>
  <c r="AH356" i="38" s="1"/>
  <c r="AG120" i="38"/>
  <c r="AC120" i="38"/>
  <c r="AC161" i="32"/>
  <c r="AD161" i="32" s="1"/>
  <c r="AJ161" i="32" s="1"/>
  <c r="AE109" i="38"/>
  <c r="AD264" i="32"/>
  <c r="AJ264" i="32" s="1"/>
  <c r="AI264" i="32"/>
  <c r="AF167" i="38"/>
  <c r="AG367" i="32"/>
  <c r="AK367" i="32"/>
  <c r="AG248" i="38"/>
  <c r="AH248" i="38"/>
  <c r="AB289" i="38"/>
  <c r="AC257" i="40"/>
  <c r="AD257" i="40" s="1"/>
  <c r="AJ257" i="40" s="1"/>
  <c r="AG257" i="40"/>
  <c r="AG113" i="40"/>
  <c r="BQ109" i="30"/>
  <c r="BM109" i="30"/>
  <c r="BO109" i="30" s="1"/>
  <c r="BP232" i="30"/>
  <c r="AH256" i="32"/>
  <c r="AI16" i="40"/>
  <c r="AA352" i="38"/>
  <c r="AB353" i="38"/>
  <c r="AF283" i="40"/>
  <c r="AE184" i="38"/>
  <c r="AH184" i="38"/>
  <c r="AK51" i="32"/>
  <c r="AD234" i="40"/>
  <c r="AG181" i="32"/>
  <c r="AE233" i="38"/>
  <c r="AE58" i="38"/>
  <c r="AD58" i="40"/>
  <c r="AE42" i="32"/>
  <c r="AK42" i="32" s="1"/>
  <c r="AC271" i="32"/>
  <c r="AD289" i="32"/>
  <c r="AJ289" i="32" s="1"/>
  <c r="AE263" i="38"/>
  <c r="AC122" i="40"/>
  <c r="AH244" i="38"/>
  <c r="AF202" i="40"/>
  <c r="AC275" i="38"/>
  <c r="AH275" i="38" s="1"/>
  <c r="AG216" i="40"/>
  <c r="BR238" i="30"/>
  <c r="AG233" i="38"/>
  <c r="AD66" i="32"/>
  <c r="AC28" i="40"/>
  <c r="AI352" i="40"/>
  <c r="BQ80" i="30"/>
  <c r="AB40" i="32"/>
  <c r="AF368" i="38"/>
  <c r="AF352" i="38" s="1"/>
  <c r="AB368" i="38"/>
  <c r="BQ102" i="30"/>
  <c r="AJ261" i="32"/>
  <c r="BR167" i="30"/>
  <c r="AK202" i="32"/>
  <c r="AB161" i="38"/>
  <c r="AG161" i="38" s="1"/>
  <c r="AC161" i="38"/>
  <c r="AE161" i="38" s="1"/>
  <c r="BM268" i="30"/>
  <c r="BR268" i="30" s="1"/>
  <c r="AG368" i="38"/>
  <c r="AE145" i="32"/>
  <c r="AK145" i="32" s="1"/>
  <c r="AI232" i="40"/>
  <c r="AD28" i="32"/>
  <c r="AD16" i="32" s="1"/>
  <c r="AC100" i="40"/>
  <c r="AI100" i="40" s="1"/>
  <c r="AB40" i="40"/>
  <c r="BQ255" i="30"/>
  <c r="AD192" i="40"/>
  <c r="AJ192" i="40" s="1"/>
  <c r="AB365" i="40"/>
  <c r="AC366" i="40"/>
  <c r="BR202" i="30"/>
  <c r="BO90" i="30"/>
  <c r="AI189" i="40"/>
  <c r="AK190" i="32"/>
  <c r="AF62" i="40"/>
  <c r="AH62" i="40"/>
  <c r="AI192" i="40"/>
  <c r="AJ208" i="40"/>
  <c r="BP182" i="30"/>
  <c r="AB178" i="40"/>
  <c r="AI132" i="40"/>
  <c r="BQ374" i="30"/>
  <c r="AD315" i="40"/>
  <c r="AJ315" i="40" s="1"/>
  <c r="BP49" i="30"/>
  <c r="AI27" i="40"/>
  <c r="AI217" i="40"/>
  <c r="BQ83" i="30"/>
  <c r="BM189" i="30"/>
  <c r="BO189" i="30" s="1"/>
  <c r="AK29" i="32"/>
  <c r="AH264" i="38"/>
  <c r="AG27" i="40"/>
  <c r="BP235" i="30"/>
  <c r="BO235" i="30"/>
  <c r="BP236" i="30"/>
  <c r="BQ236" i="30"/>
  <c r="AH122" i="32"/>
  <c r="AC122" i="32"/>
  <c r="AD251" i="40"/>
  <c r="AJ251" i="40" s="1"/>
  <c r="BQ191" i="30"/>
  <c r="AD50" i="32"/>
  <c r="AH274" i="32"/>
  <c r="AF58" i="38"/>
  <c r="AK27" i="32"/>
  <c r="AC257" i="32"/>
  <c r="AI257" i="32" s="1"/>
  <c r="AG196" i="32"/>
  <c r="AG360" i="38"/>
  <c r="BQ67" i="30"/>
  <c r="AD166" i="32"/>
  <c r="AG150" i="32"/>
  <c r="AD150" i="32"/>
  <c r="AE150" i="32" s="1"/>
  <c r="AI150" i="32"/>
  <c r="AG52" i="40"/>
  <c r="AD52" i="40"/>
  <c r="AJ52" i="40" s="1"/>
  <c r="AI115" i="32"/>
  <c r="BR214" i="30"/>
  <c r="AD257" i="32"/>
  <c r="BO134" i="30"/>
  <c r="BR43" i="30"/>
  <c r="AE218" i="32"/>
  <c r="AK218" i="32" s="1"/>
  <c r="BL196" i="30"/>
  <c r="BM196" i="30" s="1"/>
  <c r="AB215" i="40"/>
  <c r="AC299" i="38"/>
  <c r="AE299" i="38" s="1"/>
  <c r="AG299" i="38"/>
  <c r="BL320" i="30"/>
  <c r="BQ320" i="30" s="1"/>
  <c r="AD221" i="32"/>
  <c r="AJ221" i="32"/>
  <c r="AG148" i="32"/>
  <c r="AC225" i="40"/>
  <c r="AI225" i="40" s="1"/>
  <c r="AG156" i="32"/>
  <c r="BM33" i="30"/>
  <c r="AG364" i="38"/>
  <c r="AG284" i="38"/>
  <c r="AC284" i="38"/>
  <c r="AC113" i="38"/>
  <c r="AH113" i="38" s="1"/>
  <c r="AD255" i="32"/>
  <c r="AE255" i="32" s="1"/>
  <c r="AE83" i="32"/>
  <c r="AJ83" i="32"/>
  <c r="AI25" i="32"/>
  <c r="AI16" i="32" s="1"/>
  <c r="AC193" i="38"/>
  <c r="AE193" i="38" s="1"/>
  <c r="BM42" i="30"/>
  <c r="BQ42" i="30"/>
  <c r="AG265" i="38"/>
  <c r="AH265" i="38"/>
  <c r="AJ64" i="32"/>
  <c r="BR72" i="30"/>
  <c r="BO72" i="30"/>
  <c r="AB84" i="38"/>
  <c r="BL80" i="30"/>
  <c r="AG171" i="38"/>
  <c r="AC180" i="38"/>
  <c r="AH180" i="38" s="1"/>
  <c r="AG103" i="40"/>
  <c r="AC179" i="40"/>
  <c r="AD179" i="40" s="1"/>
  <c r="AF179" i="40" s="1"/>
  <c r="AH101" i="40"/>
  <c r="AK187" i="32"/>
  <c r="AC17" i="38"/>
  <c r="AE17" i="38" s="1"/>
  <c r="AJ94" i="40"/>
  <c r="AJ236" i="32"/>
  <c r="AG186" i="32"/>
  <c r="AB39" i="38"/>
  <c r="AG39" i="38" s="1"/>
  <c r="AG81" i="38"/>
  <c r="AE81" i="38"/>
  <c r="AI102" i="40"/>
  <c r="AH95" i="40"/>
  <c r="AH352" i="40"/>
  <c r="BR127" i="30"/>
  <c r="BO290" i="30"/>
  <c r="AG360" i="32"/>
  <c r="AB78" i="40"/>
  <c r="AC78" i="40" s="1"/>
  <c r="BL204" i="30"/>
  <c r="AH372" i="38"/>
  <c r="AH371" i="38" s="1"/>
  <c r="BR54" i="30"/>
  <c r="AC127" i="32"/>
  <c r="AE280" i="32"/>
  <c r="AK280" i="32" s="1"/>
  <c r="AE373" i="32"/>
  <c r="AG373" i="32" s="1"/>
  <c r="AD142" i="40"/>
  <c r="AJ142" i="40" s="1"/>
  <c r="AG167" i="32"/>
  <c r="BM302" i="30"/>
  <c r="BR302" i="30" s="1"/>
  <c r="AJ320" i="40"/>
  <c r="AF320" i="40"/>
  <c r="AD267" i="40"/>
  <c r="AJ267" i="40" s="1"/>
  <c r="BQ272" i="30"/>
  <c r="BQ171" i="30"/>
  <c r="BO205" i="30"/>
  <c r="AD45" i="32"/>
  <c r="AJ45" i="32" s="1"/>
  <c r="AH143" i="32"/>
  <c r="AG94" i="38"/>
  <c r="AJ49" i="32"/>
  <c r="AE108" i="32"/>
  <c r="AK108" i="32" s="1"/>
  <c r="AH19" i="38"/>
  <c r="AE372" i="32"/>
  <c r="AK372" i="32" s="1"/>
  <c r="AK371" i="32" s="1"/>
  <c r="AD90" i="40"/>
  <c r="AJ90" i="40" s="1"/>
  <c r="BO229" i="30"/>
  <c r="AC282" i="40"/>
  <c r="AH282" i="40"/>
  <c r="AD112" i="32"/>
  <c r="AI112" i="32"/>
  <c r="AJ112" i="32"/>
  <c r="AI19" i="40"/>
  <c r="AD19" i="40"/>
  <c r="AF19" i="40" s="1"/>
  <c r="AI235" i="40"/>
  <c r="AD264" i="40"/>
  <c r="AI264" i="40"/>
  <c r="AC273" i="40"/>
  <c r="AD273" i="40" s="1"/>
  <c r="AF273" i="40" s="1"/>
  <c r="BM40" i="30"/>
  <c r="BO40" i="30" s="1"/>
  <c r="AJ297" i="32"/>
  <c r="BO186" i="30"/>
  <c r="AH230" i="38"/>
  <c r="AE230" i="38"/>
  <c r="AC348" i="40"/>
  <c r="AC298" i="38"/>
  <c r="AE298" i="38" s="1"/>
  <c r="AB59" i="38"/>
  <c r="AB137" i="40"/>
  <c r="AJ271" i="40"/>
  <c r="AH363" i="38"/>
  <c r="AF196" i="38"/>
  <c r="AC75" i="40"/>
  <c r="AG25" i="40"/>
  <c r="AG15" i="40" s="1"/>
  <c r="AG171" i="32"/>
  <c r="AE171" i="32"/>
  <c r="AK171" i="32" s="1"/>
  <c r="AC262" i="38"/>
  <c r="AE262" i="38"/>
  <c r="AH262" i="38"/>
  <c r="AG13" i="39"/>
  <c r="AG11" i="39" s="1"/>
  <c r="AH247" i="38"/>
  <c r="AC198" i="40"/>
  <c r="AI198" i="40" s="1"/>
  <c r="AI170" i="40"/>
  <c r="AF170" i="40"/>
  <c r="BP156" i="30"/>
  <c r="BO156" i="30"/>
  <c r="AE240" i="38"/>
  <c r="AE95" i="38"/>
  <c r="AB223" i="38"/>
  <c r="AC223" i="38" s="1"/>
  <c r="AI45" i="32"/>
  <c r="AH273" i="40"/>
  <c r="AJ164" i="40"/>
  <c r="AD300" i="32"/>
  <c r="AE300" i="32" s="1"/>
  <c r="AB113" i="40"/>
  <c r="AC256" i="32"/>
  <c r="AH242" i="32"/>
  <c r="AG242" i="32"/>
  <c r="AC189" i="38"/>
  <c r="AH189" i="38" s="1"/>
  <c r="AH318" i="40"/>
  <c r="AK244" i="40"/>
  <c r="AK245" i="40" s="1"/>
  <c r="AI124" i="40"/>
  <c r="AE300" i="38"/>
  <c r="AB197" i="38"/>
  <c r="AG197" i="38" s="1"/>
  <c r="AC216" i="38"/>
  <c r="AE216" i="38" s="1"/>
  <c r="AF214" i="38"/>
  <c r="AJ353" i="32"/>
  <c r="AJ352" i="32" s="1"/>
  <c r="AE306" i="38"/>
  <c r="BP180" i="30"/>
  <c r="BP154" i="30"/>
  <c r="BR154" i="30"/>
  <c r="BM339" i="30"/>
  <c r="BQ339" i="30"/>
  <c r="BR339" i="30"/>
  <c r="BO339" i="30"/>
  <c r="AA32" i="38"/>
  <c r="AA10" i="38" s="1"/>
  <c r="AJ306" i="40"/>
  <c r="BL70" i="30"/>
  <c r="AD52" i="32"/>
  <c r="BR191" i="30"/>
  <c r="AK70" i="32"/>
  <c r="BR176" i="30"/>
  <c r="BO251" i="30"/>
  <c r="BO216" i="30"/>
  <c r="BK373" i="30"/>
  <c r="AJ311" i="40"/>
  <c r="AC209" i="40"/>
  <c r="AD209" i="40" s="1"/>
  <c r="AC213" i="40"/>
  <c r="AI213" i="40" s="1"/>
  <c r="AJ161" i="40"/>
  <c r="BR206" i="30"/>
  <c r="AH192" i="38"/>
  <c r="AG233" i="40"/>
  <c r="AB136" i="40"/>
  <c r="AK204" i="32"/>
  <c r="AI262" i="32"/>
  <c r="AH107" i="32"/>
  <c r="AJ107" i="32"/>
  <c r="AK107" i="32"/>
  <c r="AG292" i="40"/>
  <c r="AB292" i="40"/>
  <c r="AI269" i="40"/>
  <c r="AF269" i="40"/>
  <c r="AG269" i="40"/>
  <c r="AK283" i="32"/>
  <c r="AJ283" i="32"/>
  <c r="AE272" i="38"/>
  <c r="AH305" i="40"/>
  <c r="AI305" i="40"/>
  <c r="AF275" i="40"/>
  <c r="AK241" i="32"/>
  <c r="BM267" i="30"/>
  <c r="BR189" i="30"/>
  <c r="AJ302" i="32"/>
  <c r="AG173" i="32"/>
  <c r="AG234" i="38"/>
  <c r="AC289" i="40"/>
  <c r="AI289" i="40" s="1"/>
  <c r="AJ76" i="32"/>
  <c r="AE269" i="32"/>
  <c r="BR395" i="30"/>
  <c r="BO239" i="30"/>
  <c r="AB167" i="38"/>
  <c r="AC167" i="38" s="1"/>
  <c r="AH167" i="38" s="1"/>
  <c r="AB44" i="38"/>
  <c r="AG44" i="38" s="1"/>
  <c r="AH156" i="38"/>
  <c r="AF93" i="38"/>
  <c r="AB93" i="38"/>
  <c r="AG93" i="38" s="1"/>
  <c r="AH365" i="38"/>
  <c r="BP288" i="30"/>
  <c r="AC198" i="38"/>
  <c r="AF14" i="38"/>
  <c r="AB225" i="38"/>
  <c r="AG225" i="38" s="1"/>
  <c r="AI200" i="40"/>
  <c r="BL15" i="30"/>
  <c r="AE311" i="38"/>
  <c r="AE264" i="38"/>
  <c r="AF84" i="38"/>
  <c r="AC40" i="32"/>
  <c r="AD95" i="32"/>
  <c r="AE95" i="32" s="1"/>
  <c r="AK95" i="32" s="1"/>
  <c r="AD322" i="40"/>
  <c r="AF322" i="40" s="1"/>
  <c r="AF48" i="40"/>
  <c r="AH98" i="38"/>
  <c r="BP169" i="30"/>
  <c r="BQ169" i="30"/>
  <c r="AC16" i="32"/>
  <c r="AC12" i="32" s="1"/>
  <c r="AC392" i="32" s="1"/>
  <c r="AF196" i="40"/>
  <c r="AC318" i="40"/>
  <c r="AF345" i="40"/>
  <c r="BO124" i="30"/>
  <c r="AG73" i="32"/>
  <c r="AK73" i="32"/>
  <c r="AD163" i="32"/>
  <c r="AJ163" i="32" s="1"/>
  <c r="AD113" i="32"/>
  <c r="AH113" i="32"/>
  <c r="AH300" i="38"/>
  <c r="AF18" i="39"/>
  <c r="AE68" i="38"/>
  <c r="AF68" i="38"/>
  <c r="AF32" i="38" s="1"/>
  <c r="AF10" i="38" s="1"/>
  <c r="AB204" i="38"/>
  <c r="AG204" i="38" s="1"/>
  <c r="AC220" i="38"/>
  <c r="AH220" i="38" s="1"/>
  <c r="AH193" i="40"/>
  <c r="AC144" i="38"/>
  <c r="AH144" i="38" s="1"/>
  <c r="BP58" i="30"/>
  <c r="AE235" i="38"/>
  <c r="AD124" i="40"/>
  <c r="AF124" i="40" s="1"/>
  <c r="AJ241" i="32"/>
  <c r="AF176" i="40"/>
  <c r="AE197" i="32"/>
  <c r="AE305" i="38"/>
  <c r="BR108" i="30"/>
  <c r="Y13" i="15"/>
  <c r="Z13" i="15" s="1"/>
  <c r="Z14" i="23"/>
  <c r="Z10" i="23" s="1"/>
  <c r="X10" i="15"/>
  <c r="Y12" i="15"/>
  <c r="Y14" i="15"/>
  <c r="Z14" i="15" s="1"/>
  <c r="Y15" i="15"/>
  <c r="Z15" i="15" s="1"/>
  <c r="AA15" i="15" s="1"/>
  <c r="D14" i="23"/>
  <c r="B100" i="27"/>
  <c r="B99" i="27"/>
  <c r="B98" i="27"/>
  <c r="B97" i="27"/>
  <c r="B96" i="27"/>
  <c r="B95" i="27"/>
  <c r="B94" i="27"/>
  <c r="B93" i="27"/>
  <c r="B92" i="27"/>
  <c r="B91" i="27"/>
  <c r="B90" i="27"/>
  <c r="B89" i="27"/>
  <c r="B88" i="27"/>
  <c r="B87" i="27"/>
  <c r="B86" i="27"/>
  <c r="B85" i="27"/>
  <c r="B84" i="27"/>
  <c r="B83" i="27"/>
  <c r="B82" i="27"/>
  <c r="B81" i="27"/>
  <c r="B80" i="27"/>
  <c r="B79" i="27"/>
  <c r="B78" i="27"/>
  <c r="B77" i="27"/>
  <c r="B76" i="27"/>
  <c r="B75" i="27"/>
  <c r="B74" i="27"/>
  <c r="B73" i="27"/>
  <c r="B72" i="27"/>
  <c r="B71" i="27"/>
  <c r="B70" i="27"/>
  <c r="B69" i="27"/>
  <c r="B68" i="27"/>
  <c r="B67" i="27"/>
  <c r="B66" i="27"/>
  <c r="B65" i="27"/>
  <c r="B64" i="27"/>
  <c r="B63" i="27"/>
  <c r="B62" i="27"/>
  <c r="B61" i="27"/>
  <c r="B60" i="27"/>
  <c r="B59" i="27"/>
  <c r="B58" i="27"/>
  <c r="B57" i="27"/>
  <c r="B56" i="27"/>
  <c r="B55" i="27"/>
  <c r="B54" i="27"/>
  <c r="B53" i="27"/>
  <c r="B52" i="27"/>
  <c r="B51" i="27"/>
  <c r="B50" i="27"/>
  <c r="B49" i="27"/>
  <c r="B48" i="27"/>
  <c r="B47" i="27"/>
  <c r="B46" i="27"/>
  <c r="B45" i="27"/>
  <c r="B44" i="27"/>
  <c r="B43" i="27"/>
  <c r="B42" i="27"/>
  <c r="B41" i="27"/>
  <c r="B40" i="27"/>
  <c r="B39" i="27"/>
  <c r="B38" i="27"/>
  <c r="B37" i="27"/>
  <c r="B36" i="27"/>
  <c r="B35" i="27"/>
  <c r="B34" i="27"/>
  <c r="B33" i="27"/>
  <c r="B32" i="27"/>
  <c r="B31" i="27"/>
  <c r="B30" i="27"/>
  <c r="B29" i="27"/>
  <c r="B28" i="27"/>
  <c r="B27" i="27"/>
  <c r="B26" i="27"/>
  <c r="B25" i="27"/>
  <c r="B24" i="27"/>
  <c r="B23" i="27"/>
  <c r="B22" i="27"/>
  <c r="B21" i="27"/>
  <c r="B20" i="27"/>
  <c r="B19" i="27"/>
  <c r="B18" i="27"/>
  <c r="B17" i="27"/>
  <c r="B16" i="27"/>
  <c r="B15" i="27"/>
  <c r="B14" i="27"/>
  <c r="B13" i="27"/>
  <c r="B12" i="27"/>
  <c r="B11" i="27"/>
  <c r="B10" i="27"/>
  <c r="B9" i="27"/>
  <c r="B8" i="27"/>
  <c r="B7" i="27"/>
  <c r="B6" i="27"/>
  <c r="B5" i="27"/>
  <c r="B4" i="27"/>
  <c r="B3" i="27"/>
  <c r="AD313" i="40" l="1"/>
  <c r="AJ313" i="40" s="1"/>
  <c r="AD199" i="40"/>
  <c r="AF199" i="40" s="1"/>
  <c r="AF39" i="40"/>
  <c r="AJ39" i="40"/>
  <c r="AF286" i="40"/>
  <c r="AF263" i="40"/>
  <c r="AF102" i="40"/>
  <c r="AJ261" i="40"/>
  <c r="AD153" i="40"/>
  <c r="AF153" i="40" s="1"/>
  <c r="AJ303" i="40"/>
  <c r="AF218" i="40"/>
  <c r="AJ146" i="40"/>
  <c r="AF146" i="40"/>
  <c r="AF223" i="40"/>
  <c r="AI93" i="40"/>
  <c r="AD16" i="40"/>
  <c r="AF144" i="40"/>
  <c r="AD50" i="40"/>
  <c r="AF50" i="40" s="1"/>
  <c r="AJ235" i="40"/>
  <c r="AI182" i="40"/>
  <c r="AD182" i="40"/>
  <c r="AI69" i="40"/>
  <c r="AD69" i="40"/>
  <c r="AF360" i="40"/>
  <c r="AJ360" i="40"/>
  <c r="AI311" i="40"/>
  <c r="AI17" i="40"/>
  <c r="AI299" i="40"/>
  <c r="AD299" i="40"/>
  <c r="AF93" i="40"/>
  <c r="AF313" i="40"/>
  <c r="AF274" i="40"/>
  <c r="AF210" i="40"/>
  <c r="AD241" i="40"/>
  <c r="AF241" i="40" s="1"/>
  <c r="AI241" i="40"/>
  <c r="AK200" i="40" s="1"/>
  <c r="AK281" i="40" s="1"/>
  <c r="AD290" i="40"/>
  <c r="AJ290" i="40" s="1"/>
  <c r="AI134" i="40"/>
  <c r="AF280" i="40"/>
  <c r="AJ280" i="40"/>
  <c r="AD221" i="40"/>
  <c r="AJ221" i="40" s="1"/>
  <c r="AJ199" i="40"/>
  <c r="AF267" i="40"/>
  <c r="AJ80" i="40"/>
  <c r="AJ291" i="40"/>
  <c r="AF291" i="40"/>
  <c r="AF233" i="40"/>
  <c r="AF139" i="40"/>
  <c r="AJ139" i="40"/>
  <c r="AF204" i="40"/>
  <c r="AI204" i="40"/>
  <c r="AD65" i="40"/>
  <c r="AF65" i="40" s="1"/>
  <c r="AF361" i="40"/>
  <c r="AJ361" i="40"/>
  <c r="AJ356" i="40"/>
  <c r="AJ272" i="40"/>
  <c r="AF134" i="40"/>
  <c r="AI221" i="40"/>
  <c r="AC138" i="40"/>
  <c r="AH138" i="40"/>
  <c r="AJ116" i="40"/>
  <c r="AD213" i="40"/>
  <c r="AJ213" i="40" s="1"/>
  <c r="AJ359" i="40"/>
  <c r="AF359" i="40"/>
  <c r="AJ205" i="40"/>
  <c r="AF205" i="40"/>
  <c r="AJ153" i="40"/>
  <c r="AG34" i="40"/>
  <c r="AF294" i="40"/>
  <c r="AD252" i="40"/>
  <c r="AJ252" i="40" s="1"/>
  <c r="AI357" i="40"/>
  <c r="AF115" i="40"/>
  <c r="AJ305" i="40"/>
  <c r="AI80" i="40"/>
  <c r="AI46" i="40"/>
  <c r="AD17" i="40"/>
  <c r="AJ17" i="40" s="1"/>
  <c r="AJ93" i="40"/>
  <c r="AF296" i="40"/>
  <c r="AJ296" i="40"/>
  <c r="AI65" i="40"/>
  <c r="AD118" i="40"/>
  <c r="AJ118" i="40" s="1"/>
  <c r="AD279" i="40"/>
  <c r="AF279" i="40" s="1"/>
  <c r="AD317" i="40"/>
  <c r="AF317" i="40" s="1"/>
  <c r="AI317" i="40"/>
  <c r="BO149" i="30"/>
  <c r="BR149" i="30"/>
  <c r="AD95" i="40"/>
  <c r="AJ95" i="40" s="1"/>
  <c r="BO49" i="30"/>
  <c r="BR49" i="30"/>
  <c r="AH130" i="38"/>
  <c r="AE130" i="38"/>
  <c r="BO272" i="30"/>
  <c r="BR272" i="30"/>
  <c r="AJ141" i="40"/>
  <c r="AF141" i="40"/>
  <c r="AJ216" i="40"/>
  <c r="AF216" i="40"/>
  <c r="AK353" i="32"/>
  <c r="AE352" i="32"/>
  <c r="AJ159" i="40"/>
  <c r="AF159" i="40"/>
  <c r="BR386" i="30"/>
  <c r="BO386" i="30"/>
  <c r="BO45" i="30"/>
  <c r="BR45" i="30"/>
  <c r="AJ132" i="40"/>
  <c r="AF132" i="40"/>
  <c r="AJ113" i="32"/>
  <c r="AJ124" i="40"/>
  <c r="AD318" i="40"/>
  <c r="AJ318" i="40" s="1"/>
  <c r="AC59" i="38"/>
  <c r="AH59" i="38" s="1"/>
  <c r="AI273" i="40"/>
  <c r="AF264" i="40"/>
  <c r="AJ264" i="40"/>
  <c r="BM80" i="30"/>
  <c r="BO80" i="30" s="1"/>
  <c r="BO42" i="30"/>
  <c r="BR42" i="30"/>
  <c r="AH284" i="38"/>
  <c r="AE284" i="38"/>
  <c r="AE221" i="32"/>
  <c r="AG221" i="32"/>
  <c r="AK221" i="32"/>
  <c r="AH215" i="40"/>
  <c r="AJ150" i="32"/>
  <c r="AE166" i="32"/>
  <c r="AK166" i="32" s="1"/>
  <c r="AI122" i="32"/>
  <c r="AF192" i="40"/>
  <c r="AB34" i="40"/>
  <c r="AC40" i="40"/>
  <c r="AD40" i="40" s="1"/>
  <c r="AE66" i="32"/>
  <c r="AG66" i="32" s="1"/>
  <c r="AI122" i="40"/>
  <c r="AD122" i="40"/>
  <c r="AF58" i="40"/>
  <c r="AJ58" i="40"/>
  <c r="AJ234" i="40"/>
  <c r="AF234" i="40"/>
  <c r="AF315" i="40"/>
  <c r="AJ188" i="40"/>
  <c r="AJ26" i="40"/>
  <c r="BO275" i="30"/>
  <c r="AI271" i="32"/>
  <c r="AF352" i="40"/>
  <c r="BO157" i="30"/>
  <c r="BO141" i="30"/>
  <c r="AG76" i="32"/>
  <c r="AK76" i="32"/>
  <c r="BM320" i="30"/>
  <c r="BR320" i="30" s="1"/>
  <c r="AJ245" i="32"/>
  <c r="AE245" i="32"/>
  <c r="AK18" i="32"/>
  <c r="AG18" i="32"/>
  <c r="AH16" i="32"/>
  <c r="AH12" i="32" s="1"/>
  <c r="AH392" i="32" s="1"/>
  <c r="AJ280" i="32"/>
  <c r="AG280" i="32"/>
  <c r="AD188" i="32"/>
  <c r="AE188" i="32"/>
  <c r="AK188" i="32" s="1"/>
  <c r="AD180" i="32"/>
  <c r="AF83" i="40"/>
  <c r="AJ83" i="40"/>
  <c r="BL32" i="30"/>
  <c r="AJ312" i="40"/>
  <c r="AF312" i="40"/>
  <c r="AE26" i="32"/>
  <c r="AJ26" i="32"/>
  <c r="AD186" i="40"/>
  <c r="AJ186" i="40" s="1"/>
  <c r="AH252" i="38"/>
  <c r="AE180" i="38"/>
  <c r="BQ49" i="30"/>
  <c r="AC215" i="40"/>
  <c r="AD215" i="40" s="1"/>
  <c r="AF215" i="40" s="1"/>
  <c r="AE237" i="32"/>
  <c r="AJ118" i="32"/>
  <c r="AI78" i="40"/>
  <c r="AJ300" i="32"/>
  <c r="AI161" i="32"/>
  <c r="AD197" i="40"/>
  <c r="AJ197" i="40" s="1"/>
  <c r="AC238" i="38"/>
  <c r="AE238" i="38" s="1"/>
  <c r="AJ345" i="40"/>
  <c r="AG255" i="32"/>
  <c r="AH161" i="38"/>
  <c r="AK227" i="32"/>
  <c r="AK152" i="32"/>
  <c r="AI246" i="40"/>
  <c r="AD246" i="40"/>
  <c r="AJ246" i="40" s="1"/>
  <c r="AI209" i="40"/>
  <c r="AH293" i="40"/>
  <c r="AC293" i="40"/>
  <c r="AD244" i="40"/>
  <c r="AJ244" i="40" s="1"/>
  <c r="BO378" i="30"/>
  <c r="AJ184" i="40"/>
  <c r="AK212" i="32"/>
  <c r="AG212" i="32"/>
  <c r="AF357" i="40"/>
  <c r="AG95" i="32"/>
  <c r="AK143" i="32"/>
  <c r="BQ45" i="30"/>
  <c r="AE52" i="32"/>
  <c r="AG52" i="32" s="1"/>
  <c r="AF16" i="39"/>
  <c r="AK16" i="39" s="1"/>
  <c r="AJ70" i="40"/>
  <c r="AG42" i="32"/>
  <c r="AK300" i="32"/>
  <c r="AJ247" i="40"/>
  <c r="AK198" i="32"/>
  <c r="AD227" i="40"/>
  <c r="AF227" i="40" s="1"/>
  <c r="AI158" i="40"/>
  <c r="AJ262" i="32"/>
  <c r="AF213" i="40"/>
  <c r="AE159" i="38"/>
  <c r="AG59" i="38"/>
  <c r="AG32" i="38" s="1"/>
  <c r="AG10" i="38" s="1"/>
  <c r="AG108" i="32"/>
  <c r="AC94" i="38"/>
  <c r="AH94" i="38" s="1"/>
  <c r="AK258" i="32"/>
  <c r="AF142" i="40"/>
  <c r="AK203" i="32"/>
  <c r="AE257" i="32"/>
  <c r="AK257" i="32" s="1"/>
  <c r="AK110" i="32"/>
  <c r="AG194" i="32"/>
  <c r="AK194" i="32"/>
  <c r="AK69" i="32"/>
  <c r="AC76" i="40"/>
  <c r="AD76" i="40" s="1"/>
  <c r="AJ76" i="40" s="1"/>
  <c r="AH203" i="38"/>
  <c r="AJ71" i="40"/>
  <c r="AF71" i="40"/>
  <c r="AH114" i="38"/>
  <c r="AI250" i="40"/>
  <c r="AH115" i="40"/>
  <c r="AH115" i="38"/>
  <c r="AE115" i="38"/>
  <c r="AI141" i="32"/>
  <c r="AC297" i="40"/>
  <c r="AG153" i="32"/>
  <c r="AJ373" i="32"/>
  <c r="AJ371" i="32" s="1"/>
  <c r="AG117" i="32"/>
  <c r="AF209" i="40"/>
  <c r="BQ196" i="30"/>
  <c r="BR172" i="30"/>
  <c r="BO232" i="30"/>
  <c r="AG300" i="32"/>
  <c r="AG260" i="32"/>
  <c r="AE118" i="32"/>
  <c r="AG118" i="32" s="1"/>
  <c r="AH158" i="40"/>
  <c r="AD366" i="40"/>
  <c r="AJ366" i="40" s="1"/>
  <c r="AJ152" i="32"/>
  <c r="AI75" i="40"/>
  <c r="BO171" i="30"/>
  <c r="AK268" i="32"/>
  <c r="BO302" i="30"/>
  <c r="AG64" i="32"/>
  <c r="AG298" i="38"/>
  <c r="BM117" i="30"/>
  <c r="AJ61" i="40"/>
  <c r="AF203" i="40"/>
  <c r="AK267" i="32"/>
  <c r="BR84" i="30"/>
  <c r="AH292" i="40"/>
  <c r="AC292" i="40"/>
  <c r="AC136" i="40"/>
  <c r="AD136" i="40" s="1"/>
  <c r="BQ70" i="30"/>
  <c r="AC197" i="38"/>
  <c r="AH197" i="38" s="1"/>
  <c r="AD256" i="32"/>
  <c r="AJ273" i="40"/>
  <c r="AF90" i="40"/>
  <c r="AG84" i="38"/>
  <c r="AC84" i="38"/>
  <c r="AH84" i="38" s="1"/>
  <c r="AK83" i="32"/>
  <c r="AG83" i="32"/>
  <c r="BR196" i="30"/>
  <c r="AF52" i="40"/>
  <c r="AJ166" i="32"/>
  <c r="AD289" i="40"/>
  <c r="AJ289" i="40" s="1"/>
  <c r="AJ50" i="32"/>
  <c r="AE50" i="32"/>
  <c r="AG50" i="32" s="1"/>
  <c r="AG352" i="38"/>
  <c r="AC368" i="38"/>
  <c r="AH368" i="38" s="1"/>
  <c r="AE368" i="38"/>
  <c r="AE352" i="38" s="1"/>
  <c r="AE289" i="32"/>
  <c r="AK289" i="32"/>
  <c r="AB352" i="38"/>
  <c r="AC352" i="38" s="1"/>
  <c r="AH353" i="38"/>
  <c r="AH352" i="38" s="1"/>
  <c r="AG353" i="38"/>
  <c r="AC353" i="38"/>
  <c r="AE353" i="38" s="1"/>
  <c r="AI256" i="32"/>
  <c r="AE167" i="38"/>
  <c r="AF183" i="40"/>
  <c r="AJ183" i="40"/>
  <c r="AJ28" i="32"/>
  <c r="AC353" i="40"/>
  <c r="AI353" i="40" s="1"/>
  <c r="BM16" i="30"/>
  <c r="BO16" i="30"/>
  <c r="AI270" i="40"/>
  <c r="AD270" i="40"/>
  <c r="AJ270" i="40" s="1"/>
  <c r="AE144" i="38"/>
  <c r="AE206" i="32"/>
  <c r="AG206" i="32" s="1"/>
  <c r="AE163" i="32"/>
  <c r="AK163" i="32" s="1"/>
  <c r="BK10" i="30"/>
  <c r="BM230" i="30"/>
  <c r="BQ230" i="30"/>
  <c r="AD294" i="32"/>
  <c r="AE294" i="32" s="1"/>
  <c r="AI294" i="32"/>
  <c r="BM170" i="30"/>
  <c r="BR170" i="30" s="1"/>
  <c r="BQ170" i="30"/>
  <c r="BQ377" i="30"/>
  <c r="BM377" i="30"/>
  <c r="AJ51" i="40"/>
  <c r="AJ67" i="32"/>
  <c r="AC39" i="38"/>
  <c r="AE39" i="38" s="1"/>
  <c r="BO320" i="30"/>
  <c r="AH67" i="40"/>
  <c r="BQ128" i="30"/>
  <c r="BM128" i="30"/>
  <c r="BO128" i="30" s="1"/>
  <c r="AI130" i="32"/>
  <c r="AH17" i="38"/>
  <c r="AH14" i="38" s="1"/>
  <c r="AI14" i="38" s="1"/>
  <c r="AG161" i="32"/>
  <c r="AE161" i="32"/>
  <c r="AK161" i="32" s="1"/>
  <c r="BQ161" i="30"/>
  <c r="AI345" i="40"/>
  <c r="AB32" i="38"/>
  <c r="AF244" i="40"/>
  <c r="AH369" i="40"/>
  <c r="AH365" i="40" s="1"/>
  <c r="AC369" i="40"/>
  <c r="AI369" i="40" s="1"/>
  <c r="AG239" i="32"/>
  <c r="AK20" i="32"/>
  <c r="AG20" i="32"/>
  <c r="AI141" i="40"/>
  <c r="AK71" i="32"/>
  <c r="AC49" i="40"/>
  <c r="AD49" i="40" s="1"/>
  <c r="AK182" i="32"/>
  <c r="BR232" i="30"/>
  <c r="AJ209" i="32"/>
  <c r="BM155" i="30"/>
  <c r="BR155" i="30" s="1"/>
  <c r="AD127" i="40"/>
  <c r="AJ127" i="40" s="1"/>
  <c r="AG223" i="38"/>
  <c r="AJ16" i="32"/>
  <c r="AB14" i="38"/>
  <c r="AF251" i="40"/>
  <c r="AC225" i="38"/>
  <c r="AH225" i="38" s="1"/>
  <c r="AK164" i="32"/>
  <c r="AG164" i="32"/>
  <c r="AJ162" i="40"/>
  <c r="AE59" i="38"/>
  <c r="BR236" i="30"/>
  <c r="AI95" i="40"/>
  <c r="AG372" i="38"/>
  <c r="AG371" i="38" s="1"/>
  <c r="AB371" i="38"/>
  <c r="AE372" i="38"/>
  <c r="AE371" i="38" s="1"/>
  <c r="AH193" i="38"/>
  <c r="AJ115" i="32"/>
  <c r="AD115" i="32"/>
  <c r="AE115" i="32" s="1"/>
  <c r="AK115" i="32" s="1"/>
  <c r="AI298" i="32"/>
  <c r="AC165" i="38"/>
  <c r="AE165" i="38" s="1"/>
  <c r="AG165" i="38"/>
  <c r="AG114" i="38"/>
  <c r="AD126" i="40"/>
  <c r="AJ126" i="40" s="1"/>
  <c r="AE45" i="32"/>
  <c r="AG45" i="32" s="1"/>
  <c r="AG179" i="32"/>
  <c r="AG142" i="38"/>
  <c r="BM228" i="30"/>
  <c r="BO228" i="30" s="1"/>
  <c r="AF246" i="40"/>
  <c r="AF151" i="40"/>
  <c r="AD122" i="32"/>
  <c r="AE122" i="32" s="1"/>
  <c r="AE211" i="32"/>
  <c r="AK211" i="32" s="1"/>
  <c r="AF257" i="40"/>
  <c r="AG274" i="32"/>
  <c r="AD293" i="40"/>
  <c r="AJ293" i="40" s="1"/>
  <c r="AJ239" i="32"/>
  <c r="BQ378" i="30"/>
  <c r="BR266" i="30"/>
  <c r="AH40" i="40"/>
  <c r="AI188" i="32"/>
  <c r="AI95" i="32"/>
  <c r="BO349" i="30"/>
  <c r="BR109" i="30"/>
  <c r="AC243" i="40"/>
  <c r="AG197" i="32"/>
  <c r="AK197" i="32"/>
  <c r="AC113" i="40"/>
  <c r="AD113" i="40" s="1"/>
  <c r="AH113" i="40"/>
  <c r="AD348" i="40"/>
  <c r="AF348" i="40" s="1"/>
  <c r="AD282" i="40"/>
  <c r="AF282" i="40" s="1"/>
  <c r="AI282" i="40"/>
  <c r="AJ322" i="40"/>
  <c r="BM70" i="30"/>
  <c r="BO70" i="30" s="1"/>
  <c r="AH178" i="40"/>
  <c r="AC178" i="40"/>
  <c r="AI178" i="40" s="1"/>
  <c r="AI366" i="40"/>
  <c r="AD271" i="32"/>
  <c r="AE271" i="32" s="1"/>
  <c r="AG271" i="32" s="1"/>
  <c r="AG289" i="38"/>
  <c r="AE289" i="38"/>
  <c r="AC289" i="38"/>
  <c r="AH289" i="38" s="1"/>
  <c r="AK368" i="32"/>
  <c r="AG368" i="32"/>
  <c r="AE28" i="32"/>
  <c r="AK28" i="32" s="1"/>
  <c r="AD349" i="40"/>
  <c r="AJ349" i="40" s="1"/>
  <c r="AG17" i="32"/>
  <c r="AE16" i="32"/>
  <c r="AI348" i="40"/>
  <c r="BO268" i="30"/>
  <c r="AI86" i="40"/>
  <c r="AD86" i="40"/>
  <c r="AJ86" i="40" s="1"/>
  <c r="AB11" i="39"/>
  <c r="AH13" i="39"/>
  <c r="AC13" i="39"/>
  <c r="BR40" i="30"/>
  <c r="AC67" i="40"/>
  <c r="AI67" i="40" s="1"/>
  <c r="BR128" i="30"/>
  <c r="AK52" i="32"/>
  <c r="AF175" i="40"/>
  <c r="AJ175" i="40"/>
  <c r="AH55" i="38"/>
  <c r="AE55" i="38"/>
  <c r="AJ102" i="32"/>
  <c r="AE102" i="32"/>
  <c r="AI74" i="40"/>
  <c r="AD74" i="40"/>
  <c r="AJ74" i="40" s="1"/>
  <c r="BQ142" i="30"/>
  <c r="BM142" i="30"/>
  <c r="BR142" i="30" s="1"/>
  <c r="AI368" i="40"/>
  <c r="AF289" i="40"/>
  <c r="AG157" i="32"/>
  <c r="AD143" i="40"/>
  <c r="AF143" i="40" s="1"/>
  <c r="AE215" i="38"/>
  <c r="BO244" i="30"/>
  <c r="AJ209" i="40"/>
  <c r="AJ85" i="40"/>
  <c r="BR312" i="30"/>
  <c r="AJ115" i="40"/>
  <c r="AI360" i="40"/>
  <c r="AI248" i="40"/>
  <c r="AF248" i="40"/>
  <c r="AF79" i="40"/>
  <c r="AJ79" i="40"/>
  <c r="BQ193" i="30"/>
  <c r="BR192" i="30"/>
  <c r="BO192" i="30"/>
  <c r="AE298" i="32"/>
  <c r="AG298" i="32" s="1"/>
  <c r="AJ66" i="32"/>
  <c r="AD184" i="32"/>
  <c r="AC44" i="38"/>
  <c r="AE44" i="38" s="1"/>
  <c r="AI209" i="32"/>
  <c r="BO155" i="30"/>
  <c r="AG216" i="32"/>
  <c r="AF127" i="40"/>
  <c r="AH223" i="38"/>
  <c r="AF239" i="40"/>
  <c r="BQ58" i="30"/>
  <c r="BQ32" i="30" s="1"/>
  <c r="AJ227" i="40"/>
  <c r="BM58" i="30"/>
  <c r="BO58" i="30" s="1"/>
  <c r="AG22" i="32"/>
  <c r="AK22" i="32"/>
  <c r="AE262" i="32"/>
  <c r="AG262" i="32" s="1"/>
  <c r="AK262" i="32"/>
  <c r="AH216" i="38"/>
  <c r="AE177" i="32"/>
  <c r="AK177" i="32" s="1"/>
  <c r="AJ255" i="32"/>
  <c r="AE113" i="38"/>
  <c r="AJ257" i="32"/>
  <c r="AB347" i="40"/>
  <c r="AI214" i="40"/>
  <c r="BM193" i="30"/>
  <c r="BO193" i="30" s="1"/>
  <c r="AJ190" i="40"/>
  <c r="AF190" i="40"/>
  <c r="AE185" i="38"/>
  <c r="AE114" i="38"/>
  <c r="AI115" i="40"/>
  <c r="BM270" i="30"/>
  <c r="BO270" i="30" s="1"/>
  <c r="AE209" i="32"/>
  <c r="AK209" i="32" s="1"/>
  <c r="AJ368" i="40"/>
  <c r="AK45" i="32"/>
  <c r="AH100" i="40"/>
  <c r="AD100" i="40"/>
  <c r="AJ100" i="40" s="1"/>
  <c r="AJ164" i="32"/>
  <c r="AC96" i="40"/>
  <c r="AK301" i="32"/>
  <c r="AI349" i="40"/>
  <c r="AI318" i="40"/>
  <c r="AJ81" i="40"/>
  <c r="AI257" i="40"/>
  <c r="AD353" i="40"/>
  <c r="AJ353" i="40" s="1"/>
  <c r="AE67" i="32"/>
  <c r="AG67" i="32" s="1"/>
  <c r="AC183" i="38"/>
  <c r="AH299" i="38"/>
  <c r="AI186" i="40"/>
  <c r="AD130" i="32"/>
  <c r="AJ130" i="32" s="1"/>
  <c r="BM333" i="30"/>
  <c r="BO333" i="30" s="1"/>
  <c r="AG154" i="32"/>
  <c r="BR16" i="30"/>
  <c r="AD225" i="40"/>
  <c r="AF225" i="40" s="1"/>
  <c r="AG130" i="38"/>
  <c r="AI247" i="40"/>
  <c r="BQ168" i="30"/>
  <c r="AE113" i="32"/>
  <c r="AG113" i="32" s="1"/>
  <c r="BL14" i="30"/>
  <c r="BQ15" i="30"/>
  <c r="BM15" i="30"/>
  <c r="AH198" i="38"/>
  <c r="AE198" i="38"/>
  <c r="AC93" i="38"/>
  <c r="AH93" i="38" s="1"/>
  <c r="AE93" i="38"/>
  <c r="AK269" i="32"/>
  <c r="AG269" i="32"/>
  <c r="BR267" i="30"/>
  <c r="BO267" i="30"/>
  <c r="AH136" i="40"/>
  <c r="AC137" i="40"/>
  <c r="AH137" i="40"/>
  <c r="AJ19" i="40"/>
  <c r="AG112" i="32"/>
  <c r="AE112" i="32"/>
  <c r="AK112" i="32" s="1"/>
  <c r="AJ282" i="40"/>
  <c r="AE371" i="32"/>
  <c r="AD127" i="32"/>
  <c r="AK127" i="32" s="1"/>
  <c r="AI127" i="32"/>
  <c r="BM204" i="30"/>
  <c r="BQ204" i="30"/>
  <c r="AI179" i="40"/>
  <c r="AJ179" i="40"/>
  <c r="BO33" i="30"/>
  <c r="BR33" i="30"/>
  <c r="BO196" i="30"/>
  <c r="AK150" i="32"/>
  <c r="AI28" i="40"/>
  <c r="AI15" i="40" s="1"/>
  <c r="AD28" i="40"/>
  <c r="AG289" i="32"/>
  <c r="AG167" i="38"/>
  <c r="AE120" i="38"/>
  <c r="AH120" i="38"/>
  <c r="AC107" i="40"/>
  <c r="AD107" i="40" s="1"/>
  <c r="AJ107" i="40" s="1"/>
  <c r="AG243" i="32"/>
  <c r="BQ16" i="30"/>
  <c r="BQ380" i="30"/>
  <c r="BQ373" i="30" s="1"/>
  <c r="BM380" i="30"/>
  <c r="BR397" i="30"/>
  <c r="BR393" i="30" s="1"/>
  <c r="AC220" i="40"/>
  <c r="AD220" i="40" s="1"/>
  <c r="AF220" i="40" s="1"/>
  <c r="BM161" i="30"/>
  <c r="BO161" i="30" s="1"/>
  <c r="AJ294" i="32"/>
  <c r="AD352" i="32"/>
  <c r="AG353" i="32"/>
  <c r="AG352" i="32" s="1"/>
  <c r="AE189" i="38"/>
  <c r="AI13" i="39"/>
  <c r="AD75" i="40"/>
  <c r="AF75" i="40" s="1"/>
  <c r="AE174" i="32"/>
  <c r="AK174" i="32" s="1"/>
  <c r="AG24" i="32"/>
  <c r="AB12" i="32"/>
  <c r="AB392" i="32" s="1"/>
  <c r="AK101" i="32"/>
  <c r="AG101" i="32"/>
  <c r="AD78" i="40"/>
  <c r="AF78" i="40" s="1"/>
  <c r="AE84" i="38"/>
  <c r="AK255" i="32"/>
  <c r="AC254" i="40"/>
  <c r="AD254" i="40" s="1"/>
  <c r="AJ254" i="40" s="1"/>
  <c r="BR224" i="30"/>
  <c r="AC130" i="40"/>
  <c r="AI130" i="40" s="1"/>
  <c r="AI66" i="40"/>
  <c r="AD66" i="40"/>
  <c r="AF66" i="40" s="1"/>
  <c r="AH78" i="40"/>
  <c r="AC139" i="38"/>
  <c r="AE139" i="38" s="1"/>
  <c r="AH139" i="38"/>
  <c r="AF368" i="40"/>
  <c r="AG372" i="32"/>
  <c r="AG371" i="32" s="1"/>
  <c r="AG145" i="32"/>
  <c r="AD54" i="32"/>
  <c r="AJ54" i="32" s="1"/>
  <c r="AF252" i="40"/>
  <c r="AE260" i="38"/>
  <c r="AG218" i="32"/>
  <c r="AH244" i="40"/>
  <c r="BO170" i="30"/>
  <c r="BQ135" i="30"/>
  <c r="BM135" i="30"/>
  <c r="BR135" i="30" s="1"/>
  <c r="AK87" i="32"/>
  <c r="AH360" i="40"/>
  <c r="AD101" i="40"/>
  <c r="AF101" i="40" s="1"/>
  <c r="AJ212" i="40"/>
  <c r="AC15" i="40"/>
  <c r="AG209" i="32"/>
  <c r="BL373" i="30"/>
  <c r="BR168" i="30"/>
  <c r="AK64" i="32"/>
  <c r="AD193" i="40"/>
  <c r="AF193" i="40" s="1"/>
  <c r="AH15" i="39"/>
  <c r="AC15" i="39"/>
  <c r="AE15" i="38"/>
  <c r="AE14" i="38" s="1"/>
  <c r="AC14" i="38"/>
  <c r="AE220" i="38"/>
  <c r="AC208" i="38"/>
  <c r="AH208" i="38" s="1"/>
  <c r="AG208" i="38"/>
  <c r="AF123" i="40"/>
  <c r="AF86" i="40"/>
  <c r="AD158" i="40"/>
  <c r="AD198" i="40"/>
  <c r="AF198" i="40" s="1"/>
  <c r="AH198" i="40"/>
  <c r="BR357" i="30"/>
  <c r="AC45" i="40"/>
  <c r="AH45" i="40"/>
  <c r="AJ203" i="32"/>
  <c r="AE127" i="32"/>
  <c r="AG127" i="32" s="1"/>
  <c r="AJ103" i="40"/>
  <c r="AI255" i="32"/>
  <c r="AI69" i="32"/>
  <c r="AI40" i="32" s="1"/>
  <c r="AI12" i="32" s="1"/>
  <c r="AI392" i="32" s="1"/>
  <c r="AJ52" i="32"/>
  <c r="AH97" i="38"/>
  <c r="AC119" i="40"/>
  <c r="AJ35" i="40"/>
  <c r="AC143" i="38"/>
  <c r="AH143" i="38" s="1"/>
  <c r="AH353" i="40"/>
  <c r="AH134" i="38"/>
  <c r="AF247" i="40"/>
  <c r="AE141" i="32"/>
  <c r="AG138" i="32"/>
  <c r="AH110" i="38"/>
  <c r="AI164" i="32"/>
  <c r="AI216" i="40"/>
  <c r="AF197" i="40"/>
  <c r="AD369" i="40"/>
  <c r="AF369" i="40" s="1"/>
  <c r="AH143" i="40"/>
  <c r="AH176" i="38"/>
  <c r="BM393" i="30"/>
  <c r="AC204" i="38"/>
  <c r="AE204" i="38" s="1"/>
  <c r="BR381" i="30"/>
  <c r="BO289" i="30"/>
  <c r="AJ121" i="40"/>
  <c r="AG28" i="32"/>
  <c r="AE264" i="32"/>
  <c r="AG264" i="32" s="1"/>
  <c r="AK297" i="32"/>
  <c r="AE223" i="38"/>
  <c r="AB15" i="15"/>
  <c r="AA14" i="15"/>
  <c r="Z12" i="15"/>
  <c r="Y10" i="15"/>
  <c r="AA14" i="23"/>
  <c r="AA13" i="15"/>
  <c r="AB13" i="15" s="1"/>
  <c r="Y10" i="23"/>
  <c r="O25" i="26"/>
  <c r="O12" i="26"/>
  <c r="O11" i="26"/>
  <c r="O26" i="26"/>
  <c r="L27" i="26"/>
  <c r="J27" i="26"/>
  <c r="H27" i="26"/>
  <c r="F27" i="26"/>
  <c r="D27" i="26"/>
  <c r="O22" i="26"/>
  <c r="O21" i="26"/>
  <c r="O19" i="26"/>
  <c r="O15" i="26"/>
  <c r="O14" i="26"/>
  <c r="O13" i="26"/>
  <c r="O10" i="26"/>
  <c r="O9" i="26"/>
  <c r="O7" i="26"/>
  <c r="AF40" i="40" l="1"/>
  <c r="AJ40" i="40"/>
  <c r="AD15" i="40"/>
  <c r="AJ65" i="40"/>
  <c r="AF254" i="40"/>
  <c r="AJ143" i="40"/>
  <c r="AF113" i="40"/>
  <c r="AJ113" i="40"/>
  <c r="AH347" i="40"/>
  <c r="AC365" i="40"/>
  <c r="AI113" i="40"/>
  <c r="AI220" i="40"/>
  <c r="AI76" i="40"/>
  <c r="AJ50" i="40"/>
  <c r="AI49" i="40"/>
  <c r="AF182" i="40"/>
  <c r="AJ182" i="40"/>
  <c r="AF349" i="40"/>
  <c r="AD178" i="40"/>
  <c r="AF178" i="40" s="1"/>
  <c r="AC347" i="40"/>
  <c r="AF126" i="40"/>
  <c r="AF76" i="40"/>
  <c r="AJ241" i="40"/>
  <c r="AF69" i="40"/>
  <c r="AJ69" i="40"/>
  <c r="AF16" i="40"/>
  <c r="AJ16" i="40"/>
  <c r="AI254" i="40"/>
  <c r="AF74" i="40"/>
  <c r="AF318" i="40"/>
  <c r="AJ317" i="40"/>
  <c r="AF118" i="40"/>
  <c r="AF299" i="40"/>
  <c r="AJ299" i="40"/>
  <c r="AI138" i="40"/>
  <c r="AF290" i="40"/>
  <c r="AJ279" i="40"/>
  <c r="AF221" i="40"/>
  <c r="AF17" i="40"/>
  <c r="AD138" i="40"/>
  <c r="AJ138" i="40" s="1"/>
  <c r="AJ136" i="40"/>
  <c r="AF136" i="40"/>
  <c r="AJ49" i="40"/>
  <c r="AF49" i="40"/>
  <c r="AK294" i="32"/>
  <c r="AG294" i="32"/>
  <c r="AD119" i="40"/>
  <c r="AJ119" i="40" s="1"/>
  <c r="AI119" i="40"/>
  <c r="BQ14" i="30"/>
  <c r="BQ10" i="30" s="1"/>
  <c r="AE184" i="32"/>
  <c r="AG184" i="32" s="1"/>
  <c r="AC32" i="38"/>
  <c r="AC10" i="38" s="1"/>
  <c r="AF353" i="40"/>
  <c r="AJ225" i="40"/>
  <c r="AJ78" i="40"/>
  <c r="BO230" i="30"/>
  <c r="BR230" i="30"/>
  <c r="BR333" i="30"/>
  <c r="AJ271" i="32"/>
  <c r="AJ215" i="40"/>
  <c r="AG26" i="32"/>
  <c r="AK26" i="32"/>
  <c r="AK16" i="32" s="1"/>
  <c r="BL10" i="30"/>
  <c r="AG245" i="32"/>
  <c r="AK245" i="32"/>
  <c r="AK66" i="32"/>
  <c r="AG122" i="32"/>
  <c r="BR80" i="30"/>
  <c r="AH165" i="38"/>
  <c r="AK50" i="32"/>
  <c r="BO142" i="30"/>
  <c r="AJ66" i="40"/>
  <c r="BR161" i="30"/>
  <c r="AD40" i="32"/>
  <c r="AD12" i="32" s="1"/>
  <c r="AD392" i="32" s="1"/>
  <c r="BM32" i="30"/>
  <c r="AE183" i="38"/>
  <c r="AH183" i="38"/>
  <c r="BR270" i="30"/>
  <c r="BR193" i="30"/>
  <c r="AG102" i="32"/>
  <c r="AK102" i="32"/>
  <c r="AC11" i="39"/>
  <c r="AG16" i="32"/>
  <c r="AD243" i="40"/>
  <c r="AJ243" i="40" s="1"/>
  <c r="AI243" i="40"/>
  <c r="AD137" i="40"/>
  <c r="AJ137" i="40" s="1"/>
  <c r="AH44" i="38"/>
  <c r="AB10" i="38"/>
  <c r="AE130" i="32"/>
  <c r="AK130" i="32" s="1"/>
  <c r="AK298" i="32"/>
  <c r="AK206" i="32"/>
  <c r="AF270" i="40"/>
  <c r="AE256" i="32"/>
  <c r="AK256" i="32" s="1"/>
  <c r="AI136" i="40"/>
  <c r="AH39" i="38"/>
  <c r="AD297" i="40"/>
  <c r="AF297" i="40" s="1"/>
  <c r="AI297" i="40"/>
  <c r="AE143" i="38"/>
  <c r="AG177" i="32"/>
  <c r="AH204" i="38"/>
  <c r="AE54" i="32"/>
  <c r="AG54" i="32" s="1"/>
  <c r="AF186" i="40"/>
  <c r="AG257" i="32"/>
  <c r="AJ188" i="32"/>
  <c r="AG188" i="32"/>
  <c r="AG163" i="32"/>
  <c r="AK122" i="32"/>
  <c r="AE197" i="38"/>
  <c r="AE94" i="38"/>
  <c r="AE32" i="38" s="1"/>
  <c r="AE10" i="38" s="1"/>
  <c r="AG166" i="32"/>
  <c r="AF95" i="40"/>
  <c r="AK271" i="32"/>
  <c r="AK113" i="32"/>
  <c r="AK141" i="32"/>
  <c r="AG141" i="32"/>
  <c r="AD45" i="40"/>
  <c r="AJ45" i="40" s="1"/>
  <c r="AJ158" i="40"/>
  <c r="AF158" i="40"/>
  <c r="AI15" i="39"/>
  <c r="AI11" i="39" s="1"/>
  <c r="AD15" i="39"/>
  <c r="AF15" i="39" s="1"/>
  <c r="BR380" i="30"/>
  <c r="BO380" i="30"/>
  <c r="AK264" i="32"/>
  <c r="BO32" i="30"/>
  <c r="BO204" i="30"/>
  <c r="BR204" i="30"/>
  <c r="BO15" i="30"/>
  <c r="BO14" i="30" s="1"/>
  <c r="BM14" i="30"/>
  <c r="AD130" i="40"/>
  <c r="AF130" i="40" s="1"/>
  <c r="AI96" i="40"/>
  <c r="AD96" i="40"/>
  <c r="AF96" i="40" s="1"/>
  <c r="BR58" i="30"/>
  <c r="BR32" i="30" s="1"/>
  <c r="AD67" i="40"/>
  <c r="AJ67" i="40" s="1"/>
  <c r="AH11" i="39"/>
  <c r="AI365" i="40"/>
  <c r="AD347" i="40"/>
  <c r="AH34" i="40"/>
  <c r="AJ198" i="40"/>
  <c r="AJ184" i="32"/>
  <c r="AJ369" i="40"/>
  <c r="AJ365" i="40" s="1"/>
  <c r="BR117" i="30"/>
  <c r="BO117" i="30"/>
  <c r="AF366" i="40"/>
  <c r="AF365" i="40" s="1"/>
  <c r="AD365" i="40"/>
  <c r="AJ127" i="32"/>
  <c r="AJ101" i="40"/>
  <c r="AJ130" i="40"/>
  <c r="AJ122" i="40"/>
  <c r="AF122" i="40"/>
  <c r="AI40" i="40"/>
  <c r="AC34" i="40"/>
  <c r="AJ122" i="32"/>
  <c r="AJ256" i="32"/>
  <c r="AJ40" i="32" s="1"/>
  <c r="AJ12" i="32" s="1"/>
  <c r="AJ392" i="32" s="1"/>
  <c r="BO135" i="30"/>
  <c r="AG115" i="32"/>
  <c r="AI137" i="40"/>
  <c r="AJ220" i="40"/>
  <c r="AF107" i="40"/>
  <c r="AI107" i="40"/>
  <c r="AJ28" i="40"/>
  <c r="AF28" i="40"/>
  <c r="AF15" i="40" s="1"/>
  <c r="BR15" i="30"/>
  <c r="BR14" i="30" s="1"/>
  <c r="AI347" i="40"/>
  <c r="AJ348" i="40"/>
  <c r="AJ347" i="40" s="1"/>
  <c r="AJ193" i="40"/>
  <c r="AK184" i="32"/>
  <c r="AK54" i="32"/>
  <c r="AK67" i="32"/>
  <c r="BO377" i="30"/>
  <c r="BM373" i="30"/>
  <c r="BR377" i="30"/>
  <c r="BR373" i="30" s="1"/>
  <c r="BR70" i="30"/>
  <c r="AD292" i="40"/>
  <c r="AF292" i="40" s="1"/>
  <c r="AI292" i="40"/>
  <c r="BR228" i="30"/>
  <c r="AF119" i="40"/>
  <c r="AE225" i="38"/>
  <c r="AG211" i="32"/>
  <c r="AI293" i="40"/>
  <c r="AF293" i="40"/>
  <c r="AK237" i="32"/>
  <c r="AG237" i="32"/>
  <c r="AE180" i="32"/>
  <c r="AJ180" i="32"/>
  <c r="AG174" i="32"/>
  <c r="AI215" i="40"/>
  <c r="AF100" i="40"/>
  <c r="AH238" i="38"/>
  <c r="AK352" i="32"/>
  <c r="AJ75" i="40"/>
  <c r="AE208" i="38"/>
  <c r="AI45" i="40"/>
  <c r="AK118" i="32"/>
  <c r="AG130" i="32"/>
  <c r="AD13" i="39"/>
  <c r="AB14" i="23"/>
  <c r="AC14" i="23" s="1"/>
  <c r="AC15" i="15"/>
  <c r="AD15" i="15" s="1"/>
  <c r="AF15" i="15" s="1"/>
  <c r="AH15" i="15"/>
  <c r="Z10" i="15"/>
  <c r="AA12" i="15"/>
  <c r="AB14" i="15"/>
  <c r="AC14" i="15" s="1"/>
  <c r="AC13" i="15"/>
  <c r="AD13" i="15" s="1"/>
  <c r="AJ13" i="15" s="1"/>
  <c r="AG14" i="23"/>
  <c r="AA10" i="23"/>
  <c r="AG15" i="15"/>
  <c r="AH13" i="15"/>
  <c r="AG13" i="15"/>
  <c r="AG14" i="15"/>
  <c r="O27" i="26"/>
  <c r="N27" i="26"/>
  <c r="AF138" i="40" l="1"/>
  <c r="AF67" i="40"/>
  <c r="AF347" i="40"/>
  <c r="AJ178" i="40"/>
  <c r="AJ15" i="40"/>
  <c r="AK180" i="32"/>
  <c r="AG180" i="32"/>
  <c r="AJ297" i="40"/>
  <c r="BM10" i="30"/>
  <c r="AJ15" i="39"/>
  <c r="AK15" i="39" s="1"/>
  <c r="AF137" i="40"/>
  <c r="AF243" i="40"/>
  <c r="AD34" i="40"/>
  <c r="AF45" i="40"/>
  <c r="AJ292" i="40"/>
  <c r="AK40" i="32"/>
  <c r="AK12" i="32" s="1"/>
  <c r="AK392" i="32" s="1"/>
  <c r="AG256" i="32"/>
  <c r="BR10" i="30"/>
  <c r="AJ13" i="39"/>
  <c r="AD11" i="39"/>
  <c r="AF13" i="39"/>
  <c r="BO373" i="30"/>
  <c r="BO10" i="30" s="1"/>
  <c r="AI34" i="40"/>
  <c r="AE40" i="32"/>
  <c r="AE12" i="32" s="1"/>
  <c r="AE392" i="32" s="1"/>
  <c r="AH32" i="38"/>
  <c r="AH10" i="38" s="1"/>
  <c r="AJ96" i="40"/>
  <c r="AH14" i="23"/>
  <c r="AJ15" i="15"/>
  <c r="AD14" i="23"/>
  <c r="AD10" i="23" s="1"/>
  <c r="AF13" i="15"/>
  <c r="AI14" i="23"/>
  <c r="AG10" i="23"/>
  <c r="AG12" i="15"/>
  <c r="AG10" i="15" s="1"/>
  <c r="AD14" i="15"/>
  <c r="AJ14" i="15" s="1"/>
  <c r="AH14" i="15"/>
  <c r="AB12" i="15"/>
  <c r="AA10" i="15"/>
  <c r="AI14" i="15"/>
  <c r="AK14" i="15" s="1"/>
  <c r="AI13" i="15"/>
  <c r="AK13" i="15" s="1"/>
  <c r="AI15" i="15"/>
  <c r="AK15" i="15" s="1"/>
  <c r="AC10" i="23"/>
  <c r="AB10" i="23"/>
  <c r="AJ34" i="40" l="1"/>
  <c r="AF34" i="40"/>
  <c r="AG40" i="32"/>
  <c r="AG12" i="32" s="1"/>
  <c r="AG392" i="32" s="1"/>
  <c r="AK13" i="39"/>
  <c r="AF11" i="39"/>
  <c r="AJ10" i="23"/>
  <c r="AJ11" i="39"/>
  <c r="AF3" i="39"/>
  <c r="AG3" i="39"/>
  <c r="AF14" i="15"/>
  <c r="AJ14" i="23"/>
  <c r="AF14" i="23"/>
  <c r="AF10" i="23" s="1"/>
  <c r="AF3" i="38"/>
  <c r="AE3" i="38"/>
  <c r="AC12" i="15"/>
  <c r="AB10" i="15"/>
  <c r="AH3" i="32"/>
  <c r="AG3" i="32"/>
  <c r="BP3" i="30"/>
  <c r="AI10" i="23"/>
  <c r="AH10" i="23"/>
  <c r="AH12" i="15"/>
  <c r="AH10" i="15" s="1"/>
  <c r="AG3" i="38" l="1"/>
  <c r="AH3" i="39"/>
  <c r="AD12" i="15"/>
  <c r="AD10" i="15" s="1"/>
  <c r="AC10" i="15"/>
  <c r="BS3" i="30" s="1"/>
  <c r="AI12" i="15"/>
  <c r="AI10" i="15" s="1"/>
  <c r="AI3" i="32"/>
  <c r="BQ3" i="30"/>
  <c r="AQ382" i="24"/>
  <c r="BA381" i="24"/>
  <c r="BA380" i="24"/>
  <c r="BA379" i="24"/>
  <c r="BA378" i="24"/>
  <c r="BA377" i="24"/>
  <c r="BA376" i="24"/>
  <c r="BA375" i="24"/>
  <c r="BA374" i="24"/>
  <c r="BA373" i="24"/>
  <c r="BA372" i="24"/>
  <c r="BA371" i="24"/>
  <c r="BA370" i="24"/>
  <c r="BA369" i="24"/>
  <c r="BA368" i="24"/>
  <c r="BA367" i="24"/>
  <c r="BA366" i="24"/>
  <c r="BA365" i="24"/>
  <c r="AQ365" i="24"/>
  <c r="BA364" i="24"/>
  <c r="AQ364" i="24"/>
  <c r="BA363" i="24"/>
  <c r="BA362" i="24"/>
  <c r="BA361" i="24"/>
  <c r="AP361" i="24"/>
  <c r="BA360" i="24"/>
  <c r="BA359" i="24"/>
  <c r="BA358" i="24"/>
  <c r="BA357" i="24"/>
  <c r="AP357" i="24"/>
  <c r="BA356" i="24"/>
  <c r="AP356" i="24"/>
  <c r="BA355" i="24"/>
  <c r="BA354" i="24"/>
  <c r="AQ354" i="24"/>
  <c r="BA353" i="24"/>
  <c r="AQ353" i="24"/>
  <c r="BA352" i="24"/>
  <c r="AQ352" i="24"/>
  <c r="BA351" i="24"/>
  <c r="BA350" i="24"/>
  <c r="BA349" i="24"/>
  <c r="BA348" i="24"/>
  <c r="BA347" i="24"/>
  <c r="BA346" i="24"/>
  <c r="BA345" i="24"/>
  <c r="BA344" i="24"/>
  <c r="BA343" i="24"/>
  <c r="BA342" i="24"/>
  <c r="AL341" i="24"/>
  <c r="BA341" i="24" s="1"/>
  <c r="BA340" i="24"/>
  <c r="BA339" i="24"/>
  <c r="AP339" i="24"/>
  <c r="BA338" i="24"/>
  <c r="AP338" i="24"/>
  <c r="BA337" i="24"/>
  <c r="AP337" i="24"/>
  <c r="BA336" i="24"/>
  <c r="AP336" i="24"/>
  <c r="BA335" i="24"/>
  <c r="AP335" i="24"/>
  <c r="BA334" i="24"/>
  <c r="AP334" i="24"/>
  <c r="BA333" i="24"/>
  <c r="AP333" i="24"/>
  <c r="BA332" i="24"/>
  <c r="AP332" i="24"/>
  <c r="BA331" i="24"/>
  <c r="AP331" i="24"/>
  <c r="BA330" i="24"/>
  <c r="AP330" i="24"/>
  <c r="BA329" i="24"/>
  <c r="AP329" i="24"/>
  <c r="BA328" i="24"/>
  <c r="AP328" i="24"/>
  <c r="BA327" i="24"/>
  <c r="AP327" i="24"/>
  <c r="BA326" i="24"/>
  <c r="AP326" i="24"/>
  <c r="BA325" i="24"/>
  <c r="AP325" i="24"/>
  <c r="BA324" i="24"/>
  <c r="AQ324" i="24"/>
  <c r="BA323" i="24"/>
  <c r="AQ323" i="24"/>
  <c r="BA322" i="24"/>
  <c r="AQ322" i="24"/>
  <c r="BA321" i="24"/>
  <c r="AQ321" i="24"/>
  <c r="BA320" i="24"/>
  <c r="AQ320" i="24"/>
  <c r="BA319" i="24"/>
  <c r="AQ319" i="24"/>
  <c r="BA318" i="24"/>
  <c r="AQ318" i="24"/>
  <c r="BA317" i="24"/>
  <c r="AQ317" i="24"/>
  <c r="BA316" i="24"/>
  <c r="AQ316" i="24"/>
  <c r="BA315" i="24"/>
  <c r="AQ315" i="24"/>
  <c r="BA314" i="24"/>
  <c r="AQ314" i="24"/>
  <c r="BA313" i="24"/>
  <c r="AQ313" i="24"/>
  <c r="BA312" i="24"/>
  <c r="AQ312" i="24"/>
  <c r="BA311" i="24"/>
  <c r="AQ311" i="24"/>
  <c r="BA310" i="24"/>
  <c r="AQ310" i="24"/>
  <c r="BA309" i="24"/>
  <c r="AQ309" i="24"/>
  <c r="BA308" i="24"/>
  <c r="AQ308" i="24"/>
  <c r="BA307" i="24"/>
  <c r="AQ307" i="24"/>
  <c r="BA306" i="24"/>
  <c r="AQ306" i="24"/>
  <c r="BA305" i="24"/>
  <c r="AQ305" i="24"/>
  <c r="BA304" i="24"/>
  <c r="AQ304" i="24"/>
  <c r="BA303" i="24"/>
  <c r="AQ303" i="24"/>
  <c r="BA302" i="24"/>
  <c r="AQ302" i="24"/>
  <c r="BA301" i="24"/>
  <c r="AQ301" i="24"/>
  <c r="BA300" i="24"/>
  <c r="AQ300" i="24"/>
  <c r="BA299" i="24"/>
  <c r="AQ299" i="24"/>
  <c r="BA298" i="24"/>
  <c r="AQ298" i="24"/>
  <c r="BA297" i="24"/>
  <c r="AQ297" i="24"/>
  <c r="BA296" i="24"/>
  <c r="AQ296" i="24"/>
  <c r="BA295" i="24"/>
  <c r="AQ295" i="24"/>
  <c r="BA294" i="24"/>
  <c r="AQ294" i="24"/>
  <c r="BA293" i="24"/>
  <c r="AQ293" i="24"/>
  <c r="BA292" i="24"/>
  <c r="AQ292" i="24"/>
  <c r="BA291" i="24"/>
  <c r="BA290" i="24"/>
  <c r="BA289" i="24"/>
  <c r="BA288" i="24"/>
  <c r="BA287" i="24"/>
  <c r="BA286" i="24"/>
  <c r="BA285" i="24"/>
  <c r="BA284" i="24"/>
  <c r="BA283" i="24"/>
  <c r="BA282" i="24"/>
  <c r="BA281" i="24"/>
  <c r="BA280" i="24"/>
  <c r="BA279" i="24"/>
  <c r="BA278" i="24"/>
  <c r="BA277" i="24"/>
  <c r="BA276" i="24"/>
  <c r="BA275" i="24"/>
  <c r="BA274" i="24"/>
  <c r="BA273" i="24"/>
  <c r="BA272" i="24"/>
  <c r="BA271" i="24"/>
  <c r="BA270" i="24"/>
  <c r="BA269" i="24"/>
  <c r="BA268" i="24"/>
  <c r="BA267" i="24"/>
  <c r="BA266" i="24"/>
  <c r="BA265" i="24"/>
  <c r="BA264" i="24"/>
  <c r="BA263" i="24"/>
  <c r="BA262" i="24"/>
  <c r="BA261" i="24"/>
  <c r="BA260" i="24"/>
  <c r="BA259" i="24"/>
  <c r="AQ259" i="24"/>
  <c r="BA258" i="24"/>
  <c r="AQ258" i="24"/>
  <c r="BA257" i="24"/>
  <c r="AQ257" i="24"/>
  <c r="BA256" i="24"/>
  <c r="AQ256" i="24"/>
  <c r="BA255" i="24"/>
  <c r="AQ255" i="24"/>
  <c r="BA254" i="24"/>
  <c r="BA253" i="24"/>
  <c r="AQ253" i="24"/>
  <c r="BA252" i="24"/>
  <c r="AQ252" i="24"/>
  <c r="BA251" i="24"/>
  <c r="AQ251" i="24"/>
  <c r="BA250" i="24"/>
  <c r="AQ250" i="24"/>
  <c r="BA249" i="24"/>
  <c r="BA248" i="24"/>
  <c r="AQ248" i="24"/>
  <c r="BA247" i="24"/>
  <c r="AQ247" i="24"/>
  <c r="BA246" i="24"/>
  <c r="AQ246" i="24"/>
  <c r="BA245" i="24"/>
  <c r="AQ245" i="24"/>
  <c r="BA244" i="24"/>
  <c r="AQ244" i="24"/>
  <c r="BA243" i="24"/>
  <c r="BA242" i="24"/>
  <c r="BA241" i="24"/>
  <c r="BA240" i="24"/>
  <c r="BA239" i="24"/>
  <c r="BA238" i="24"/>
  <c r="BA237" i="24"/>
  <c r="BA236" i="24"/>
  <c r="BA235" i="24"/>
  <c r="BA234" i="24"/>
  <c r="BA233" i="24"/>
  <c r="BA232" i="24"/>
  <c r="BA231" i="24"/>
  <c r="BA230" i="24"/>
  <c r="BA229" i="24"/>
  <c r="BA228" i="24"/>
  <c r="BA227" i="24"/>
  <c r="BA226" i="24"/>
  <c r="BA225" i="24"/>
  <c r="BA224" i="24"/>
  <c r="BA223" i="24"/>
  <c r="BA222" i="24"/>
  <c r="BA221" i="24"/>
  <c r="BA220" i="24"/>
  <c r="BA219" i="24"/>
  <c r="BA218" i="24"/>
  <c r="BA217" i="24"/>
  <c r="BA216" i="24"/>
  <c r="BA215" i="24"/>
  <c r="BA214" i="24"/>
  <c r="BA213" i="24"/>
  <c r="BA212" i="24"/>
  <c r="BA211" i="24"/>
  <c r="BA210" i="24"/>
  <c r="BA209" i="24"/>
  <c r="BA208" i="24"/>
  <c r="BA207" i="24"/>
  <c r="BA206" i="24"/>
  <c r="BA205" i="24"/>
  <c r="BA204" i="24"/>
  <c r="BA203" i="24"/>
  <c r="BA202" i="24"/>
  <c r="BA201" i="24"/>
  <c r="BA200" i="24"/>
  <c r="BA199" i="24"/>
  <c r="BA198" i="24"/>
  <c r="BA197" i="24"/>
  <c r="BA196" i="24"/>
  <c r="BA195" i="24"/>
  <c r="BA194" i="24"/>
  <c r="BA193" i="24"/>
  <c r="BA192" i="24"/>
  <c r="BA191" i="24"/>
  <c r="BA190" i="24"/>
  <c r="BA189" i="24"/>
  <c r="BA188" i="24"/>
  <c r="BA187" i="24"/>
  <c r="BA186" i="24"/>
  <c r="BA185" i="24"/>
  <c r="BA184" i="24"/>
  <c r="BA183" i="24"/>
  <c r="BA182" i="24"/>
  <c r="BA181" i="24"/>
  <c r="BA180" i="24"/>
  <c r="BA179" i="24"/>
  <c r="BA178" i="24"/>
  <c r="BA177" i="24"/>
  <c r="BA176" i="24"/>
  <c r="BA175" i="24"/>
  <c r="BA174" i="24"/>
  <c r="BA173" i="24"/>
  <c r="BA172" i="24"/>
  <c r="BA171" i="24"/>
  <c r="BA170" i="24"/>
  <c r="BA169" i="24"/>
  <c r="BA168" i="24"/>
  <c r="BA167" i="24"/>
  <c r="BA166" i="24"/>
  <c r="BA165" i="24"/>
  <c r="BA164" i="24"/>
  <c r="BA163" i="24"/>
  <c r="BA162" i="24"/>
  <c r="BA161" i="24"/>
  <c r="BA160" i="24"/>
  <c r="BA159" i="24"/>
  <c r="BA158" i="24"/>
  <c r="BA157" i="24"/>
  <c r="BA156" i="24"/>
  <c r="BA155" i="24"/>
  <c r="BA154" i="24"/>
  <c r="BA153" i="24"/>
  <c r="BA152" i="24"/>
  <c r="BA151" i="24"/>
  <c r="BA150" i="24"/>
  <c r="BA149" i="24"/>
  <c r="BA148" i="24"/>
  <c r="BA147" i="24"/>
  <c r="BA146" i="24"/>
  <c r="BA145" i="24"/>
  <c r="BA144" i="24"/>
  <c r="BA143" i="24"/>
  <c r="BA142" i="24"/>
  <c r="BA141" i="24"/>
  <c r="BA140" i="24"/>
  <c r="BA139" i="24"/>
  <c r="BA138" i="24"/>
  <c r="BA137" i="24"/>
  <c r="BA136" i="24"/>
  <c r="BA135" i="24"/>
  <c r="BA134" i="24"/>
  <c r="BA133" i="24"/>
  <c r="BA132" i="24"/>
  <c r="BA131" i="24"/>
  <c r="BA130" i="24"/>
  <c r="BA129" i="24"/>
  <c r="BA128" i="24"/>
  <c r="BA127" i="24"/>
  <c r="BA126" i="24"/>
  <c r="BA125" i="24"/>
  <c r="BA124" i="24"/>
  <c r="BA123" i="24"/>
  <c r="BA122" i="24"/>
  <c r="BA121" i="24"/>
  <c r="BA120" i="24"/>
  <c r="BA119" i="24"/>
  <c r="BA118" i="24"/>
  <c r="BA117" i="24"/>
  <c r="BA116" i="24"/>
  <c r="BA115" i="24"/>
  <c r="BA114" i="24"/>
  <c r="BA113" i="24"/>
  <c r="BA112" i="24"/>
  <c r="BA111" i="24"/>
  <c r="BA110" i="24"/>
  <c r="BA109" i="24"/>
  <c r="BA108" i="24"/>
  <c r="BA107" i="24"/>
  <c r="BA106" i="24"/>
  <c r="BA105" i="24"/>
  <c r="BA104" i="24"/>
  <c r="BA103" i="24"/>
  <c r="BA102" i="24"/>
  <c r="BA101" i="24"/>
  <c r="BA100" i="24"/>
  <c r="BA99" i="24"/>
  <c r="BA98" i="24"/>
  <c r="BA97" i="24"/>
  <c r="BA96" i="24"/>
  <c r="BA95" i="24"/>
  <c r="BA94" i="24"/>
  <c r="BA93" i="24"/>
  <c r="BA92" i="24"/>
  <c r="BA91" i="24"/>
  <c r="BA90" i="24"/>
  <c r="BA89" i="24"/>
  <c r="BA88" i="24"/>
  <c r="BA87" i="24"/>
  <c r="BA86" i="24"/>
  <c r="BA85" i="24"/>
  <c r="BA84" i="24"/>
  <c r="BA83" i="24"/>
  <c r="BA82" i="24"/>
  <c r="BA81" i="24"/>
  <c r="BA80" i="24"/>
  <c r="BA79" i="24"/>
  <c r="BA78" i="24"/>
  <c r="BA77" i="24"/>
  <c r="BA76" i="24"/>
  <c r="BA75" i="24"/>
  <c r="BA74" i="24"/>
  <c r="BA73" i="24"/>
  <c r="BA72" i="24"/>
  <c r="BA71" i="24"/>
  <c r="BA70" i="24"/>
  <c r="BA69" i="24"/>
  <c r="BA68" i="24"/>
  <c r="BA67" i="24"/>
  <c r="BA66" i="24"/>
  <c r="BA65" i="24"/>
  <c r="BA64" i="24"/>
  <c r="BA63" i="24"/>
  <c r="BA62" i="24"/>
  <c r="BA61" i="24"/>
  <c r="BA60" i="24"/>
  <c r="BA59" i="24"/>
  <c r="BA58" i="24"/>
  <c r="BA57" i="24"/>
  <c r="BA56" i="24"/>
  <c r="BA55" i="24"/>
  <c r="BA54" i="24"/>
  <c r="BA53" i="24"/>
  <c r="BA52" i="24"/>
  <c r="BA51" i="24"/>
  <c r="BA50" i="24"/>
  <c r="BA49" i="24"/>
  <c r="BA48" i="24"/>
  <c r="BA47" i="24"/>
  <c r="BA46" i="24"/>
  <c r="BA45" i="24"/>
  <c r="BA44" i="24"/>
  <c r="BA43" i="24"/>
  <c r="BA42" i="24"/>
  <c r="BA41" i="24"/>
  <c r="BA40" i="24"/>
  <c r="BA39" i="24"/>
  <c r="BA38" i="24"/>
  <c r="BA37" i="24"/>
  <c r="BA36" i="24"/>
  <c r="BA35" i="24"/>
  <c r="BA34" i="24"/>
  <c r="BA33" i="24"/>
  <c r="AL32" i="24"/>
  <c r="BA32" i="24" s="1"/>
  <c r="BA31" i="24"/>
  <c r="BA30" i="24"/>
  <c r="BA29" i="24"/>
  <c r="BA28" i="24"/>
  <c r="BA27" i="24"/>
  <c r="BA26" i="24"/>
  <c r="BA25" i="24"/>
  <c r="BA24" i="24"/>
  <c r="BA23" i="24"/>
  <c r="BA22" i="24"/>
  <c r="BA21" i="24"/>
  <c r="BA20" i="24"/>
  <c r="BA19" i="24"/>
  <c r="BA18" i="24"/>
  <c r="BA17" i="24"/>
  <c r="BA16" i="24"/>
  <c r="BA15" i="24"/>
  <c r="AP15" i="24"/>
  <c r="BA14" i="24"/>
  <c r="AQ14" i="24"/>
  <c r="BA13" i="24"/>
  <c r="BA12" i="24"/>
  <c r="BA11" i="24"/>
  <c r="AK12" i="15" l="1"/>
  <c r="AK10" i="15" s="1"/>
  <c r="AJ3" i="32"/>
  <c r="AJ12" i="15"/>
  <c r="AJ10" i="15" s="1"/>
  <c r="AI3" i="38"/>
  <c r="AJ3" i="39"/>
  <c r="AK3" i="32"/>
  <c r="AF12" i="15"/>
  <c r="AF10" i="15" s="1"/>
  <c r="AQ361" i="24"/>
  <c r="AP341" i="24"/>
  <c r="AQ341" i="24"/>
  <c r="AL10" i="24"/>
  <c r="BA10" i="24" s="1"/>
  <c r="AQ32" i="24"/>
  <c r="P20" i="23"/>
  <c r="BR3" i="30" l="1"/>
  <c r="AH3" i="38"/>
  <c r="AI3" i="39"/>
  <c r="AM11" i="39"/>
  <c r="AI10" i="38"/>
  <c r="AQ10" i="24"/>
  <c r="AQ9" i="24" s="1"/>
  <c r="AM12" i="39" l="1"/>
  <c r="Q20" i="15"/>
  <c r="Q10" i="15" l="1"/>
  <c r="AK12" i="39" l="1"/>
  <c r="AK11" i="39" s="1"/>
  <c r="X12" i="40" l="1"/>
  <c r="X377" i="40" s="1"/>
  <c r="AA12" i="40"/>
  <c r="AA377" i="40" s="1"/>
  <c r="Y12" i="40"/>
  <c r="Y377" i="40" s="1"/>
  <c r="AD12" i="40"/>
  <c r="AD377" i="40"/>
  <c r="AC12" i="40"/>
  <c r="AC377" i="40" s="1"/>
  <c r="Z12" i="40"/>
  <c r="Z377" i="40" s="1"/>
  <c r="AB12" i="40"/>
  <c r="AB377" i="40"/>
  <c r="AG12" i="40"/>
  <c r="AF3" i="40" s="1"/>
  <c r="AJ12" i="40"/>
  <c r="AK16" i="40" s="1"/>
  <c r="AI12" i="40"/>
  <c r="AI377" i="40" s="1"/>
  <c r="AI381" i="40" s="1"/>
  <c r="AH12" i="40"/>
  <c r="AH3" i="40" s="1"/>
  <c r="AJ377" i="40" l="1"/>
  <c r="AH377" i="40"/>
  <c r="AI3" i="40"/>
  <c r="AG3" i="40"/>
  <c r="AJ4" i="40"/>
  <c r="AG377" i="40"/>
  <c r="AF12" i="40"/>
  <c r="AF377" i="40"/>
</calcChain>
</file>

<file path=xl/sharedStrings.xml><?xml version="1.0" encoding="utf-8"?>
<sst xmlns="http://schemas.openxmlformats.org/spreadsheetml/2006/main" count="27084" uniqueCount="1321">
  <si>
    <t>No Urut</t>
  </si>
  <si>
    <t>Jenis Aset</t>
  </si>
  <si>
    <t>Jenis Barang/ Nama Barang</t>
  </si>
  <si>
    <t>Kode Barang</t>
  </si>
  <si>
    <t>Nomor Register</t>
  </si>
  <si>
    <t>Status Tanah</t>
  </si>
  <si>
    <t>Merk/Type</t>
  </si>
  <si>
    <t>Ukuran/CC</t>
  </si>
  <si>
    <t>Bahan</t>
  </si>
  <si>
    <t>Nomor</t>
  </si>
  <si>
    <t>Asal usul cara perolehan</t>
  </si>
  <si>
    <t>Hak</t>
  </si>
  <si>
    <t>Sertifikat</t>
  </si>
  <si>
    <t>Penggunaan</t>
  </si>
  <si>
    <t>Pabrik</t>
  </si>
  <si>
    <t>Rangka</t>
  </si>
  <si>
    <t>Mesin</t>
  </si>
  <si>
    <t>Polisi</t>
  </si>
  <si>
    <t>BPKB</t>
  </si>
  <si>
    <t>Tanggal</t>
  </si>
  <si>
    <t>ASET TETAP</t>
  </si>
  <si>
    <t>1.1</t>
  </si>
  <si>
    <t>1.1.1</t>
  </si>
  <si>
    <t>1.2</t>
  </si>
  <si>
    <t xml:space="preserve">Peralatan dan Mesin </t>
  </si>
  <si>
    <t>1.2.1</t>
  </si>
  <si>
    <t xml:space="preserve">Alat-Alat Berat </t>
  </si>
  <si>
    <t>1.2.2</t>
  </si>
  <si>
    <t xml:space="preserve">Alat-Alat Angkutan </t>
  </si>
  <si>
    <t>1.2.3</t>
  </si>
  <si>
    <t xml:space="preserve">Alat-Alat Bengkel </t>
  </si>
  <si>
    <t>1.2.4</t>
  </si>
  <si>
    <t xml:space="preserve">Alat-Alat Pertanian dan Peternakan </t>
  </si>
  <si>
    <t>1.2.5</t>
  </si>
  <si>
    <t xml:space="preserve">Alat-Alat Kantor dan Rumah Tangga </t>
  </si>
  <si>
    <t>1.2.6</t>
  </si>
  <si>
    <t xml:space="preserve">Alat-Alat Studio dan Komunikasi </t>
  </si>
  <si>
    <t>1.2.7</t>
  </si>
  <si>
    <t xml:space="preserve">Alat-Alat Ukur </t>
  </si>
  <si>
    <t>1.2.8</t>
  </si>
  <si>
    <t xml:space="preserve">Alat-Alat Kedokteran </t>
  </si>
  <si>
    <t>1.2.9</t>
  </si>
  <si>
    <t>Alat-Alat Laboratorium</t>
  </si>
  <si>
    <t>1.2.10</t>
  </si>
  <si>
    <t xml:space="preserve">Alat-Alat Keamanan </t>
  </si>
  <si>
    <t>1.3</t>
  </si>
  <si>
    <t>1.3.1</t>
  </si>
  <si>
    <t>1.3.2</t>
  </si>
  <si>
    <t>1.4</t>
  </si>
  <si>
    <t>1.4.1</t>
  </si>
  <si>
    <t>1.4.2</t>
  </si>
  <si>
    <t>1.4.3</t>
  </si>
  <si>
    <t>1.4.4</t>
  </si>
  <si>
    <t>Konstruksi Bangunan</t>
  </si>
  <si>
    <t>Luas Lantai (M2)</t>
  </si>
  <si>
    <t>Bertingkat Tidak</t>
  </si>
  <si>
    <t>Beton/Tidak</t>
  </si>
  <si>
    <t>Dokumen Gedung</t>
  </si>
  <si>
    <t>Nomor Kode Tanah</t>
  </si>
  <si>
    <t>Buku Perpustakaan</t>
  </si>
  <si>
    <t>Barang bercorak Kesesian/Kebudayaan</t>
  </si>
  <si>
    <t>Hewan/Ternak dan Tumbuhan</t>
  </si>
  <si>
    <t>Spesifikasi</t>
  </si>
  <si>
    <t>Asal Daerah</t>
  </si>
  <si>
    <t>Pencipta</t>
  </si>
  <si>
    <t>Jenis</t>
  </si>
  <si>
    <t>Ukuran</t>
  </si>
  <si>
    <t>Bangunan (P, SP, D)</t>
  </si>
  <si>
    <t>Panjang (M2)</t>
  </si>
  <si>
    <t>Lebar (M)</t>
  </si>
  <si>
    <t>Luas (M2)</t>
  </si>
  <si>
    <t>Tahun Pembelian</t>
  </si>
  <si>
    <t>Unit Pembantu</t>
  </si>
  <si>
    <t>Bidang</t>
  </si>
  <si>
    <t>Lokasi</t>
  </si>
  <si>
    <t>Alamat</t>
  </si>
  <si>
    <t>Barang/unit</t>
  </si>
  <si>
    <t>Satuan</t>
  </si>
  <si>
    <t>Harga</t>
  </si>
  <si>
    <t>Harga Satuan</t>
  </si>
  <si>
    <t>Harga Perolehan</t>
  </si>
  <si>
    <t>Total Harga</t>
  </si>
  <si>
    <t>Keterangan</t>
  </si>
  <si>
    <t>Kondisi Bangunan/Barang  (B,KB,RB,H)</t>
  </si>
  <si>
    <t>Isi KIB B</t>
  </si>
  <si>
    <t>No</t>
  </si>
  <si>
    <t>B</t>
  </si>
  <si>
    <t>Keterangan Mutasi</t>
  </si>
  <si>
    <t>Letak</t>
  </si>
  <si>
    <t>Dokumen Mutasi</t>
  </si>
  <si>
    <t>Tgl</t>
  </si>
  <si>
    <t>PENGURUS BARANG</t>
  </si>
  <si>
    <t>KABUPATEN KUANTAN SINGINGI</t>
  </si>
  <si>
    <t>BAPPEDA</t>
  </si>
  <si>
    <t>JEEP</t>
  </si>
  <si>
    <t>SEPEDA MOTOR</t>
  </si>
  <si>
    <t>MINIBUS</t>
  </si>
  <si>
    <t>02.03.01.01.02.0001</t>
  </si>
  <si>
    <t>02.03.01.05.01.0001</t>
  </si>
  <si>
    <t>02.03.01.01.04.0001</t>
  </si>
  <si>
    <t>SUZUKI</t>
  </si>
  <si>
    <t>MITSUBISHI</t>
  </si>
  <si>
    <t>HONDA</t>
  </si>
  <si>
    <t>1590</t>
  </si>
  <si>
    <t>100</t>
  </si>
  <si>
    <t>2.447</t>
  </si>
  <si>
    <t>125</t>
  </si>
  <si>
    <t>2000</t>
  </si>
  <si>
    <t>2005</t>
  </si>
  <si>
    <t>MHYML300DB5R238876</t>
  </si>
  <si>
    <t>MH8RC100NYJ-256280</t>
  </si>
  <si>
    <t>MH8RC100NYJ-256040</t>
  </si>
  <si>
    <t>MH8RC100NYJ-256189</t>
  </si>
  <si>
    <t>MNML300DB5R-238876</t>
  </si>
  <si>
    <t>MHIUABEIX5K125332</t>
  </si>
  <si>
    <t>G16ID-136474</t>
  </si>
  <si>
    <t>E108-ID-255556</t>
  </si>
  <si>
    <t>E108ID-255625</t>
  </si>
  <si>
    <t>E108ID-255681</t>
  </si>
  <si>
    <t>4D56C-A0546</t>
  </si>
  <si>
    <t>UABEE-1124915</t>
  </si>
  <si>
    <t>BM 1026 K</t>
  </si>
  <si>
    <t>BM 2030 K</t>
  </si>
  <si>
    <t>BM 2039 K</t>
  </si>
  <si>
    <t>BM 2015 K</t>
  </si>
  <si>
    <t>BM 2009 K</t>
  </si>
  <si>
    <t>BM 7006 K</t>
  </si>
  <si>
    <t>BM 2511 K</t>
  </si>
  <si>
    <t>-</t>
  </si>
  <si>
    <t>D7980182-D</t>
  </si>
  <si>
    <t>APBD</t>
  </si>
  <si>
    <t>Kamera Digital</t>
  </si>
  <si>
    <t>02.07.01.03.24</t>
  </si>
  <si>
    <t>PANASONIC</t>
  </si>
  <si>
    <t>Canon</t>
  </si>
  <si>
    <t xml:space="preserve">Nikon </t>
  </si>
  <si>
    <t>EOS 5550D</t>
  </si>
  <si>
    <t>EO 600D</t>
  </si>
  <si>
    <t>EOS 1100D</t>
  </si>
  <si>
    <t>D.2100</t>
  </si>
  <si>
    <t>EBONIT</t>
  </si>
  <si>
    <t>Besi, Fiber</t>
  </si>
  <si>
    <t>Fiber</t>
  </si>
  <si>
    <t>02.06.02.06.05.0001</t>
  </si>
  <si>
    <t>02.06.03.02.01</t>
  </si>
  <si>
    <t>AMPLIFIER</t>
  </si>
  <si>
    <t xml:space="preserve">Server ((Xeon X3430, 2GB DDR3 PC-10600 ECC, 250GB HDD SATA     DVD-ROM, VGA Matrox G200e 16MB, 2x GbE NIC)          </t>
  </si>
  <si>
    <t xml:space="preserve">Storage Server / NAS / SAN  ((Marvell 6281, 512MB DDR2, 4x 3.5in/2.5in SATA, Hot-Swap, 2x eSATA, 2x GbE NIC, 4x USB)                            </t>
  </si>
  <si>
    <t>MARTIN ROLAND</t>
  </si>
  <si>
    <t>IBM                    (SN: 06FLR29)</t>
  </si>
  <si>
    <t>QNAP</t>
  </si>
  <si>
    <t>02.06.02.06.57.0001</t>
  </si>
  <si>
    <t>02.07.01.06.36</t>
  </si>
  <si>
    <t>DIGITAL RECEIVER</t>
  </si>
  <si>
    <t>Global Positioning System (GPS) 12 XL</t>
  </si>
  <si>
    <t>VENUS</t>
  </si>
  <si>
    <t>Garmin-GPSmap</t>
  </si>
  <si>
    <t>276C</t>
  </si>
  <si>
    <t>AC</t>
  </si>
  <si>
    <t>MEJA KOMPUTER</t>
  </si>
  <si>
    <t>KURSI PUTAR</t>
  </si>
  <si>
    <t>LEMARI ARSIP</t>
  </si>
  <si>
    <t>PRINTER</t>
  </si>
  <si>
    <t>KURSI TAMU</t>
  </si>
  <si>
    <t>MEJA TAMU</t>
  </si>
  <si>
    <t>FILLING CABINET</t>
  </si>
  <si>
    <t>MONITOR</t>
  </si>
  <si>
    <t>UPS</t>
  </si>
  <si>
    <t>LEMARI BUKU</t>
  </si>
  <si>
    <t>KURSI</t>
  </si>
  <si>
    <t>MEJA 1/2 LINGKARAN</t>
  </si>
  <si>
    <t>SPEAKER</t>
  </si>
  <si>
    <t>TELEVISI</t>
  </si>
  <si>
    <t>MEJA TELEVISI</t>
  </si>
  <si>
    <t>MEJA LOBBY</t>
  </si>
  <si>
    <t>SPEAKER STAND</t>
  </si>
  <si>
    <t>MEJA TELEPHONE</t>
  </si>
  <si>
    <t>Mesin Tik</t>
  </si>
  <si>
    <t>Lemari arsip</t>
  </si>
  <si>
    <t>Filling kabinet</t>
  </si>
  <si>
    <t>Filling kabinet/Lemari Besi</t>
  </si>
  <si>
    <t>Meja 1 Biro</t>
  </si>
  <si>
    <t>Personal Komputer Lengkap (Layar LCD 17", memory 1 GB, Hardisk 80 GB, Processor intel Centrino Core Duo 3 GHZ, DVD R/W Acces, Meja)</t>
  </si>
  <si>
    <t>Personal Komputer Lengkap (Processor Intel CoreDUO 1,73 Ghz, memory 2 GB DDR2 RAM, Hard Disk 120 GB, modem &amp; 10/100 LAN, Card Reader, Monitor LCD 15", Keyboard &amp; Mouse Optical, speaker aktif Altec VS3131R)</t>
  </si>
  <si>
    <t>Laptop Processor Intel Core 2 Duo T5500, 1024 MB DDR 2 RAM, HD 120 GB HDD/CArd Reader, DVD RW, Wifi &amp; Bluetooth, 14" WXGA Crystal, Modem &amp; Wireless Lan, Win XP Media Centre</t>
  </si>
  <si>
    <t>Laptop Intelcentrino Duo T2300 1,66 GHz, M 1024 MB, DDR 2 RAM, 120 GB HDD/DVD RW, 12" WXGA Crystal, WindowsXP Home, Modem &amp; Wifi LAN, Card Reader)</t>
  </si>
  <si>
    <t>Printer HP Laser Jet</t>
  </si>
  <si>
    <t>Printer A3 Laser Jet</t>
  </si>
  <si>
    <t>Printer A3 Laser Colour 5550</t>
  </si>
  <si>
    <t>Scanner A0</t>
  </si>
  <si>
    <t>Air Conditioner (AC) 2 PK</t>
  </si>
  <si>
    <t>Pengadaan Skat Ruangan Operator Komputer dan Kelengkapannya (meja arsip dsb)</t>
  </si>
  <si>
    <t>Filling Kabinet 4 Laci</t>
  </si>
  <si>
    <t>Lemari Arsip</t>
  </si>
  <si>
    <t>Komputer Lengkap</t>
  </si>
  <si>
    <t>Monitor</t>
  </si>
  <si>
    <t>UPS/Stabilizer</t>
  </si>
  <si>
    <t>Meja Kerja Pejabat Esellon IV</t>
  </si>
  <si>
    <t>Kursi Kerja Pejabat Esellon IV</t>
  </si>
  <si>
    <t>Televisi</t>
  </si>
  <si>
    <t>Sound System</t>
  </si>
  <si>
    <t>Proyektor</t>
  </si>
  <si>
    <t>Meja Peralatan Studio</t>
  </si>
  <si>
    <t xml:space="preserve"> Note Book  (Core i5-460M, 2GB DDR3, 500GB HDD, DVD±RW,   NIC, WiFi, Bluetooth, VGA ATi Radeon HD5470  512MB, Camera, 13.3" WXGA, Win7 Home premium)                                    </t>
  </si>
  <si>
    <t xml:space="preserve"> Monitor untuk Server (18,5")    </t>
  </si>
  <si>
    <t>Key board + mouse untuk Server</t>
  </si>
  <si>
    <t>Mebeleur, Pengadaan Meja Kerja</t>
  </si>
  <si>
    <t>Rehab Ruang Operation Room (Sekat Ruangan)</t>
  </si>
  <si>
    <t>Note Book</t>
  </si>
  <si>
    <t>Printer Laser Jet</t>
  </si>
  <si>
    <t>Personal Komputer</t>
  </si>
  <si>
    <t>Printer Ukuran A3</t>
  </si>
  <si>
    <t>Proyektor dan Kelengkapanya</t>
  </si>
  <si>
    <t>02.06.02.01.61</t>
  </si>
  <si>
    <t>02.06.04.03.07</t>
  </si>
  <si>
    <t>02.06.04.01.06</t>
  </si>
  <si>
    <t>02.06.02.06.50</t>
  </si>
  <si>
    <t>02.07.01.01.52</t>
  </si>
  <si>
    <t>02.06.03.05.02</t>
  </si>
  <si>
    <t>02.06.01.04.01</t>
  </si>
  <si>
    <t>02.06.01.04.04</t>
  </si>
  <si>
    <t>02.06.02.04.04</t>
  </si>
  <si>
    <t>02.06.03.04.10</t>
  </si>
  <si>
    <t>02.06.03.04.08</t>
  </si>
  <si>
    <t>02.06.03.02.02</t>
  </si>
  <si>
    <t>02.06.04.03.08</t>
  </si>
  <si>
    <t>02.06.04.01.08</t>
  </si>
  <si>
    <t>02.06.01.01.02</t>
  </si>
  <si>
    <t>02.06.02.01.125.0001</t>
  </si>
  <si>
    <t>02.06.01.04.16.0001</t>
  </si>
  <si>
    <t>02.06.02.01.61.0001</t>
  </si>
  <si>
    <t>02.06.01.04.11.0001</t>
  </si>
  <si>
    <t>02.06.02.04.02.0001</t>
  </si>
  <si>
    <t>02.06.03.05.03.0001</t>
  </si>
  <si>
    <t>02.06.01.04.25.0001</t>
  </si>
  <si>
    <t>02.06.02.01.101.0001</t>
  </si>
  <si>
    <t>02.06.02.01.13.0001</t>
  </si>
  <si>
    <t>02.06.02.01.61.0000</t>
  </si>
  <si>
    <t>02.06.02.06.07.0001</t>
  </si>
  <si>
    <t>02.06.03.05.18.0001</t>
  </si>
  <si>
    <t>02.06.02.01.62.0001</t>
  </si>
  <si>
    <t>02.06.02.06.03.0001</t>
  </si>
  <si>
    <t>02.06.02.01.37.0001</t>
  </si>
  <si>
    <t>02.06.02.01.125.0000</t>
  </si>
  <si>
    <t>02.06.02.01.30.0001</t>
  </si>
  <si>
    <t>02.06.02.01.104.0001</t>
  </si>
  <si>
    <t>02.06.02.01.28.0001</t>
  </si>
  <si>
    <t>0002</t>
  </si>
  <si>
    <t>0001</t>
  </si>
  <si>
    <t>LOKAL</t>
  </si>
  <si>
    <t>KAYU</t>
  </si>
  <si>
    <t>LG</t>
  </si>
  <si>
    <t>KAYU + TRIPLEK</t>
  </si>
  <si>
    <t>OLIMPIC</t>
  </si>
  <si>
    <t>KAYU + KACA</t>
  </si>
  <si>
    <t>SERBUK PRESS</t>
  </si>
  <si>
    <t>BESI</t>
  </si>
  <si>
    <t>BESI + BUSA</t>
  </si>
  <si>
    <t>UNITAL</t>
  </si>
  <si>
    <t>BESI PLAT</t>
  </si>
  <si>
    <t>HP</t>
  </si>
  <si>
    <t>SUPER LAND</t>
  </si>
  <si>
    <t>SUPER</t>
  </si>
  <si>
    <t>SERBUK PRESS + STAINLESS</t>
  </si>
  <si>
    <t>ICA</t>
  </si>
  <si>
    <t>TOSHIBA</t>
  </si>
  <si>
    <t>ROTAN</t>
  </si>
  <si>
    <t>ROTAN KAYU</t>
  </si>
  <si>
    <t>OBIZ</t>
  </si>
  <si>
    <t>YUNIKA</t>
  </si>
  <si>
    <t>PLASTIK</t>
  </si>
  <si>
    <t>SUCITRA</t>
  </si>
  <si>
    <t>HI-PRO</t>
  </si>
  <si>
    <t>ELITE</t>
  </si>
  <si>
    <t>Officertar Royal</t>
  </si>
  <si>
    <t>Sedang</t>
  </si>
  <si>
    <t>Besi</t>
  </si>
  <si>
    <t>Mustang</t>
  </si>
  <si>
    <t>4 Laci</t>
  </si>
  <si>
    <t>Unital</t>
  </si>
  <si>
    <t>Yunika</t>
  </si>
  <si>
    <t>Mitsua</t>
  </si>
  <si>
    <t>Olimpic</t>
  </si>
  <si>
    <t>Plastik</t>
  </si>
  <si>
    <t>Lokal</t>
  </si>
  <si>
    <t>1 Biro</t>
  </si>
  <si>
    <t>Kayu</t>
  </si>
  <si>
    <t>1/2 Biro</t>
  </si>
  <si>
    <t>Polywood</t>
  </si>
  <si>
    <t>Futura Merah</t>
  </si>
  <si>
    <t>Besi, Busa</t>
  </si>
  <si>
    <t>Futura Biru</t>
  </si>
  <si>
    <t>HP Pavilion</t>
  </si>
  <si>
    <t>Toshiba</t>
  </si>
  <si>
    <t>HP Laser Jet 3055</t>
  </si>
  <si>
    <t>HP LJ 5100</t>
  </si>
  <si>
    <t>HP Colour LJ 5100</t>
  </si>
  <si>
    <t>Designjet 500 PS</t>
  </si>
  <si>
    <t>Lg Jet Gold</t>
  </si>
  <si>
    <t>2 PK</t>
  </si>
  <si>
    <t>Kayu, Polywood</t>
  </si>
  <si>
    <t>VIP</t>
  </si>
  <si>
    <t>Besar</t>
  </si>
  <si>
    <t>Leonovo</t>
  </si>
  <si>
    <t>Samsung</t>
  </si>
  <si>
    <t>15,6 w</t>
  </si>
  <si>
    <t>2000 VA</t>
  </si>
  <si>
    <t>Vertikal Blind</t>
  </si>
  <si>
    <t>Orbitrend</t>
  </si>
  <si>
    <t>Besi, Polywood</t>
  </si>
  <si>
    <t>M2B Furniture</t>
  </si>
  <si>
    <t>Polytron PLM24M60</t>
  </si>
  <si>
    <t>LCD 24"</t>
  </si>
  <si>
    <t>ProFX22, Biema EQ 215, PRO-NR, Martin Roland (PA-500)</t>
  </si>
  <si>
    <t>Toshiba- TD-S8, GTC Secreen</t>
  </si>
  <si>
    <t>SONY-PCG</t>
  </si>
  <si>
    <t>BENQ GL930A</t>
  </si>
  <si>
    <t>18,5"</t>
  </si>
  <si>
    <t>Media Keyboard</t>
  </si>
  <si>
    <t>8 Ruang</t>
  </si>
  <si>
    <t>Tebal 12 mm</t>
  </si>
  <si>
    <t>Gibsum Board</t>
  </si>
  <si>
    <t>SONY VAIO</t>
  </si>
  <si>
    <t>HP P1102</t>
  </si>
  <si>
    <t>HP TOUCH</t>
  </si>
  <si>
    <t>Smart610</t>
  </si>
  <si>
    <t>HP, HP Compaq</t>
  </si>
  <si>
    <t>Pro, LE1902x</t>
  </si>
  <si>
    <t>IX6560</t>
  </si>
  <si>
    <t>Benq, GTC Secreen</t>
  </si>
  <si>
    <t>Receiver</t>
  </si>
  <si>
    <t>Venus</t>
  </si>
  <si>
    <t>Kecil</t>
  </si>
  <si>
    <t>GEDUNG BAPPEDA</t>
  </si>
  <si>
    <t>03.11.01.14.02</t>
  </si>
  <si>
    <t>KB</t>
  </si>
  <si>
    <t>KOMPLEK PERKANTORAN PEMKAB. KUANTAN SINGINGI</t>
  </si>
  <si>
    <t>02.06.02.06.03</t>
  </si>
  <si>
    <t>02.07.02.01.08</t>
  </si>
  <si>
    <t>02.07.01.03.09</t>
  </si>
  <si>
    <t>02.06.03.05.03</t>
  </si>
  <si>
    <t>02.06.02.01.37</t>
  </si>
  <si>
    <t>02.06.02.06.58</t>
  </si>
  <si>
    <t>MENGETAHUI :</t>
  </si>
  <si>
    <t>KEPALA BADAN PERENCANAAN PEMBANGUNAN DAERAH</t>
  </si>
  <si>
    <t>PENGURUS BARANG,</t>
  </si>
  <si>
    <t>BUSTANUL. RA</t>
  </si>
  <si>
    <t>NIP. 197104192007011003</t>
  </si>
  <si>
    <t>Judul/ Pencipta</t>
  </si>
  <si>
    <t>NIHIL</t>
  </si>
  <si>
    <t>UNIT</t>
  </si>
  <si>
    <t>EKONOMI</t>
  </si>
  <si>
    <t>FISPRA</t>
  </si>
  <si>
    <t>STAF BIDANG FISPRA</t>
  </si>
  <si>
    <t>KABID EKONOMI</t>
  </si>
  <si>
    <t>SEKRETARIAT</t>
  </si>
  <si>
    <t>KEUANGAN</t>
  </si>
  <si>
    <t>STAF BAG. KEUANGAN</t>
  </si>
  <si>
    <t>STAF BIDANG EKONOMI</t>
  </si>
  <si>
    <t>SOSBUD</t>
  </si>
  <si>
    <t>STAF BIDANG SOSBUD</t>
  </si>
  <si>
    <t>DATA &amp; LITBANG</t>
  </si>
  <si>
    <t>STAF BID. DATA &amp; LITBANG</t>
  </si>
  <si>
    <t>KABID FISPRA</t>
  </si>
  <si>
    <t>SEKRETARIS</t>
  </si>
  <si>
    <t>2 Pintu</t>
  </si>
  <si>
    <t>KABID SOSBUD</t>
  </si>
  <si>
    <t>GUDANG</t>
  </si>
  <si>
    <t>KASUBBID SDA FISPRA</t>
  </si>
  <si>
    <t>BAGIAN UMUM</t>
  </si>
  <si>
    <t>AJUDAN KEPALA BAPPEDA</t>
  </si>
  <si>
    <t>OPERATOR KOMPUTER</t>
  </si>
  <si>
    <t>BAGIAN PROGRAM</t>
  </si>
  <si>
    <t>BAGIAN PROGRAM (ROBBY NOVED SUJANUS)</t>
  </si>
  <si>
    <t>STAF BID. DATA &amp; LITBANG (ERICK MAISON PUTRA, SE)</t>
  </si>
  <si>
    <t>STAF BIDANG SOSBUD (YEYENDRA, S.Pi)</t>
  </si>
  <si>
    <t>STAF BIDANG EKONOMI (RIJALUL FIKRI, SP)</t>
  </si>
  <si>
    <t>OPERATION ROOM</t>
  </si>
  <si>
    <t>OPERATOR KOMPUTER (HASVIRTA INDRA)</t>
  </si>
  <si>
    <t>SEKRETARIS BAPPEDA (ASWANDI, S.AP)</t>
  </si>
  <si>
    <t>STAF BAG. KEUANGAN (ETIRTA TRI SANTOS, S.Sos)</t>
  </si>
  <si>
    <t>KABID. DATA &amp; LITBANG</t>
  </si>
  <si>
    <t>STAF BIDANG FISPRA (IBNU RUSDI, ST)</t>
  </si>
  <si>
    <t>PENGURUS BARANG (BUSTANUL. RA)</t>
  </si>
  <si>
    <t>STAF BIDANG SOSBUD/KABID SOSBUD</t>
  </si>
  <si>
    <t>RUANG RAPAT BAPPEDA</t>
  </si>
  <si>
    <t>LOBY BAWAH</t>
  </si>
  <si>
    <t>KEPALA BAPPEDA</t>
  </si>
  <si>
    <t>KEPALA BADAN</t>
  </si>
  <si>
    <t>KASUBBAG KEUANGAN</t>
  </si>
  <si>
    <t>EKBANG</t>
  </si>
  <si>
    <t>TIDAK ADA SURAT MUTASI</t>
  </si>
  <si>
    <t>AJUDAN (CANDRA)</t>
  </si>
  <si>
    <t>KASUBBID D&amp;L (RUSWADI)</t>
  </si>
  <si>
    <t>LOBY ATAS</t>
  </si>
  <si>
    <t>KASUBBAG UMUM (DAVID IRAWAN)</t>
  </si>
  <si>
    <t>KABID. DATA &amp; LITBANG (RONI FREDIANTO)</t>
  </si>
  <si>
    <t>OLYMPIC</t>
  </si>
  <si>
    <t>LOKAL/LENGAN</t>
  </si>
  <si>
    <t>LG JET GOLD</t>
  </si>
  <si>
    <t>MEJA KERJA PEJABAT ESELON III</t>
  </si>
  <si>
    <t>KURSI KERJA ESSELON III</t>
  </si>
  <si>
    <t>MEJA KERJA PEJABAT ESSELON III</t>
  </si>
  <si>
    <t>MEJA KERJA PEJABAT ESSELON IV</t>
  </si>
  <si>
    <t>KAYU + SERBUK PRESS</t>
  </si>
  <si>
    <t>HP 2420</t>
  </si>
  <si>
    <t>KASUBBID FISPRA (IBNU RUSDI)</t>
  </si>
  <si>
    <t>MEJA KERJA PEJABAT ESS II</t>
  </si>
  <si>
    <t>MEJA KERJA PEGAWAI NON STRUKTURAL</t>
  </si>
  <si>
    <t>KASUBID SDA FISPRA</t>
  </si>
  <si>
    <t>*27548988 7001969*</t>
  </si>
  <si>
    <t>*27548988 7001973*</t>
  </si>
  <si>
    <t>*27548988 7001892*</t>
  </si>
  <si>
    <t>Q117B09409</t>
  </si>
  <si>
    <t>(SN: 06FLR29)</t>
  </si>
  <si>
    <t>S/N:L7B02309SL0</t>
  </si>
  <si>
    <t>*2751198 7002191*</t>
  </si>
  <si>
    <t>SN:4C51420L8Q</t>
  </si>
  <si>
    <t>PC(SN:SGH146Q3TY),  MONITOR (SN:NT142BOSC)</t>
  </si>
  <si>
    <t>SN:ACFT00773</t>
  </si>
  <si>
    <t>SN:VNC638440</t>
  </si>
  <si>
    <t>SN:PDH1800859001</t>
  </si>
  <si>
    <t>SN:58592106 (U)</t>
  </si>
  <si>
    <t>SN:083053014802</t>
  </si>
  <si>
    <t>SN:AF:S1855.5.5/6 GEDII</t>
  </si>
  <si>
    <t>Gordyn (Lantai I)</t>
  </si>
  <si>
    <t>8,29 M2</t>
  </si>
  <si>
    <t>21,20 M2</t>
  </si>
  <si>
    <t>6,02 M2</t>
  </si>
  <si>
    <t>16,38 M2</t>
  </si>
  <si>
    <t>RAPAT</t>
  </si>
  <si>
    <t>KABID FISIK &amp; PRASARANA</t>
  </si>
  <si>
    <t>Gorden untuk Lantai I 60 M2 (Rp. 9.161,874,47)</t>
  </si>
  <si>
    <t>Gordyn (Lantai II)</t>
  </si>
  <si>
    <t>Gorden untuk Lantai II 56 M2 (Rp. 8.550.979,53)</t>
  </si>
  <si>
    <t>KABID DATA &amp; LITBANG</t>
  </si>
  <si>
    <t>Kursi Staf / Kursi Kerja</t>
  </si>
  <si>
    <t>Teluk Kuantan,     Desember 2012</t>
  </si>
  <si>
    <t>TIDAK</t>
  </si>
  <si>
    <t>Unit</t>
  </si>
  <si>
    <t>KURSI KERJA PEJABAT ESELLON III</t>
  </si>
  <si>
    <t xml:space="preserve">KURSI KERJA </t>
  </si>
  <si>
    <t>KURSI KERJA  PEJABAT ESELLON III</t>
  </si>
  <si>
    <t xml:space="preserve"> KABID EKONOMI</t>
  </si>
  <si>
    <t>SET</t>
  </si>
  <si>
    <t>MEJA KERJA ESS IV</t>
  </si>
  <si>
    <t>Brankas</t>
  </si>
  <si>
    <t>LION</t>
  </si>
  <si>
    <t>STAF BAGIAN KEUANGAN</t>
  </si>
  <si>
    <t>Filling Kabinet</t>
  </si>
  <si>
    <t>Besi Plat</t>
  </si>
  <si>
    <t>STAF BAGIAN UMUM</t>
  </si>
  <si>
    <t>Gordyn Lantai I</t>
  </si>
  <si>
    <t>Gordyn (Lantai I) Bagian Belakang)</t>
  </si>
  <si>
    <t>8,27 M2</t>
  </si>
  <si>
    <t>8,19 M2</t>
  </si>
  <si>
    <t>Gordyn Lantai II</t>
  </si>
  <si>
    <t>Horizontal Blind</t>
  </si>
  <si>
    <t>STAF BAGIAN PROGRAM</t>
  </si>
  <si>
    <t>16,59 M2</t>
  </si>
  <si>
    <t xml:space="preserve">STAF BID. DATA &amp; LITBANG </t>
  </si>
  <si>
    <t>Interior Ruang Rapat</t>
  </si>
  <si>
    <t>Polywood, Kayu, Kaca</t>
  </si>
  <si>
    <t>Ruangan</t>
  </si>
  <si>
    <t>RUANGAN RAPAT BAPPEDA</t>
  </si>
  <si>
    <t>AC Standing Floor</t>
  </si>
  <si>
    <t>LG (LP-C30KA0)</t>
  </si>
  <si>
    <t>SN : 208KAMZ0001</t>
  </si>
  <si>
    <t>HP Laser Jet</t>
  </si>
  <si>
    <t>5200L</t>
  </si>
  <si>
    <t>SN : CNHX31438</t>
  </si>
  <si>
    <t>SN : CNHXS31441</t>
  </si>
  <si>
    <t>5200N</t>
  </si>
  <si>
    <t>SN : CNHXS48642</t>
  </si>
  <si>
    <t>Kursi Kerja Ess III</t>
  </si>
  <si>
    <t>SAVELLO, PUTAR, LENGAN</t>
  </si>
  <si>
    <t>BESAR</t>
  </si>
  <si>
    <t>KAYU, BUSA</t>
  </si>
  <si>
    <t>Kursi Kerja Ess II</t>
  </si>
  <si>
    <t>FRONT LINE, PUTAR, LENGAN</t>
  </si>
  <si>
    <t>Kursi Ruangan Rapat Bappedda</t>
  </si>
  <si>
    <t>TOPIX (LENGAN, PUTAR)</t>
  </si>
  <si>
    <t>SEDANG</t>
  </si>
  <si>
    <t>FIBER, BUSA</t>
  </si>
  <si>
    <t>Kursi Rapat Ruangan Rapat Pejabat Ess II</t>
  </si>
  <si>
    <t>Kursi Pimpinan Rapat</t>
  </si>
  <si>
    <t>TOPIX (LENGAN)</t>
  </si>
  <si>
    <t>Sofa Untuk Tamu Ruangan Kabid Sosbud</t>
  </si>
  <si>
    <t>LIGNA</t>
  </si>
  <si>
    <t>Set</t>
  </si>
  <si>
    <t>Sofa Untuk Tamu Ruangan Kepala Bappeda</t>
  </si>
  <si>
    <t>BMW</t>
  </si>
  <si>
    <t>KAYU, POLYWOOD, KACA</t>
  </si>
  <si>
    <t>DELL INSPIRON ONE</t>
  </si>
  <si>
    <t>20"</t>
  </si>
  <si>
    <t>FIBER</t>
  </si>
  <si>
    <t>CN-0CT3NM-74431-234-0122</t>
  </si>
  <si>
    <t>OPERATOR KOMPUTER (HASVIRTA INDRA, SPi)</t>
  </si>
  <si>
    <t>CN-0CT3NM-74431-234-0058</t>
  </si>
  <si>
    <t>OPERATOR KOMPUTER (BUSTANUL. RA)</t>
  </si>
  <si>
    <t>CN-0CT3NM-74431-234-0095</t>
  </si>
  <si>
    <t>OPERATOR KOMPUTER (FIRMAN BENERIO, S.IP)</t>
  </si>
  <si>
    <t>CN-0CT3NM-74431-234-0112</t>
  </si>
  <si>
    <t>OPERATOR KOMPUTER (AFRIYOGIE PUTRA, SE)</t>
  </si>
  <si>
    <t>CN-0CT3NM-74431-234-0038</t>
  </si>
  <si>
    <t>OPERATOR KOMPUTER (ADLI SUSANTO)</t>
  </si>
  <si>
    <t>CN-0CT3NM-74431-234-0111</t>
  </si>
  <si>
    <t>OPERATOR KOMPUTER (FEKY PURNAMA, SE)</t>
  </si>
  <si>
    <t>CE1200</t>
  </si>
  <si>
    <t>SN : 1B1D21122518</t>
  </si>
  <si>
    <t>SN : 1B1D21201825</t>
  </si>
  <si>
    <t>SN : 1B1D21201827</t>
  </si>
  <si>
    <t>SN : 1B1D21122500</t>
  </si>
  <si>
    <t>SN : 1B1D21219674</t>
  </si>
  <si>
    <t>SN : 1B1D2120319</t>
  </si>
  <si>
    <t>Laptop</t>
  </si>
  <si>
    <t xml:space="preserve">SONY PCG </t>
  </si>
  <si>
    <t xml:space="preserve">41216W </t>
  </si>
  <si>
    <t>SN*27548988 7007496*</t>
  </si>
  <si>
    <t>KABID SOSBUD (MARDANSYAH, S.Sos.MM)</t>
  </si>
  <si>
    <t>41216W</t>
  </si>
  <si>
    <t>SN*27548988 7007500*</t>
  </si>
  <si>
    <t>KABID EKONOMI                        (Ir. LENIARTI)</t>
  </si>
  <si>
    <t>SN*27548988 7007583*</t>
  </si>
  <si>
    <t>BAGIAN PROGRAM                         ( HERRY YUSMAN, S.Pt )</t>
  </si>
  <si>
    <t>SONY PCG</t>
  </si>
  <si>
    <t>SN*27548988 7007510*</t>
  </si>
  <si>
    <t>SN*2754898 7007567*</t>
  </si>
  <si>
    <t>BAGIAN UMUM                    (DAVID IRAWAN, SE)</t>
  </si>
  <si>
    <t>SN*27548988 7007481*</t>
  </si>
  <si>
    <t>PENGURUS BARANG                   (BUSTANUL. RA)</t>
  </si>
  <si>
    <t>Hardisk Eksternal</t>
  </si>
  <si>
    <t>SEAGETE</t>
  </si>
  <si>
    <t>500 GB</t>
  </si>
  <si>
    <t>SN : Z2A9V5KL</t>
  </si>
  <si>
    <t>SN : Z2A9V5GX</t>
  </si>
  <si>
    <t>SN : Z2A9MJ4D</t>
  </si>
  <si>
    <t>SN : Z2A9V4PK</t>
  </si>
  <si>
    <t>Jaringan Komputer (Intranet)</t>
  </si>
  <si>
    <t>Interior Ruang Kepala Bappeda</t>
  </si>
  <si>
    <t>1 Ruang</t>
  </si>
  <si>
    <t>Interior Ruang Sekretaris</t>
  </si>
  <si>
    <t>Toshiba FCCE</t>
  </si>
  <si>
    <t>SN : X1SCF9S8SPU1</t>
  </si>
  <si>
    <t>STAF BID. DATA &amp; LITBANG (Erick Maison Putra, SE)</t>
  </si>
  <si>
    <t>SN : X1SFC20ETP84</t>
  </si>
  <si>
    <t>STAF BID. DATA &amp; LITBANG (FIRMAN BENERIO, S.IP)</t>
  </si>
  <si>
    <t>DELL XPS 4Z  Type: P24G001</t>
  </si>
  <si>
    <t>SN :26593317001</t>
  </si>
  <si>
    <t>KABID FISPRA                 (SARIMAN, S.Pd.MT)</t>
  </si>
  <si>
    <t>DELL XPS 4Z Type: P24G001</t>
  </si>
  <si>
    <t>SN : 37357619617</t>
  </si>
  <si>
    <t>KASUBBID SDA FISPRA (ANDI HERIANUS, SP)</t>
  </si>
  <si>
    <t>SN : 36818819209</t>
  </si>
  <si>
    <t>STAF BIDAG FISPRA                  (IBNU RUSDI, ST)</t>
  </si>
  <si>
    <t>HP Leser Jet</t>
  </si>
  <si>
    <t>SN : CHNXP71961</t>
  </si>
  <si>
    <t>SN : Z151T4TYTQQ6</t>
  </si>
  <si>
    <t>STAF BIDANG FISPRA (AFRIYOGIE PUTRA, SE)</t>
  </si>
  <si>
    <t>SN : Z173TY0JTQQ6</t>
  </si>
  <si>
    <t>STAF BIDANG FISPRA (INDRATNO, ST)</t>
  </si>
  <si>
    <t>Meja Kerja</t>
  </si>
  <si>
    <t>Kayu, Polywood, Kaca</t>
  </si>
  <si>
    <t>ACER 25771</t>
  </si>
  <si>
    <t>SN:PWSH0203222 1013216300</t>
  </si>
  <si>
    <t>SONY VAIO              (S SERIES)</t>
  </si>
  <si>
    <t>SVS131C1 DW</t>
  </si>
  <si>
    <t xml:space="preserve"> SN:*54510909 0001 1205*</t>
  </si>
  <si>
    <t>CANON PIXMA</t>
  </si>
  <si>
    <t>MX377</t>
  </si>
  <si>
    <t>Mikrophone</t>
  </si>
  <si>
    <t>SHURE BETA</t>
  </si>
  <si>
    <t>58 A</t>
  </si>
  <si>
    <t>DVD Player</t>
  </si>
  <si>
    <t>POLYTROON</t>
  </si>
  <si>
    <t>SN : 12E02114</t>
  </si>
  <si>
    <t xml:space="preserve">CANNON </t>
  </si>
  <si>
    <t>EOS             1100 D</t>
  </si>
  <si>
    <t>GPS</t>
  </si>
  <si>
    <t>GARMIN</t>
  </si>
  <si>
    <t>OREGON 550</t>
  </si>
  <si>
    <t>IMW113515</t>
  </si>
  <si>
    <t>IMW113516</t>
  </si>
  <si>
    <t>KARTU INVENTARIS BARANG (KIB) B</t>
  </si>
  <si>
    <t xml:space="preserve">PERALATAN DAN MESIN </t>
  </si>
  <si>
    <r>
      <t xml:space="preserve">STAF BID. DATA &amp; LITBANG </t>
    </r>
    <r>
      <rPr>
        <sz val="10"/>
        <color theme="0"/>
        <rFont val="Calibri"/>
        <family val="2"/>
        <charset val="1"/>
        <scheme val="minor"/>
      </rPr>
      <t>(PRAREZEKY INDRA MUDA, ST)</t>
    </r>
  </si>
  <si>
    <t>NO. KODE LOKASI         :</t>
  </si>
  <si>
    <t>12.04.06.15.01.11.00</t>
  </si>
  <si>
    <t>TANAH</t>
  </si>
  <si>
    <t>Teluk Kuantan</t>
  </si>
  <si>
    <t>Alat-Alat Bengkel</t>
  </si>
  <si>
    <t>Alat-Alat Pertanian dan Peternakan</t>
  </si>
  <si>
    <t>Alat-Alat Kedokteran</t>
  </si>
  <si>
    <t>Alat-Alat Keamanan</t>
  </si>
  <si>
    <t>LG (LP30GKA06)</t>
  </si>
  <si>
    <t>Personal komputer (LCD Touch 22", Core 17, RAM 4 GB, Hardisk 17 GB)</t>
  </si>
  <si>
    <t>Server SIPKD Modul Perencanaan</t>
  </si>
  <si>
    <t>0001 - 0003</t>
  </si>
  <si>
    <t>0001 - 0002</t>
  </si>
  <si>
    <t>ACER (ZSERIES) 24"</t>
  </si>
  <si>
    <t>APPLE</t>
  </si>
  <si>
    <t>SONY VAIO DUO 13</t>
  </si>
  <si>
    <t>Brother (MFC-J69100W)</t>
  </si>
  <si>
    <t>ACER (ASPIRE 5600U)</t>
  </si>
  <si>
    <t>ASUS (AIO PC SERIES)</t>
  </si>
  <si>
    <t>Brother (MFC-J5910DW)</t>
  </si>
  <si>
    <t>ICA (1400 VA)</t>
  </si>
  <si>
    <t>ORBITREND</t>
  </si>
  <si>
    <t>BROTHER, Lengan Putar</t>
  </si>
  <si>
    <t>MELODY</t>
  </si>
  <si>
    <t>Besi + Ebonit</t>
  </si>
  <si>
    <t>Busa</t>
  </si>
  <si>
    <t>Giber</t>
  </si>
  <si>
    <t>Besi Plat + Fiber</t>
  </si>
  <si>
    <t>Besi + Busa</t>
  </si>
  <si>
    <t>kayu</t>
  </si>
  <si>
    <t>Modul</t>
  </si>
  <si>
    <t>Handy Cam</t>
  </si>
  <si>
    <t>CANON EOS KISS X6i</t>
  </si>
  <si>
    <t>SONY(HDR-XR26OVE)</t>
  </si>
  <si>
    <t>- AC Standing Floor</t>
  </si>
  <si>
    <t>- Sofa Tamu</t>
  </si>
  <si>
    <t>- Note Book / Laptop</t>
  </si>
  <si>
    <t>- Printer</t>
  </si>
  <si>
    <t>- Personal Komputer</t>
  </si>
  <si>
    <t>- Laptop</t>
  </si>
  <si>
    <t>- Printer A3</t>
  </si>
  <si>
    <t>- UPS</t>
  </si>
  <si>
    <t>- Meja Komputer</t>
  </si>
  <si>
    <t>- Kursi Kerja</t>
  </si>
  <si>
    <t>- Lemari Arsip</t>
  </si>
  <si>
    <t>12.04.06.15.01.13.00</t>
  </si>
  <si>
    <t>Teluk Kuantan,     31 Desember  2013</t>
  </si>
  <si>
    <t>Indra Agus, L, AP, M.Si</t>
  </si>
  <si>
    <t>Pembina Tingkat I, NIP. 19750817 199311 1 001</t>
  </si>
  <si>
    <t xml:space="preserve"> N I H I L</t>
  </si>
  <si>
    <t>X</t>
  </si>
  <si>
    <t>Mesin Penghitung Uang Digital</t>
  </si>
  <si>
    <t>Alat Penghancur Kertas</t>
  </si>
  <si>
    <t>Pembersih Udara/Air Purifer</t>
  </si>
  <si>
    <t xml:space="preserve">Personal Komputer </t>
  </si>
  <si>
    <t>UPS Server Ruangan Operator</t>
  </si>
  <si>
    <t>Jaringan  Komputer Bappeda</t>
  </si>
  <si>
    <t>Jaringan Fiberoptik Badan Lingkungan Hidup</t>
  </si>
  <si>
    <t>Jaringan Fiberoptik Badan Kesatuan Bangsa &amp; Politik</t>
  </si>
  <si>
    <t>Jaringan Fiberoptik Dinas Peternakan</t>
  </si>
  <si>
    <t>Jaringan Fiberoptik Satpol PP</t>
  </si>
  <si>
    <t>Jaringan FiberoptikDinas Budparpora</t>
  </si>
  <si>
    <t>Jaringan FiberoptikDinas Perikanan</t>
  </si>
  <si>
    <t>Jaringan Fiberoptik Dinas Perhubungan</t>
  </si>
  <si>
    <t>Jaringan Fiberoptik Badan Kepegawaian Daerah</t>
  </si>
  <si>
    <t>Jaringan Fiberoptik BPMPKB</t>
  </si>
  <si>
    <t>Jaringan Fiberoptik  Dinas Sosial &amp; Tenaga Kerja</t>
  </si>
  <si>
    <t>Jaringan Fiberoptik Dinas Kehutanan</t>
  </si>
  <si>
    <t>Jaringan Fiberoptik Dinas Energi dan Sumber Daya Mineral</t>
  </si>
  <si>
    <t>Jaringan Fiberoptik Dinas Perkebunan</t>
  </si>
  <si>
    <t>Jaringan Fiberoptik Diskopindag</t>
  </si>
  <si>
    <t>Maket/Miniatur/ Diorama Rekondisi Layout Perkantoran</t>
  </si>
  <si>
    <t>0001-0002</t>
  </si>
  <si>
    <t>0001-0003</t>
  </si>
  <si>
    <t>Glory-GNH-510</t>
  </si>
  <si>
    <t>KLAZ AF-75</t>
  </si>
  <si>
    <t>Coway-108-DH</t>
  </si>
  <si>
    <t>HP ENVY23 Touch Smart</t>
  </si>
  <si>
    <t>Apple MacBook Pro 13"</t>
  </si>
  <si>
    <t>Apple MacBook Pro</t>
  </si>
  <si>
    <t>Campuran</t>
  </si>
  <si>
    <t>10/03/2014</t>
  </si>
  <si>
    <t>02.06.01.04.06</t>
  </si>
  <si>
    <t>02.06.02.04.03</t>
  </si>
  <si>
    <t>02.06.04.03.05</t>
  </si>
  <si>
    <t>02.06.04.03.04</t>
  </si>
  <si>
    <t>02.06.04.04.07</t>
  </si>
  <si>
    <t>02.06.04.04.04</t>
  </si>
  <si>
    <t>02.06.02.01.66</t>
  </si>
  <si>
    <t>02.06.02.01.49</t>
  </si>
  <si>
    <t>02.06.03.03.12</t>
  </si>
  <si>
    <t>02.06.04.01.10</t>
  </si>
  <si>
    <t>02.06.03.02.03</t>
  </si>
  <si>
    <t>02.06.01.02.12</t>
  </si>
  <si>
    <t>02.06.01.05.05</t>
  </si>
  <si>
    <t>02.06.03.05.11</t>
  </si>
  <si>
    <t>02.06.03.06.06</t>
  </si>
  <si>
    <t>02.06.02.06.13</t>
  </si>
  <si>
    <t>02.07.01.01.83</t>
  </si>
  <si>
    <t>STAF BID. DATA &amp; LITBANG (PRAREZEKY INDRA MUDA, ST)</t>
  </si>
  <si>
    <t>total</t>
  </si>
  <si>
    <t>a</t>
  </si>
  <si>
    <t>b</t>
  </si>
  <si>
    <t>angkutan</t>
  </si>
  <si>
    <t>rt</t>
  </si>
  <si>
    <t>studio</t>
  </si>
  <si>
    <t>alat ukur</t>
  </si>
  <si>
    <t>dokter</t>
  </si>
  <si>
    <t>lab</t>
  </si>
  <si>
    <t>keamanan</t>
  </si>
  <si>
    <t>c</t>
  </si>
  <si>
    <t>d</t>
  </si>
  <si>
    <t>irigasi</t>
  </si>
  <si>
    <t>instalasi</t>
  </si>
  <si>
    <t>e</t>
  </si>
  <si>
    <t>f</t>
  </si>
  <si>
    <t>Kode</t>
  </si>
  <si>
    <t>kelompok</t>
  </si>
  <si>
    <t>Uraian</t>
  </si>
  <si>
    <t>Level</t>
  </si>
  <si>
    <t>MASA MANFAAT</t>
  </si>
  <si>
    <t>1.00.00.00.00</t>
  </si>
  <si>
    <t>GOLONGAN TANAH</t>
  </si>
  <si>
    <t>1.01.00.00.00</t>
  </si>
  <si>
    <t>1.01.01.00.00</t>
  </si>
  <si>
    <t>PERKAMPUNGAN</t>
  </si>
  <si>
    <t>1.01.02.00.00</t>
  </si>
  <si>
    <t>TANAH PERTANIAN</t>
  </si>
  <si>
    <t>1.01.03.00.00</t>
  </si>
  <si>
    <t>TANAH PERKEBUNAN</t>
  </si>
  <si>
    <t>1.01.04.00.00</t>
  </si>
  <si>
    <t>KEBUN CAMPURAN</t>
  </si>
  <si>
    <t>1.01.05.00.00</t>
  </si>
  <si>
    <t>HUTAN</t>
  </si>
  <si>
    <t>1.01.06.00.00</t>
  </si>
  <si>
    <t>KOLAM IKAN</t>
  </si>
  <si>
    <t>1.01.07.00.00</t>
  </si>
  <si>
    <t>DANAU/RAWA</t>
  </si>
  <si>
    <t>1.01.08.00.00</t>
  </si>
  <si>
    <t>TANAH TANDUS/RUSAK</t>
  </si>
  <si>
    <t>1.01.09.00.00</t>
  </si>
  <si>
    <t>ALANG-ALANG DAN PADANG RUMPUT</t>
  </si>
  <si>
    <t>1.01.10.00.00</t>
  </si>
  <si>
    <t>TANAH PENGGUNA LAIN</t>
  </si>
  <si>
    <t>1.01.11.00.00</t>
  </si>
  <si>
    <t>TANAH UNTUK BANGUNAN GEDUNG</t>
  </si>
  <si>
    <t>1.01.12.00.00</t>
  </si>
  <si>
    <t>TANAH PERTAMBANGAN</t>
  </si>
  <si>
    <t>1.01.13.00.00</t>
  </si>
  <si>
    <t>TANAH UNTUK BANGUNAN BUKAN GEDUNG</t>
  </si>
  <si>
    <t>2.00.00.00.00</t>
  </si>
  <si>
    <t>GOLONGAN PERALATAN DAN MESIN</t>
  </si>
  <si>
    <t>2.02.00.00.00</t>
  </si>
  <si>
    <t>ALAT -ALAT BESAR</t>
  </si>
  <si>
    <t>2.02.01.00.00</t>
  </si>
  <si>
    <t>Alat-alat Besar Darat</t>
  </si>
  <si>
    <t>2.02.02.00.00</t>
  </si>
  <si>
    <t>Alat-alat Besar Apung</t>
  </si>
  <si>
    <t>2.02.03.00.00</t>
  </si>
  <si>
    <t>Alat-alat Bantu</t>
  </si>
  <si>
    <t>2.03.00.00.00</t>
  </si>
  <si>
    <t>ALAT- ALAT ANGKUTAN</t>
  </si>
  <si>
    <t>2.03.01.00.00</t>
  </si>
  <si>
    <t>Alat Angkutan Darat Bermotor</t>
  </si>
  <si>
    <t>2.03.02.00.00</t>
  </si>
  <si>
    <t>Alat Angkutan Berat tak Bermotor</t>
  </si>
  <si>
    <t>2.03.03.00.00</t>
  </si>
  <si>
    <t>Alat Angkut Apung Bermotor</t>
  </si>
  <si>
    <t>2.03.04.00.00</t>
  </si>
  <si>
    <t>Alat Angkut Apung Tak Bermotor</t>
  </si>
  <si>
    <t>2.04.00.00.00</t>
  </si>
  <si>
    <t>ALAT BENGKEL DAN ALAT UKUR</t>
  </si>
  <si>
    <t>2.04.01.00.00</t>
  </si>
  <si>
    <t>Alat Bengkel Bermesin</t>
  </si>
  <si>
    <t>2.05.00.00.00</t>
  </si>
  <si>
    <t>ALAT PERTANIAN</t>
  </si>
  <si>
    <t>2.05.01.00.00</t>
  </si>
  <si>
    <t>ALAT PENGOLAHAN</t>
  </si>
  <si>
    <t>2.05.02.00.00</t>
  </si>
  <si>
    <t>ALAT PEMELIHARAAN TANAMAN/ALAT PENYIMPANAN</t>
  </si>
  <si>
    <t>2.06.00.00.00</t>
  </si>
  <si>
    <t>ALAT KANTOR DAN RUMAH TANGGA</t>
  </si>
  <si>
    <t>2.06.01.00.00</t>
  </si>
  <si>
    <t>ALAT KANTOR</t>
  </si>
  <si>
    <t>2.06.02.00.00</t>
  </si>
  <si>
    <t>ALAT RUMAH TANGGA</t>
  </si>
  <si>
    <t>2.06.03.00.00</t>
  </si>
  <si>
    <t>KOMPUTER</t>
  </si>
  <si>
    <t>2.06.04.00.00</t>
  </si>
  <si>
    <t>MEJA DAN KURSI KERJA/RAPAT PEJABAT</t>
  </si>
  <si>
    <t>2.07.00.00.00</t>
  </si>
  <si>
    <t>ALAT STUDIO DAN ALAT KOMUNIKASI</t>
  </si>
  <si>
    <t>2.07.01.00.00</t>
  </si>
  <si>
    <t>ALAT STUDIO</t>
  </si>
  <si>
    <t>2.07.02.00.00</t>
  </si>
  <si>
    <t>ALAT KOMUNIKASI</t>
  </si>
  <si>
    <t>2.07.03.00.00</t>
  </si>
  <si>
    <t>PERALATAN PEMANCAR</t>
  </si>
  <si>
    <t>2.08.00.00.00</t>
  </si>
  <si>
    <t>ALAT-ALAT KEDOKTERAN</t>
  </si>
  <si>
    <t>2.08.01.00.00</t>
  </si>
  <si>
    <t>ALAT KEDOKTERAN</t>
  </si>
  <si>
    <t>2.08.02.00.00</t>
  </si>
  <si>
    <t>ALAT KESEHATAN</t>
  </si>
  <si>
    <t>2.09.00.00.00</t>
  </si>
  <si>
    <t>ALAT LABORATORIM</t>
  </si>
  <si>
    <t>2.09.01.00.00</t>
  </si>
  <si>
    <t>UNIT UNIT LABORATORIUM</t>
  </si>
  <si>
    <t>2.09.02.00.00</t>
  </si>
  <si>
    <t>ALAT PERAGA / PRAKTEK SEKOLAH</t>
  </si>
  <si>
    <t>2.09.03.00.00</t>
  </si>
  <si>
    <t>UNIT ALAT LABORATORIUM KIMIA NUKLIR</t>
  </si>
  <si>
    <t>2.09.04.00.00</t>
  </si>
  <si>
    <t>ALAT LABORAORIUM FISIKA NUKLIR /ELEKTRONIKA</t>
  </si>
  <si>
    <t>2.09.05.00.00</t>
  </si>
  <si>
    <t>ALAT PROTEKSI RADIASI / PROTEKSI LINGKUNGAN</t>
  </si>
  <si>
    <t>2.09.06.00.00</t>
  </si>
  <si>
    <t>RADIATION APPLICATION AND NON DESTRUCTIVE TESTING LABORATORY (BATAM)</t>
  </si>
  <si>
    <t>2.09.07.00.00</t>
  </si>
  <si>
    <t>ALAT LABORATORIUM LINGKUNGAN HIDUP</t>
  </si>
  <si>
    <t>2.09.08.00.00</t>
  </si>
  <si>
    <t>PERALATAN LABORATORIUM HIDRODINAMIKA</t>
  </si>
  <si>
    <t>2.10.00.00.00</t>
  </si>
  <si>
    <t>ALAT-ALAT PERSENJATAAN/KEAMANAN</t>
  </si>
  <si>
    <t>2.10.01.00.00</t>
  </si>
  <si>
    <t>SENJATA API</t>
  </si>
  <si>
    <t>2.10.02.00.00</t>
  </si>
  <si>
    <t>PERSENJATAAN NON SENJATA API</t>
  </si>
  <si>
    <t>2.10.03.00.00</t>
  </si>
  <si>
    <t>AMUNIISI</t>
  </si>
  <si>
    <t>2.10.04.00.00</t>
  </si>
  <si>
    <t>SENJATA SINAR</t>
  </si>
  <si>
    <t>3.00.00.00.00</t>
  </si>
  <si>
    <t>GOLONGAN GEDUNG DAN BANGUNAN</t>
  </si>
  <si>
    <t>3.11.00.00.00</t>
  </si>
  <si>
    <t>BANGUNAN GEDUNG</t>
  </si>
  <si>
    <t>3.11.01.00.00</t>
  </si>
  <si>
    <t>BANGUNAN GEDUNG TEMPAT KERJA</t>
  </si>
  <si>
    <t>3.11.02.00.00</t>
  </si>
  <si>
    <t>BANGUNAN GEDUNG TEMPAT TINGGAL</t>
  </si>
  <si>
    <t>3.11.03.00.00</t>
  </si>
  <si>
    <t>BANGUNAN MENARA</t>
  </si>
  <si>
    <t>3.12.00.00.00</t>
  </si>
  <si>
    <t>MONUMEN</t>
  </si>
  <si>
    <t>3.12.01.00.00</t>
  </si>
  <si>
    <t>Bangunan Bersejarah</t>
  </si>
  <si>
    <t>3.12.02.00.00</t>
  </si>
  <si>
    <t>TUGU PERINGATAN</t>
  </si>
  <si>
    <t>3.12.03.00.00</t>
  </si>
  <si>
    <t>CANDI</t>
  </si>
  <si>
    <t>3.12.04.00.00</t>
  </si>
  <si>
    <t>MONUMEN/BANUNAN BERSEJARAH</t>
  </si>
  <si>
    <t>3.12.07.00.00</t>
  </si>
  <si>
    <t>RAMBU-RAMBU</t>
  </si>
  <si>
    <t>3.12.08.00.00</t>
  </si>
  <si>
    <t>RAMBU-RAMBU LALU LINTAS UDARA</t>
  </si>
  <si>
    <t>4.00.00.00.00</t>
  </si>
  <si>
    <t>GOLONGAN JALAN, IRIGASI DAN JARINGAN</t>
  </si>
  <si>
    <t>4.13.00.00.00</t>
  </si>
  <si>
    <t>JALAN DAN JEMBATAN</t>
  </si>
  <si>
    <t>4.13.01.00.00</t>
  </si>
  <si>
    <t>JALAN</t>
  </si>
  <si>
    <t>4.14.00.00.00</t>
  </si>
  <si>
    <t>BANGUNAN AIR/IRIGASI</t>
  </si>
  <si>
    <t>4.14.01.00.00</t>
  </si>
  <si>
    <t>Bangunan Air Irigasi</t>
  </si>
  <si>
    <t>4.14.04.00.00</t>
  </si>
  <si>
    <t>BANGUNAN PENGAMAN SUNGAI DAN PENANGGULANGAN BENCANA ALAM</t>
  </si>
  <si>
    <t>4.14.05.00.00</t>
  </si>
  <si>
    <t>BANGUNAN PENGEMBANGAN SUMBER AIR DAN AIR TNH</t>
  </si>
  <si>
    <t>4.14.08.00.00</t>
  </si>
  <si>
    <t>BANGUNAN AIR</t>
  </si>
  <si>
    <t>4.15.00.00.00</t>
  </si>
  <si>
    <t>INSTALASI</t>
  </si>
  <si>
    <t>4.15.01.00.00</t>
  </si>
  <si>
    <t>INSTALASI AIR MINUM/BERSIH</t>
  </si>
  <si>
    <t>4.15.03.00.00</t>
  </si>
  <si>
    <t>INSTALASI PENGOLAHAN SAMPAH NON ORGANIK</t>
  </si>
  <si>
    <t>4.15.04.00.00</t>
  </si>
  <si>
    <t>INSTALASI PENGOLAHAN BAHAN BANGUNAN</t>
  </si>
  <si>
    <t>4.15.06.00.00</t>
  </si>
  <si>
    <t>INSTALASI GARDU LISTRIK</t>
  </si>
  <si>
    <t>4.15.07.00.00</t>
  </si>
  <si>
    <t>INSTALASI PERTAHANAN</t>
  </si>
  <si>
    <t>4.15.08.00.00</t>
  </si>
  <si>
    <t>INSTALASI GAS</t>
  </si>
  <si>
    <t>4.15.09.00.00</t>
  </si>
  <si>
    <t>INSTALASI PENGAMAN</t>
  </si>
  <si>
    <t>4.16.00.00.00</t>
  </si>
  <si>
    <t>JARINGAN</t>
  </si>
  <si>
    <t>4.16.02.00.00</t>
  </si>
  <si>
    <t>JARINGAN LISTRIK</t>
  </si>
  <si>
    <t>4.16.03.00.00</t>
  </si>
  <si>
    <t>JARINGAN TELEPON</t>
  </si>
  <si>
    <t>4.16.04.00.00</t>
  </si>
  <si>
    <t>JARINGAN GAS</t>
  </si>
  <si>
    <t>5.00.00.00.00</t>
  </si>
  <si>
    <t>GOLONGAN ASSET TETAP LAINNYA</t>
  </si>
  <si>
    <t>5.17.00.00.00</t>
  </si>
  <si>
    <t>BUKU DAN PERPUSTAKAAN</t>
  </si>
  <si>
    <t>5.17.01.00.00</t>
  </si>
  <si>
    <t>BUKU</t>
  </si>
  <si>
    <t>5.17.03.00.00</t>
  </si>
  <si>
    <t>BARANG-BARANG PERPUSTAKAAN</t>
  </si>
  <si>
    <t>5.18.00.00.00</t>
  </si>
  <si>
    <t>BARANG BERCORAK KEBUDAYAAN</t>
  </si>
  <si>
    <t>5.18.01.00.00</t>
  </si>
  <si>
    <t>5.18.02.00.00</t>
  </si>
  <si>
    <t>ALAT OLAH RAGA LAINNYA</t>
  </si>
  <si>
    <t>5.19.00.00.00</t>
  </si>
  <si>
    <t>HEWAN DAN TERNAK SERTA TANAMAN</t>
  </si>
  <si>
    <t>5.19.01.00.00</t>
  </si>
  <si>
    <t>HEWAN</t>
  </si>
  <si>
    <t>6.00.00.00.00</t>
  </si>
  <si>
    <t>GOLONGAN KONSTRUKSI DLM PENGERJAAN</t>
  </si>
  <si>
    <t>04.14.05.02.02</t>
  </si>
  <si>
    <t>02.06.02.00.00</t>
  </si>
  <si>
    <t>02.06.03.00.00</t>
  </si>
  <si>
    <t>02.06.01.00.00</t>
  </si>
  <si>
    <t>02.07.01.00.00</t>
  </si>
  <si>
    <t>Kd Kelompok</t>
  </si>
  <si>
    <t>Nama Barang</t>
  </si>
  <si>
    <t>Masa Manfaat</t>
  </si>
  <si>
    <t>Penyusutan tahunan</t>
  </si>
  <si>
    <t>Tahun</t>
  </si>
  <si>
    <t>Hak Pakai</t>
  </si>
  <si>
    <t>2.04.02.00.00</t>
  </si>
  <si>
    <t>2.04.02</t>
  </si>
  <si>
    <t>Alat Bengkel Tak Bermesin</t>
  </si>
  <si>
    <t>2.04.03.00.00</t>
  </si>
  <si>
    <t>2.04.03</t>
  </si>
  <si>
    <t>Alat Ukur</t>
  </si>
  <si>
    <t>02.04.03.00.00</t>
  </si>
  <si>
    <t>Nilai Buku</t>
  </si>
  <si>
    <t>Jumlah tahun s.d 2013</t>
  </si>
  <si>
    <t>Besarnya penyusutan Th 2016</t>
  </si>
  <si>
    <t>Interior dan Kelengkapan Peralatan Ruangan Kantor</t>
  </si>
  <si>
    <t>Komputer/PC</t>
  </si>
  <si>
    <t>Printer</t>
  </si>
  <si>
    <t>0001-0008</t>
  </si>
  <si>
    <t>HP Pavilion 23-q038d</t>
  </si>
  <si>
    <t>23"</t>
  </si>
  <si>
    <t>HP Printer Laser Jet</t>
  </si>
  <si>
    <t>027/SPK/BAPPEDA-S/2273</t>
  </si>
  <si>
    <t xml:space="preserve">Gordyn </t>
  </si>
  <si>
    <t>Teluk Kuantan,     31  Desember  2016</t>
  </si>
  <si>
    <t>Besarnya penyusutan Th 2017</t>
  </si>
  <si>
    <t>LAPTOP</t>
  </si>
  <si>
    <t>ASUS</t>
  </si>
  <si>
    <t/>
  </si>
  <si>
    <t>CAMPURAN</t>
  </si>
  <si>
    <t>02.06.02.04.02</t>
  </si>
  <si>
    <t>Komputer PC</t>
  </si>
  <si>
    <t>KomputerNotebook</t>
  </si>
  <si>
    <t>Penyusutan s/d tahun 2016</t>
  </si>
  <si>
    <t>Penyusutan s/d tahun 2017</t>
  </si>
  <si>
    <t>Besarnya Penyusutan 2013</t>
  </si>
  <si>
    <t>Besarnya Penyusutan 2014</t>
  </si>
  <si>
    <t>Besarnya penyusutan 2015</t>
  </si>
  <si>
    <t>TOTAL 2016</t>
  </si>
  <si>
    <t>TOTAL 2017</t>
  </si>
  <si>
    <t>Besarnya penyusutan Th 2018</t>
  </si>
  <si>
    <t>Penyusutan s/d tahun 2018</t>
  </si>
  <si>
    <t>TOTAL 2018</t>
  </si>
  <si>
    <t>TAHUN 2018 SAJA</t>
  </si>
  <si>
    <t>KAPITALISASI RUMAH TANGGA</t>
  </si>
  <si>
    <t>KAPITALISASI STUDIO</t>
  </si>
  <si>
    <t>Teluk Kuantan,     31  Desember  2018</t>
  </si>
  <si>
    <t>02.06.04.07.06</t>
  </si>
  <si>
    <t>KOMPUTER PC</t>
  </si>
  <si>
    <t>KOMPUTER NOTEBOOK</t>
  </si>
  <si>
    <t>ASUS AIO EETOPZN241CGT-RA096T</t>
  </si>
  <si>
    <t>ASET TETAP LAINNYA</t>
  </si>
  <si>
    <t>NO URUT</t>
  </si>
  <si>
    <t>JENIS BARANG/NAMA BARANG</t>
  </si>
  <si>
    <t>NOMOR</t>
  </si>
  <si>
    <t>BUKU PERPUSTAKAAN</t>
  </si>
  <si>
    <t>BARANG BERCORAK KESENIAN/ KEBUDAYAAN</t>
  </si>
  <si>
    <t>HEWAN/TERNAK DAN TUMBUHAN</t>
  </si>
  <si>
    <t>JUMLAH</t>
  </si>
  <si>
    <t>TAHUN CETAK/ PEMBELIAN</t>
  </si>
  <si>
    <t>ASAL USUL CARA PEROLEHAN</t>
  </si>
  <si>
    <t>HARGA</t>
  </si>
  <si>
    <t>KET</t>
  </si>
  <si>
    <t xml:space="preserve">Nama barang berdasarkan permendagri </t>
  </si>
  <si>
    <t>KODE BARANG</t>
  </si>
  <si>
    <t>REGISTER</t>
  </si>
  <si>
    <t>JUDUL/PENCIPTA</t>
  </si>
  <si>
    <t>SPESIFIKASI</t>
  </si>
  <si>
    <t>ASAL DAERAH</t>
  </si>
  <si>
    <t>PENCIPTA</t>
  </si>
  <si>
    <t>BAHAN</t>
  </si>
  <si>
    <t>JENIS</t>
  </si>
  <si>
    <t>UKURAN</t>
  </si>
  <si>
    <t>BUKU PERATURAN PERUNDANG-UNDANGAN</t>
  </si>
  <si>
    <t>05.17.01.01.10</t>
  </si>
  <si>
    <t>44 JENIS BUKU</t>
  </si>
  <si>
    <t>TOTAL</t>
  </si>
  <si>
    <t>MENGETAHUI</t>
  </si>
  <si>
    <t>HENDRI WILLIANTO, S.AP</t>
  </si>
  <si>
    <t>NIP. 19751003 200501 1 009</t>
  </si>
  <si>
    <t>KONSTRUKSI DALAM PENGERJAAN</t>
  </si>
  <si>
    <t>JENIS/NAMA BARANG</t>
  </si>
  <si>
    <t>BANGUNAN (P,SP,D)</t>
  </si>
  <si>
    <t>KONSTRUKSI BANGUNAN</t>
  </si>
  <si>
    <t>LUAS (M2)</t>
  </si>
  <si>
    <t>LETAK/LOKASI ALAMAT</t>
  </si>
  <si>
    <t>DOKUMEN</t>
  </si>
  <si>
    <t>TGL, BLN, THN MULAI</t>
  </si>
  <si>
    <t>STATUS TANAH</t>
  </si>
  <si>
    <t>NOMOR KODE TANAH</t>
  </si>
  <si>
    <t xml:space="preserve">ASAL USUL </t>
  </si>
  <si>
    <t>NILAI KONTRAK (Rp)</t>
  </si>
  <si>
    <t>KETERANGAN</t>
  </si>
  <si>
    <t>TANGGAL</t>
  </si>
  <si>
    <t>PENYUSUNAN DOKUMEN STUDI KELAYAKAN (REVIEW) PEMBANGUNAN HOTEL KUANTAN SINGINGI</t>
  </si>
  <si>
    <t>TELUK KUANTAN</t>
  </si>
  <si>
    <t>DED PEMBANGUNAN GEDUNG PRAMUKA KAB. KUANTAN SINGINGI</t>
  </si>
  <si>
    <t>29/09/2014</t>
  </si>
  <si>
    <t>LUAS</t>
  </si>
  <si>
    <t>TAHUN PEMBELIAN</t>
  </si>
  <si>
    <t>LETAK/ALAMAT</t>
  </si>
  <si>
    <t>PENGGUNAAN</t>
  </si>
  <si>
    <t>ASAL USUL</t>
  </si>
  <si>
    <t>HARGA (Rp)</t>
  </si>
  <si>
    <t>HAK</t>
  </si>
  <si>
    <t>SERTIFIKAT</t>
  </si>
  <si>
    <t>KABUPATEN KUANTAN SINGINGI,</t>
  </si>
  <si>
    <t>ALAT-ALAT BENGKEL</t>
  </si>
  <si>
    <t>ALAT-ALAT PERTANIAN DAN PETERNAKAN</t>
  </si>
  <si>
    <t xml:space="preserve">ALAT-ALAT KANTOR DAN RUMAH TANGGA </t>
  </si>
  <si>
    <t>MESIN TIK</t>
  </si>
  <si>
    <t>FILLING KABINET</t>
  </si>
  <si>
    <t>FILLING KABINET/LEMARI BESI</t>
  </si>
  <si>
    <t>MEJA 1 BIRO</t>
  </si>
  <si>
    <t>PERSONAL KOMPUTER LENGKAP (LAYAR LCD 17", MEMORY 1 GB, HARDISK 80 GB, PROCESSOR INTEL CENTRINO CORE DUO 3 GHZ, DVD R/W ACCES, MEJA)</t>
  </si>
  <si>
    <t>PERSONAL KOMPUTER LENGKAP (PROCESSOR INTEL COREDUO 1,73 GHZ, MEMORY 2 GB DDR2 RAM, HARD DISK 120 GB, MODEM &amp; 10/100 LAN, CARD READER, MONITOR LCD 15", KEYBOARD &amp; MOUSE OPTICAL, SPEAKER AKTIF ALTEC VS3131R)</t>
  </si>
  <si>
    <t>LAPTOP PROCESSOR INTEL CORE 2 DUO T5500, 1024 MB DDR 2 RAM, HD 120 GB HDD/CARD READER, DVD RW, WIFI &amp; BLUETOOTH, 14" WXGA CRYSTAL, MODEM &amp; WIRELESS LAN, WIN XP MEDIA CENTRE</t>
  </si>
  <si>
    <t>LAPTOP INTELCENTRINO DUO T2300 1,66 GHZ, M 1024 MB, DDR 2 RAM, 120 GB HDD/DVD RW, 12" WXGA CRYSTAL, WINDOWSXP HOME, MODEM &amp; WIFI LAN, CARD READER)</t>
  </si>
  <si>
    <t>PRINTER HP LASER JET</t>
  </si>
  <si>
    <t>PRINTER A3 LASER JET</t>
  </si>
  <si>
    <t>PRINTER A3 LASER COLOUR 5550</t>
  </si>
  <si>
    <t>SCANNER A0</t>
  </si>
  <si>
    <t>AIR CONDITIONER (AC) 2 PK</t>
  </si>
  <si>
    <t>PENGADAAN SKAT RUANGAN OPERATOR KOMPUTER DAN KELENGKAPANNYA (MEJA ARSIP DSB)</t>
  </si>
  <si>
    <t>FILLING KABINET 4 LACI</t>
  </si>
  <si>
    <t>KOMPUTER LENGKAP</t>
  </si>
  <si>
    <t>UPS/STABILIZER</t>
  </si>
  <si>
    <t>GORDEN UNTUK LANTAI I 60 M2 (RP. 9.161,874,47)</t>
  </si>
  <si>
    <t>GORDYN (LANTAI I)</t>
  </si>
  <si>
    <t>GORDEN UNTUK LANTAI II 56 M2 (RP. 8.550.979,53)</t>
  </si>
  <si>
    <t>GORDYN (LANTAI II)</t>
  </si>
  <si>
    <t>MEJA KERJA PEJABAT ESELLON IV</t>
  </si>
  <si>
    <t>KURSI KERJA PEJABAT ESELLON IV</t>
  </si>
  <si>
    <t xml:space="preserve">SERVER ((XEON X3430, 2GB DDR3 PC-10600 ECC, 250GB HDD SATA     DVD-ROM, VGA MATROX G200E 16MB, 2X GBE NIC)          </t>
  </si>
  <si>
    <t xml:space="preserve">STORAGE SERVER / NAS / SAN  ((MARVELL 6281, 512MB DDR2, 4X 3.5IN/2.5IN SATA, HOT-SWAP, 2X ESATA, 2X GBE NIC, 4X USB)                            </t>
  </si>
  <si>
    <t xml:space="preserve"> NOTE BOOK  (CORE I5-460M, 2GB DDR3, 500GB HDD, DVD±RW,   NIC, WIFI, BLUETOOTH, VGA ATI RADEON HD5470  512MB, CAMERA, 13.3" WXGA, WIN7 HOME PREMIUM)                                    </t>
  </si>
  <si>
    <t xml:space="preserve"> MONITOR UNTUK SERVER (18,5")    </t>
  </si>
  <si>
    <t>KEY BOARD + MOUSE UNTUK SERVER</t>
  </si>
  <si>
    <t>MEBELEUR, PENGADAAN MEJA KERJA</t>
  </si>
  <si>
    <t>REHAB RUANG OPERATION ROOM (SEKAT RUANGAN)</t>
  </si>
  <si>
    <t>NOTE BOOK</t>
  </si>
  <si>
    <t>PRINTER LASER JET</t>
  </si>
  <si>
    <t>PERSONAL KOMPUTER</t>
  </si>
  <si>
    <t>PRINTER UKURAN A3</t>
  </si>
  <si>
    <t>BRANKAS</t>
  </si>
  <si>
    <t>GORDYN (LANTAI I) BAGIAN BELAKANG)</t>
  </si>
  <si>
    <t>INTERIOR RUANG RAPAT</t>
  </si>
  <si>
    <t>AC STANDING FLOOR</t>
  </si>
  <si>
    <t>KURSI KERJA ESS III</t>
  </si>
  <si>
    <t>KURSI KERJA ESS II</t>
  </si>
  <si>
    <t>KURSI RUANGAN RAPAT BAPPEDDA</t>
  </si>
  <si>
    <t>KURSI RAPAT RUANGAN RAPAT PEJABAT ESS II</t>
  </si>
  <si>
    <t>KURSI STAF / KURSI KERJA</t>
  </si>
  <si>
    <t>KURSI PIMPINAN RAPAT</t>
  </si>
  <si>
    <t>SOFA UNTUK TAMU RUANGAN KABID SOSBUD</t>
  </si>
  <si>
    <t>SOFA UNTUK TAMU RUANGAN KEPALA BAPPEDA</t>
  </si>
  <si>
    <t>HARDISK EKSTERNAL</t>
  </si>
  <si>
    <t>JARINGAN KOMPUTER (INTRANET)</t>
  </si>
  <si>
    <t>INTERIOR RUANG KEPALA BAPPEDA</t>
  </si>
  <si>
    <t>INTERIOR RUANG SEKRETARIS</t>
  </si>
  <si>
    <t>MEJA KERJA</t>
  </si>
  <si>
    <t>- AC STANDING FLOOR</t>
  </si>
  <si>
    <t>- SOFA TAMU</t>
  </si>
  <si>
    <t>PERSONAL KOMPUTER (LCD TOUCH 22", CORE 17, RAM 4 GB, HARDISK 17 GB)</t>
  </si>
  <si>
    <t>- NOTE BOOK / LAPTOP</t>
  </si>
  <si>
    <t>- PRINTER</t>
  </si>
  <si>
    <t>SERVER SIPKD MODUL PERENCANAAN</t>
  </si>
  <si>
    <t>- PERSONAL KOMPUTER</t>
  </si>
  <si>
    <t>- LAPTOP</t>
  </si>
  <si>
    <t>- PRINTER A3</t>
  </si>
  <si>
    <t>- MEJA KOMPUTER</t>
  </si>
  <si>
    <t>- LEMARI ARSIP</t>
  </si>
  <si>
    <t>MESIN PENGHITUNG UANG DIGITAL</t>
  </si>
  <si>
    <t>ALAT PENGHANCUR KERTAS</t>
  </si>
  <si>
    <t>PEMBERSIH UDARA/AIR PURIFER</t>
  </si>
  <si>
    <t xml:space="preserve">PERSONAL KOMPUTER </t>
  </si>
  <si>
    <t>UPS SERVER RUANGAN OPERATOR</t>
  </si>
  <si>
    <t>JARINGAN  KOMPUTER BAPPEDA</t>
  </si>
  <si>
    <t>JARINGAN FIBEROPTIK BADAN LINGKUNGAN HIDUP</t>
  </si>
  <si>
    <t>JARINGAN FIBEROPTIK BADAN KESATUAN BANGSA &amp; POLITIK</t>
  </si>
  <si>
    <t>JARINGAN FIBEROPTIK DINAS PETERNAKAN</t>
  </si>
  <si>
    <t>JARINGAN FIBEROPTIK SATPOL PP</t>
  </si>
  <si>
    <t>JARINGAN FIBEROPTIKDINAS BUDPARPORA</t>
  </si>
  <si>
    <t>JARINGAN FIBEROPTIKDINAS PERIKANAN</t>
  </si>
  <si>
    <t>JARINGAN FIBEROPTIK DINAS PERHUBUNGAN</t>
  </si>
  <si>
    <t>JARINGAN FIBEROPTIK BADAN KEPEGAWAIAN DAERAH</t>
  </si>
  <si>
    <t>JARINGAN FIBEROPTIK BPMPKB</t>
  </si>
  <si>
    <t>JARINGAN FIBEROPTIK  DINAS SOSIAL &amp; TENAGA KERJA</t>
  </si>
  <si>
    <t>JARINGAN FIBEROPTIK DINAS KEHUTANAN</t>
  </si>
  <si>
    <t>JARINGAN FIBEROPTIK DINAS ENERGI DAN SUMBER DAYA MINERAL</t>
  </si>
  <si>
    <t>JARINGAN FIBEROPTIK DINAS PERKEBUNAN</t>
  </si>
  <si>
    <t>JARINGAN FIBEROPTIK DISKOPINDAG</t>
  </si>
  <si>
    <t>MAKET/MINIATUR/ DIORAMA REKONDISI LAYOUT PERKANTORAN</t>
  </si>
  <si>
    <t>INTERIOR DAN KELENGKAPAN PERALATAN RUANGAN KANTOR</t>
  </si>
  <si>
    <t>KOMPUTER/PC</t>
  </si>
  <si>
    <t xml:space="preserve">GORDYN </t>
  </si>
  <si>
    <t>KOMPUTERNOTEBOOK</t>
  </si>
  <si>
    <t xml:space="preserve">ALAT-ALAT STUDIO DAN KOMUNIKASI </t>
  </si>
  <si>
    <t>RECEIVER</t>
  </si>
  <si>
    <t>SOUND SYSTEM</t>
  </si>
  <si>
    <t>PROYEKTOR DAN KELENGKAPANYA</t>
  </si>
  <si>
    <t>PROYEKTOR</t>
  </si>
  <si>
    <t>MEJA PERALATAN STUDIO</t>
  </si>
  <si>
    <t>KAMERA DIGITAL</t>
  </si>
  <si>
    <t>MIKROPHONE</t>
  </si>
  <si>
    <t>DVD PLAYER</t>
  </si>
  <si>
    <t>HANDY CAM</t>
  </si>
  <si>
    <t xml:space="preserve">ALAT-ALAT UKUR </t>
  </si>
  <si>
    <t>GLOBAL POSITIONING SYSTEM (GPS) 12 XL</t>
  </si>
  <si>
    <t>ALAT-ALAT LABORATORIUM</t>
  </si>
  <si>
    <t>ALAT-ALAT KEAMANAN</t>
  </si>
  <si>
    <t>OFFICERTAR ROYAL</t>
  </si>
  <si>
    <t>MUSTANG</t>
  </si>
  <si>
    <t>MITSUA</t>
  </si>
  <si>
    <t>HP PAVILION</t>
  </si>
  <si>
    <t>HP LASER JET 3055</t>
  </si>
  <si>
    <t>HP COLOUR LJ 5100</t>
  </si>
  <si>
    <t>DESIGNJET 500 PS</t>
  </si>
  <si>
    <t>LEONOVO</t>
  </si>
  <si>
    <t>SAMSUNG</t>
  </si>
  <si>
    <t>VERTIKAL BLIND</t>
  </si>
  <si>
    <t>M2B FURNITURE</t>
  </si>
  <si>
    <t>MEDIA KEYBOARD</t>
  </si>
  <si>
    <t>8 RUANG</t>
  </si>
  <si>
    <t>HP, HP COMPAQ</t>
  </si>
  <si>
    <t>CANON</t>
  </si>
  <si>
    <t>HORIZONTAL BLIND</t>
  </si>
  <si>
    <t>HP LASER JET</t>
  </si>
  <si>
    <t>TOSHIBA FCCE</t>
  </si>
  <si>
    <t>DELL XPS 4Z  TYPE: P24G001</t>
  </si>
  <si>
    <t>DELL XPS 4Z TYPE: P24G001</t>
  </si>
  <si>
    <t>HP LESER JET</t>
  </si>
  <si>
    <t>BROTHER (MFC-J69100W)</t>
  </si>
  <si>
    <t>BROTHER (MFC-J5910DW)</t>
  </si>
  <si>
    <t>GLORY-GNH-510</t>
  </si>
  <si>
    <t>COWAY-108-DH</t>
  </si>
  <si>
    <t>HP ENVY23 TOUCH SMART</t>
  </si>
  <si>
    <t>APPLE MACBOOK PRO 13"</t>
  </si>
  <si>
    <t>APPLE MACBOOK PRO</t>
  </si>
  <si>
    <t>HP PAVILION 23-Q038D</t>
  </si>
  <si>
    <t>HP PRINTER LASER JET</t>
  </si>
  <si>
    <t>POLYTRON PLM24M60</t>
  </si>
  <si>
    <t>PROFX22, BIEMA EQ 215, PRO-NR, MARTIN ROLAND (PA-500)</t>
  </si>
  <si>
    <t>BENQ, GTC SECREEN</t>
  </si>
  <si>
    <t>TOSHIBA- TD-S8, GTC SECREEN</t>
  </si>
  <si>
    <t xml:space="preserve">NIKON </t>
  </si>
  <si>
    <t>CANON EOS KISS X6I</t>
  </si>
  <si>
    <t>GARMIN-GPSMAP</t>
  </si>
  <si>
    <t>POLYWOOD</t>
  </si>
  <si>
    <t>BESI, FIBER</t>
  </si>
  <si>
    <t>KAYU, POLYWOOD</t>
  </si>
  <si>
    <t>BESI, POLYWOOD</t>
  </si>
  <si>
    <t>BESI, BUSA</t>
  </si>
  <si>
    <t>GIBSUM BOARD</t>
  </si>
  <si>
    <t>POLYWOOD, KAYU, KACA</t>
  </si>
  <si>
    <t>BESI + EBONIT</t>
  </si>
  <si>
    <t>BUSA</t>
  </si>
  <si>
    <t>GIBER</t>
  </si>
  <si>
    <t>BESI PLAT + FIBER</t>
  </si>
  <si>
    <t>NO.URUT</t>
  </si>
  <si>
    <t>ASAL USUL PEROLEHAN</t>
  </si>
  <si>
    <t>KD.KELOMPOK</t>
  </si>
  <si>
    <t>NAMA BARANG</t>
  </si>
  <si>
    <t>PENYUSUTAN TAHUNAN</t>
  </si>
  <si>
    <t>JUMLAH TAHUN 2.D  2013</t>
  </si>
  <si>
    <t>BESARNYA PENYUSUTAN TAHUN 2013</t>
  </si>
  <si>
    <t>BESARNYA PENYUSUTAN TAHUN 2014</t>
  </si>
  <si>
    <t>BESARNYA PENYUSUTAN TAHUN 2015</t>
  </si>
  <si>
    <t>BESARNYA PENYUSUTAN TAHUN 2016</t>
  </si>
  <si>
    <t>BESARNYA PENYUSUTAN TAHUN 2017</t>
  </si>
  <si>
    <t>BESARNYA PENYUSUTAN TAHUN 2018</t>
  </si>
  <si>
    <t>TAHUN</t>
  </si>
  <si>
    <t>NILAI BUKU</t>
  </si>
  <si>
    <t>PENYUSUTAN S/D 2016</t>
  </si>
  <si>
    <t>PENYUSUTAN S/D 2017</t>
  </si>
  <si>
    <t>PENYUSUTAN S/D 2018</t>
  </si>
  <si>
    <t>PERALATAN MESIN</t>
  </si>
  <si>
    <t>ALAT-ALAT BERAT</t>
  </si>
  <si>
    <t>ISI KIB B</t>
  </si>
  <si>
    <t>ALAT-ALAT ANGKUTAN</t>
  </si>
  <si>
    <t>NOMOR REGISTER</t>
  </si>
  <si>
    <t>MERK/TYPE</t>
  </si>
  <si>
    <t>UKURAN/CC</t>
  </si>
  <si>
    <t>RANGKA</t>
  </si>
  <si>
    <t>MESIN</t>
  </si>
  <si>
    <t>POLISI</t>
  </si>
  <si>
    <t>KONTRUKSI BANGUNAN</t>
  </si>
  <si>
    <t>DOKUMEN GEDUNG</t>
  </si>
  <si>
    <t>LUAS LANTAI (M2)</t>
  </si>
  <si>
    <t>KONDISI BANGUNAN (B,KB,RB,H)</t>
  </si>
  <si>
    <t>ASAL USUL CARA PERIRELAHN</t>
  </si>
  <si>
    <t>KANOFI DAN GARASI</t>
  </si>
  <si>
    <t>BANGUNAN PARKIR</t>
  </si>
  <si>
    <t>BANGUNAN MONUMEN</t>
  </si>
  <si>
    <t>KONTRUKSI</t>
  </si>
  <si>
    <t>PANJANG (M2)</t>
  </si>
  <si>
    <t>LEBAR (M)</t>
  </si>
  <si>
    <t>ASAL USUL PEROREHAN</t>
  </si>
  <si>
    <t>JALAN,IRIGASI DAN JARINGAN</t>
  </si>
  <si>
    <t>BANGUNAN AIR (IRIGASI)</t>
  </si>
  <si>
    <t>SUMUR ARTESIS</t>
  </si>
  <si>
    <t>02.06.02.01.28</t>
  </si>
  <si>
    <t>02.06.04.07.04</t>
  </si>
  <si>
    <t>02.06.02.01.30</t>
  </si>
  <si>
    <t>02.06.01.05.40</t>
  </si>
  <si>
    <t>02.06.04.01.05</t>
  </si>
  <si>
    <t>02.06.04.01.04</t>
  </si>
  <si>
    <t>02.06.04.03.06</t>
  </si>
  <si>
    <t>02.06.03.06.01</t>
  </si>
  <si>
    <t>02.06.03.03.13</t>
  </si>
  <si>
    <t>03.11.01.01.01</t>
  </si>
  <si>
    <t>02.03.01.01.02</t>
  </si>
  <si>
    <t>02.03.01.05.01</t>
  </si>
  <si>
    <t>alat angkutan</t>
  </si>
  <si>
    <t>alat kantor dan rumah tangga</t>
  </si>
  <si>
    <t>alat studio dan komunikasi</t>
  </si>
  <si>
    <t>02.07.01.01.82</t>
  </si>
  <si>
    <t>02.06.02.01.31</t>
  </si>
  <si>
    <t>02.06.02.01.04</t>
  </si>
  <si>
    <t>02.07.02.01.05</t>
  </si>
  <si>
    <t>02.07.01.01.03</t>
  </si>
  <si>
    <t>02.04.03.01.71</t>
  </si>
  <si>
    <t>02.03.01.02.04</t>
  </si>
  <si>
    <t>03.11.01.14.04</t>
  </si>
  <si>
    <t>02.07.01.01.01</t>
  </si>
  <si>
    <t>0001-0020</t>
  </si>
  <si>
    <t>CAT POWDER COATING</t>
  </si>
  <si>
    <t>LENOVO</t>
  </si>
  <si>
    <t>PABRIKASI</t>
  </si>
  <si>
    <t>0001-0004</t>
  </si>
  <si>
    <t>APLE</t>
  </si>
  <si>
    <t>Teluk Kuantan,        Desember  2019</t>
  </si>
  <si>
    <t>MEJA KERJA ESSELON IV</t>
  </si>
  <si>
    <t>KURSI KERJA ESSELON IV</t>
  </si>
  <si>
    <t>MEJA RAPAT</t>
  </si>
  <si>
    <t>02.06.02.01.10</t>
  </si>
  <si>
    <t>MUTASI KE DINAS PERTANIAN PADA TAHUN 2019</t>
  </si>
  <si>
    <t>Ir. H. MAISIR</t>
  </si>
  <si>
    <t>NIP. 19650517 199003 1 004</t>
  </si>
  <si>
    <t>BESARNYA PENYUSUTAN TAHUN 2019</t>
  </si>
  <si>
    <t>PENYUSUTAN S/D 2019</t>
  </si>
  <si>
    <t>pembuktian</t>
  </si>
  <si>
    <t>MUTASI KE OPD LAIN</t>
  </si>
  <si>
    <t>MHFXW42G5D2256759</t>
  </si>
  <si>
    <t>1TR-7540107</t>
  </si>
  <si>
    <t>TOYOTA/INNOVA-G M/T New Luxury</t>
  </si>
  <si>
    <t>BM 18 K</t>
  </si>
  <si>
    <t>Toyota Kijang/ Innova Luxury GMT</t>
  </si>
  <si>
    <t>MHFXW42G3E2299689</t>
  </si>
  <si>
    <t>ITR 7891757</t>
  </si>
  <si>
    <t>BM 1222 K</t>
  </si>
  <si>
    <t>MHFXW42G6E2300320</t>
  </si>
  <si>
    <t>ITR 7900594</t>
  </si>
  <si>
    <t>BM 1232 K</t>
  </si>
  <si>
    <t>AVANZA - NEW 1.3 E M/T</t>
  </si>
  <si>
    <t>MHFXW42G4E2300235</t>
  </si>
  <si>
    <t>ITR 7899387</t>
  </si>
  <si>
    <t>BM 1251 K</t>
  </si>
  <si>
    <t>MHKM5EA2JFJ003942</t>
  </si>
  <si>
    <t>1NRF040884</t>
  </si>
  <si>
    <t>BM 1272 K</t>
  </si>
  <si>
    <t>MHKM5EA2JFJ003840</t>
  </si>
  <si>
    <t>1NRF040056</t>
  </si>
  <si>
    <t>BM 1311 K</t>
  </si>
  <si>
    <t>MUTASI MASUK DARI OPD LAIN</t>
  </si>
  <si>
    <t>MUTASI KE BAPPEDALITBANG</t>
  </si>
  <si>
    <t>MUTASI KE KESBANG</t>
  </si>
  <si>
    <t>MHFXW42GXE2300174</t>
  </si>
  <si>
    <t>ITR 7898555</t>
  </si>
  <si>
    <t>BM 1220 K</t>
  </si>
  <si>
    <t>MUTASI KENDARAAN BERMOTOR</t>
  </si>
  <si>
    <t>TAHUN 2019</t>
  </si>
  <si>
    <t>BM 1051 K</t>
  </si>
  <si>
    <t>MHFXW42G1D2256175</t>
  </si>
  <si>
    <t>1TR-7536056</t>
  </si>
  <si>
    <t xml:space="preserve">TOYOTA/INNOVA-G M/T New </t>
  </si>
  <si>
    <t>PENYUSUTAN 2019</t>
  </si>
  <si>
    <t>KETERANGAN :</t>
  </si>
  <si>
    <t>ALAT ANGKUTAN</t>
  </si>
  <si>
    <t>ALAT KOMPUTER</t>
  </si>
  <si>
    <t>NILAI KIB</t>
  </si>
  <si>
    <t>MEJA/KURSI PEJABAT</t>
  </si>
  <si>
    <t>ALAT UKUR</t>
  </si>
  <si>
    <t>REKLAS KE ALAT RUMAT TANGGA LAINNYA</t>
  </si>
  <si>
    <t>REKLAS KE ALAT KOMPUTER</t>
  </si>
  <si>
    <t>KARTU INVENTARIS BARANG (KIB)</t>
  </si>
  <si>
    <t>F. KONSTRUKSI DALAM PENGERJAAN</t>
  </si>
  <si>
    <t>NO. KODE LOKASI : 12.04.06.20.045.13.00</t>
  </si>
  <si>
    <t>1.6</t>
  </si>
  <si>
    <t>1.6.1</t>
  </si>
  <si>
    <t>NO. URUT</t>
  </si>
  <si>
    <t>BERTINGKAT/ TIDAK</t>
  </si>
  <si>
    <t>BETON/ TIDAK</t>
  </si>
  <si>
    <t>TELUK KUANTAN, 31 DESEMBER 2019</t>
  </si>
  <si>
    <t xml:space="preserve">                NO. KODE LOKASI : 12.04.06.20.045.13.00</t>
  </si>
  <si>
    <t>1.5</t>
  </si>
  <si>
    <t>1.5.1</t>
  </si>
  <si>
    <t>1.5.2</t>
  </si>
  <si>
    <t>BARANG BERCORAK KESENIAN/KEBUDAYAAN</t>
  </si>
  <si>
    <t>N I H I L</t>
  </si>
  <si>
    <t>1.5.3</t>
  </si>
  <si>
    <t xml:space="preserve">HEWAN/ TERNAK DAN TUMBUHAN </t>
  </si>
  <si>
    <t>E. ASET TETAP LAINNYA</t>
  </si>
  <si>
    <t>NO. KODE LOKASI : 12.04.06.15.01.13.00</t>
  </si>
  <si>
    <t xml:space="preserve">                     NO. KODE LOKASI : 12.04.06.15.01.13.00</t>
  </si>
  <si>
    <t>KARTU INVESTARIS BARANG (KIB)</t>
  </si>
  <si>
    <t>D. JALAN, IRIGASI DAN JARINGAN</t>
  </si>
  <si>
    <t>KARTU INVENTARIS BARANG ( KIB )</t>
  </si>
  <si>
    <t>C. GEDUNG DAN BANGUNAN</t>
  </si>
  <si>
    <t xml:space="preserve">GEDUNG DAN BANGUNAN </t>
  </si>
  <si>
    <t xml:space="preserve">B. PERALATAN DAN MESIN </t>
  </si>
  <si>
    <t>A. TANAH</t>
  </si>
  <si>
    <t>NO. KODE LOKASI  : 12.04.06.15.01.13.00</t>
  </si>
  <si>
    <t>KEPALA BADAN PERENCANAAN PEMBANGUNAN DAERAH, PENELITIAN DAN PENGEMBANGAN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</si>
</sst>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_(* #,##0.00_);_(* \(#,##0.00\);_(* &quot;-&quot;_);_(@_)"/>
  </numFmts>
  <fonts count="78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2"/>
      <name val="Arial Narrow"/>
      <family val="2"/>
    </font>
    <font>
      <sz val="12"/>
      <name val="Calibri"/>
      <family val="2"/>
    </font>
    <font>
      <sz val="11"/>
      <name val="Arial Narrow"/>
      <family val="2"/>
    </font>
    <font>
      <b/>
      <u/>
      <sz val="11"/>
      <name val="Calibri"/>
      <family val="2"/>
    </font>
    <font>
      <b/>
      <sz val="1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1"/>
      <name val="Calibri"/>
      <family val="2"/>
      <charset val="1"/>
      <scheme val="minor"/>
    </font>
    <font>
      <sz val="9"/>
      <name val="Calibri"/>
      <family val="2"/>
      <scheme val="minor"/>
    </font>
    <font>
      <sz val="8"/>
      <name val="Arial Narrow"/>
      <family val="2"/>
    </font>
    <font>
      <b/>
      <sz val="10"/>
      <color theme="1"/>
      <name val="Calibri"/>
      <family val="2"/>
      <scheme val="minor"/>
    </font>
    <font>
      <b/>
      <sz val="11"/>
      <color theme="0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b/>
      <sz val="12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1"/>
      <color theme="0"/>
      <name val="Calibri"/>
      <family val="2"/>
      <charset val="1"/>
    </font>
    <font>
      <sz val="10"/>
      <color theme="0"/>
      <name val="Calibri"/>
      <family val="2"/>
      <charset val="1"/>
      <scheme val="minor"/>
    </font>
    <font>
      <b/>
      <sz val="12"/>
      <name val="Calibri"/>
      <family val="2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charset val="1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0"/>
      <name val="Calibri"/>
      <family val="2"/>
    </font>
    <font>
      <b/>
      <sz val="11"/>
      <color theme="0"/>
      <name val="Calibri"/>
      <family val="2"/>
    </font>
    <font>
      <u/>
      <sz val="11"/>
      <color theme="1"/>
      <name val="Calibri"/>
      <family val="2"/>
    </font>
    <font>
      <b/>
      <u/>
      <sz val="11"/>
      <color theme="1"/>
      <name val="Calibri"/>
      <family val="2"/>
    </font>
    <font>
      <sz val="11"/>
      <color theme="9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u/>
      <sz val="11"/>
      <color theme="7" tint="-0.249977111117893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</font>
    <font>
      <sz val="10"/>
      <color indexed="8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2"/>
      <color indexed="8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u/>
      <sz val="11"/>
      <name val="Cambria"/>
      <family val="1"/>
      <scheme val="major"/>
    </font>
    <font>
      <b/>
      <sz val="11"/>
      <name val="Cambria"/>
      <family val="1"/>
      <scheme val="major"/>
    </font>
    <font>
      <b/>
      <sz val="20"/>
      <color indexed="8"/>
      <name val="Cambria"/>
      <family val="1"/>
      <scheme val="major"/>
    </font>
    <font>
      <sz val="20"/>
      <color theme="1"/>
      <name val="Cambria"/>
      <family val="1"/>
      <scheme val="major"/>
    </font>
    <font>
      <b/>
      <sz val="11"/>
      <color indexed="8"/>
      <name val="Cambria"/>
      <family val="1"/>
      <scheme val="major"/>
    </font>
    <font>
      <sz val="11"/>
      <color indexed="8"/>
      <name val="Cambria"/>
      <family val="1"/>
      <scheme val="major"/>
    </font>
    <font>
      <b/>
      <u/>
      <sz val="11"/>
      <color indexed="8"/>
      <name val="Cambria"/>
      <family val="1"/>
      <scheme val="major"/>
    </font>
    <font>
      <sz val="11"/>
      <name val="Cambria"/>
      <family val="1"/>
      <scheme val="major"/>
    </font>
    <font>
      <sz val="11"/>
      <color rgb="FFFF0000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sz val="11"/>
      <color theme="0"/>
      <name val="Cambria"/>
      <family val="1"/>
      <scheme val="major"/>
    </font>
    <font>
      <b/>
      <sz val="20"/>
      <color theme="1"/>
      <name val="Cambria"/>
      <family val="1"/>
      <scheme val="major"/>
    </font>
    <font>
      <i/>
      <sz val="11"/>
      <color theme="1"/>
      <name val="Cambria"/>
      <family val="1"/>
      <scheme val="major"/>
    </font>
    <font>
      <b/>
      <i/>
      <sz val="11"/>
      <color theme="0"/>
      <name val="Cambria"/>
      <family val="1"/>
      <scheme val="major"/>
    </font>
    <font>
      <b/>
      <sz val="11"/>
      <color theme="0"/>
      <name val="Cambria"/>
      <family val="1"/>
      <scheme val="major"/>
    </font>
    <font>
      <b/>
      <sz val="11"/>
      <color indexed="8"/>
      <name val="Cambria"/>
      <family val="1"/>
    </font>
    <font>
      <sz val="11"/>
      <color theme="1"/>
      <name val="Cambria"/>
      <family val="1"/>
    </font>
    <font>
      <b/>
      <sz val="11"/>
      <color theme="1"/>
      <name val="Cambria"/>
      <family val="1"/>
    </font>
    <font>
      <b/>
      <sz val="11"/>
      <name val="Cambria"/>
      <family val="1"/>
    </font>
    <font>
      <b/>
      <u/>
      <sz val="11"/>
      <name val="Cambria"/>
      <family val="1"/>
    </font>
    <font>
      <b/>
      <sz val="20"/>
      <color indexed="8"/>
      <name val="Cambria"/>
      <family val="1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</fills>
  <borders count="4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1">
    <xf numFmtId="0" fontId="0" fillId="0" borderId="0"/>
    <xf numFmtId="0" fontId="3" fillId="0" borderId="0"/>
    <xf numFmtId="0" fontId="6" fillId="0" borderId="0"/>
    <xf numFmtId="41" fontId="10" fillId="0" borderId="0" applyFont="0" applyFill="0" applyBorder="0" applyAlignment="0" applyProtection="0"/>
    <xf numFmtId="41" fontId="19" fillId="0" borderId="0" applyFont="0" applyFill="0" applyBorder="0" applyAlignment="0" applyProtection="0"/>
    <xf numFmtId="0" fontId="2" fillId="0" borderId="0"/>
    <xf numFmtId="43" fontId="10" fillId="0" borderId="0" applyFont="0" applyFill="0" applyBorder="0" applyAlignment="0" applyProtection="0"/>
    <xf numFmtId="0" fontId="12" fillId="0" borderId="0"/>
    <xf numFmtId="0" fontId="1" fillId="0" borderId="0"/>
    <xf numFmtId="0" fontId="1" fillId="0" borderId="0"/>
    <xf numFmtId="43" fontId="19" fillId="0" borderId="0" applyFont="0" applyFill="0" applyBorder="0" applyAlignment="0" applyProtection="0"/>
  </cellStyleXfs>
  <cellXfs count="1671">
    <xf numFmtId="0" fontId="0" fillId="0" borderId="0" xfId="0"/>
    <xf numFmtId="0" fontId="4" fillId="0" borderId="1" xfId="2" applyFont="1" applyBorder="1" applyAlignment="1">
      <alignment vertical="center"/>
    </xf>
    <xf numFmtId="0" fontId="4" fillId="0" borderId="1" xfId="1" applyFont="1" applyBorder="1" applyAlignment="1">
      <alignment horizontal="center" vertical="center"/>
    </xf>
    <xf numFmtId="0" fontId="0" fillId="0" borderId="1" xfId="0" applyBorder="1"/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wrapText="1"/>
    </xf>
    <xf numFmtId="0" fontId="6" fillId="0" borderId="1" xfId="0" applyFont="1" applyBorder="1" applyAlignment="1">
      <alignment horizontal="left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2" borderId="1" xfId="0" applyFill="1" applyBorder="1"/>
    <xf numFmtId="0" fontId="0" fillId="2" borderId="0" xfId="0" applyFill="1"/>
    <xf numFmtId="0" fontId="6" fillId="0" borderId="0" xfId="2"/>
    <xf numFmtId="0" fontId="0" fillId="0" borderId="8" xfId="0" applyFill="1" applyBorder="1" applyAlignment="1"/>
    <xf numFmtId="0" fontId="0" fillId="0" borderId="2" xfId="0" applyFill="1" applyBorder="1" applyAlignment="1"/>
    <xf numFmtId="0" fontId="0" fillId="0" borderId="5" xfId="0" applyFill="1" applyBorder="1" applyAlignment="1"/>
    <xf numFmtId="0" fontId="0" fillId="0" borderId="6" xfId="0" applyFill="1" applyBorder="1" applyAlignment="1"/>
    <xf numFmtId="0" fontId="6" fillId="0" borderId="1" xfId="0" applyFont="1" applyFill="1" applyBorder="1" applyAlignment="1">
      <alignment horizontal="center" vertical="center"/>
    </xf>
    <xf numFmtId="0" fontId="4" fillId="0" borderId="1" xfId="1" applyFont="1" applyFill="1" applyBorder="1" applyAlignment="1">
      <alignment horizontal="center" vertical="center"/>
    </xf>
    <xf numFmtId="0" fontId="0" fillId="0" borderId="0" xfId="0" applyFill="1"/>
    <xf numFmtId="0" fontId="6" fillId="0" borderId="0" xfId="2" applyFill="1" applyAlignment="1">
      <alignment horizontal="center"/>
    </xf>
    <xf numFmtId="41" fontId="11" fillId="0" borderId="2" xfId="3" applyFont="1" applyFill="1" applyBorder="1" applyAlignment="1">
      <alignment vertical="center" wrapText="1"/>
    </xf>
    <xf numFmtId="0" fontId="11" fillId="0" borderId="2" xfId="2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2" xfId="0" applyBorder="1"/>
    <xf numFmtId="0" fontId="0" fillId="0" borderId="6" xfId="0" applyBorder="1"/>
    <xf numFmtId="0" fontId="0" fillId="0" borderId="1" xfId="0" applyFill="1" applyBorder="1" applyAlignment="1"/>
    <xf numFmtId="0" fontId="11" fillId="0" borderId="0" xfId="2" applyFont="1" applyAlignment="1">
      <alignment horizontal="center" vertical="center" wrapText="1"/>
    </xf>
    <xf numFmtId="0" fontId="6" fillId="0" borderId="0" xfId="2" applyAlignment="1"/>
    <xf numFmtId="0" fontId="6" fillId="0" borderId="0" xfId="2" applyFont="1" applyAlignment="1"/>
    <xf numFmtId="0" fontId="11" fillId="0" borderId="0" xfId="2" applyFont="1" applyAlignment="1">
      <alignment vertical="center"/>
    </xf>
    <xf numFmtId="0" fontId="4" fillId="0" borderId="1" xfId="2" applyFont="1" applyFill="1" applyBorder="1" applyAlignment="1">
      <alignment vertical="center" wrapText="1"/>
    </xf>
    <xf numFmtId="0" fontId="4" fillId="0" borderId="1" xfId="2" applyFont="1" applyBorder="1" applyAlignment="1">
      <alignment vertical="center" wrapText="1"/>
    </xf>
    <xf numFmtId="0" fontId="0" fillId="0" borderId="3" xfId="0" applyBorder="1"/>
    <xf numFmtId="43" fontId="5" fillId="0" borderId="3" xfId="0" applyNumberFormat="1" applyFont="1" applyBorder="1"/>
    <xf numFmtId="43" fontId="5" fillId="0" borderId="3" xfId="0" applyNumberFormat="1" applyFont="1" applyFill="1" applyBorder="1" applyAlignment="1"/>
    <xf numFmtId="0" fontId="0" fillId="0" borderId="0" xfId="0" applyFill="1" applyAlignment="1">
      <alignment horizontal="center"/>
    </xf>
    <xf numFmtId="0" fontId="0" fillId="3" borderId="0" xfId="0" applyFill="1"/>
    <xf numFmtId="0" fontId="0" fillId="0" borderId="1" xfId="0" applyBorder="1" applyAlignment="1">
      <alignment horizontal="center"/>
    </xf>
    <xf numFmtId="0" fontId="5" fillId="0" borderId="0" xfId="0" applyFont="1"/>
    <xf numFmtId="0" fontId="0" fillId="0" borderId="1" xfId="0" applyFill="1" applyBorder="1" applyAlignment="1">
      <alignment horizontal="center" vertical="center"/>
    </xf>
    <xf numFmtId="0" fontId="0" fillId="0" borderId="1" xfId="0" quotePrefix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quotePrefix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9" fillId="0" borderId="0" xfId="2" applyFont="1" applyAlignment="1">
      <alignment horizontal="center"/>
    </xf>
    <xf numFmtId="0" fontId="6" fillId="0" borderId="0" xfId="2" applyAlignment="1">
      <alignment horizont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/>
    <xf numFmtId="0" fontId="5" fillId="0" borderId="1" xfId="0" applyFont="1" applyFill="1" applyBorder="1" applyAlignment="1"/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Fill="1" applyBorder="1" applyAlignment="1">
      <alignment horizontal="center"/>
    </xf>
    <xf numFmtId="166" fontId="0" fillId="0" borderId="1" xfId="4" applyNumberFormat="1" applyFont="1" applyFill="1" applyBorder="1" applyAlignment="1"/>
    <xf numFmtId="166" fontId="23" fillId="0" borderId="1" xfId="4" applyNumberFormat="1" applyFont="1" applyFill="1" applyBorder="1" applyAlignment="1">
      <alignment vertical="center" wrapText="1"/>
    </xf>
    <xf numFmtId="0" fontId="4" fillId="0" borderId="4" xfId="1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 vertical="center"/>
    </xf>
    <xf numFmtId="0" fontId="0" fillId="0" borderId="4" xfId="0" quotePrefix="1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6" fillId="0" borderId="6" xfId="0" applyFont="1" applyBorder="1" applyAlignment="1">
      <alignment horizontal="left" vertical="center"/>
    </xf>
    <xf numFmtId="0" fontId="6" fillId="0" borderId="6" xfId="0" applyFont="1" applyBorder="1" applyAlignment="1">
      <alignment horizontal="left" wrapText="1"/>
    </xf>
    <xf numFmtId="0" fontId="0" fillId="0" borderId="6" xfId="0" applyFill="1" applyBorder="1"/>
    <xf numFmtId="0" fontId="0" fillId="0" borderId="6" xfId="0" applyFill="1" applyBorder="1" applyAlignment="1">
      <alignment horizontal="center"/>
    </xf>
    <xf numFmtId="0" fontId="4" fillId="0" borderId="16" xfId="1" applyFont="1" applyBorder="1" applyAlignment="1">
      <alignment horizontal="center" vertical="center"/>
    </xf>
    <xf numFmtId="0" fontId="4" fillId="0" borderId="19" xfId="1" applyFont="1" applyFill="1" applyBorder="1" applyAlignment="1">
      <alignment horizontal="center" vertical="center"/>
    </xf>
    <xf numFmtId="0" fontId="6" fillId="0" borderId="16" xfId="0" applyFont="1" applyBorder="1" applyAlignment="1">
      <alignment horizontal="left" vertical="center"/>
    </xf>
    <xf numFmtId="0" fontId="0" fillId="0" borderId="19" xfId="0" applyFill="1" applyBorder="1" applyAlignment="1">
      <alignment horizontal="center" vertical="center"/>
    </xf>
    <xf numFmtId="0" fontId="25" fillId="2" borderId="19" xfId="0" applyFont="1" applyFill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30" fillId="0" borderId="0" xfId="2" applyFont="1" applyAlignment="1">
      <alignment horizontal="left" vertical="center"/>
    </xf>
    <xf numFmtId="0" fontId="30" fillId="0" borderId="0" xfId="2" applyFont="1" applyAlignment="1">
      <alignment horizontal="center" vertical="center"/>
    </xf>
    <xf numFmtId="0" fontId="30" fillId="0" borderId="0" xfId="2" applyFont="1" applyAlignment="1">
      <alignment vertical="center" wrapText="1"/>
    </xf>
    <xf numFmtId="0" fontId="25" fillId="0" borderId="0" xfId="0" applyFont="1"/>
    <xf numFmtId="0" fontId="11" fillId="0" borderId="25" xfId="0" applyFont="1" applyBorder="1" applyAlignment="1">
      <alignment horizontal="left" vertical="center"/>
    </xf>
    <xf numFmtId="0" fontId="6" fillId="0" borderId="2" xfId="0" applyFont="1" applyBorder="1" applyAlignment="1">
      <alignment horizontal="left" wrapText="1"/>
    </xf>
    <xf numFmtId="0" fontId="4" fillId="0" borderId="2" xfId="2" applyFont="1" applyFill="1" applyBorder="1" applyAlignment="1">
      <alignment vertical="center" wrapText="1"/>
    </xf>
    <xf numFmtId="0" fontId="4" fillId="0" borderId="2" xfId="2" applyFont="1" applyBorder="1" applyAlignment="1">
      <alignment vertical="center" wrapText="1"/>
    </xf>
    <xf numFmtId="166" fontId="4" fillId="0" borderId="2" xfId="4" applyNumberFormat="1" applyFont="1" applyFill="1" applyBorder="1" applyAlignment="1">
      <alignment vertical="center" wrapText="1"/>
    </xf>
    <xf numFmtId="0" fontId="0" fillId="0" borderId="2" xfId="0" applyFill="1" applyBorder="1" applyAlignment="1">
      <alignment horizontal="center" vertical="center"/>
    </xf>
    <xf numFmtId="0" fontId="25" fillId="2" borderId="20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left" vertical="center"/>
    </xf>
    <xf numFmtId="0" fontId="11" fillId="0" borderId="6" xfId="2" applyFont="1" applyFill="1" applyBorder="1" applyAlignment="1">
      <alignment horizontal="center" vertical="center"/>
    </xf>
    <xf numFmtId="41" fontId="11" fillId="0" borderId="6" xfId="3" applyFont="1" applyFill="1" applyBorder="1" applyAlignment="1">
      <alignment vertical="center" wrapText="1"/>
    </xf>
    <xf numFmtId="0" fontId="0" fillId="0" borderId="6" xfId="0" applyFill="1" applyBorder="1" applyAlignment="1">
      <alignment horizontal="center" vertical="center"/>
    </xf>
    <xf numFmtId="0" fontId="11" fillId="0" borderId="6" xfId="2" applyFont="1" applyFill="1" applyBorder="1" applyAlignment="1">
      <alignment horizontal="center" vertical="center" wrapText="1"/>
    </xf>
    <xf numFmtId="0" fontId="11" fillId="0" borderId="6" xfId="2" quotePrefix="1" applyFont="1" applyFill="1" applyBorder="1" applyAlignment="1">
      <alignment horizontal="center" vertical="center"/>
    </xf>
    <xf numFmtId="166" fontId="11" fillId="0" borderId="6" xfId="4" applyNumberFormat="1" applyFont="1" applyFill="1" applyBorder="1" applyAlignment="1">
      <alignment horizontal="center" vertical="center"/>
    </xf>
    <xf numFmtId="166" fontId="13" fillId="0" borderId="6" xfId="3" applyNumberFormat="1" applyFont="1" applyFill="1" applyBorder="1" applyAlignment="1">
      <alignment vertical="center"/>
    </xf>
    <xf numFmtId="0" fontId="25" fillId="2" borderId="18" xfId="0" applyFont="1" applyFill="1" applyBorder="1" applyAlignment="1">
      <alignment horizontal="center" vertical="center"/>
    </xf>
    <xf numFmtId="0" fontId="12" fillId="0" borderId="5" xfId="2" applyFont="1" applyFill="1" applyBorder="1" applyAlignment="1">
      <alignment horizontal="center" vertical="center"/>
    </xf>
    <xf numFmtId="41" fontId="11" fillId="0" borderId="5" xfId="3" applyFont="1" applyFill="1" applyBorder="1" applyAlignment="1">
      <alignment vertical="center" wrapText="1"/>
    </xf>
    <xf numFmtId="0" fontId="0" fillId="0" borderId="5" xfId="0" applyBorder="1"/>
    <xf numFmtId="0" fontId="11" fillId="0" borderId="5" xfId="2" applyFont="1" applyFill="1" applyBorder="1" applyAlignment="1">
      <alignment horizontal="center" vertical="center" wrapText="1"/>
    </xf>
    <xf numFmtId="0" fontId="11" fillId="0" borderId="5" xfId="2" applyFont="1" applyFill="1" applyBorder="1" applyAlignment="1">
      <alignment horizontal="center" vertical="center"/>
    </xf>
    <xf numFmtId="0" fontId="11" fillId="0" borderId="5" xfId="2" quotePrefix="1" applyFont="1" applyFill="1" applyBorder="1" applyAlignment="1">
      <alignment horizontal="center" vertical="center"/>
    </xf>
    <xf numFmtId="166" fontId="11" fillId="0" borderId="5" xfId="4" applyNumberFormat="1" applyFont="1" applyFill="1" applyBorder="1" applyAlignment="1">
      <alignment horizontal="center" vertical="center"/>
    </xf>
    <xf numFmtId="166" fontId="11" fillId="0" borderId="5" xfId="3" applyNumberFormat="1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5" xfId="0" quotePrefix="1" applyFill="1" applyBorder="1" applyAlignment="1">
      <alignment horizontal="center" vertical="center"/>
    </xf>
    <xf numFmtId="0" fontId="6" fillId="0" borderId="5" xfId="0" applyFont="1" applyBorder="1" applyAlignment="1">
      <alignment horizontal="left" wrapText="1"/>
    </xf>
    <xf numFmtId="0" fontId="0" fillId="0" borderId="5" xfId="0" applyFill="1" applyBorder="1"/>
    <xf numFmtId="166" fontId="13" fillId="0" borderId="5" xfId="3" applyNumberFormat="1" applyFont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3" fillId="0" borderId="5" xfId="2" quotePrefix="1" applyFont="1" applyFill="1" applyBorder="1" applyAlignment="1">
      <alignment horizontal="center" vertical="center"/>
    </xf>
    <xf numFmtId="0" fontId="5" fillId="2" borderId="5" xfId="0" applyFont="1" applyFill="1" applyBorder="1"/>
    <xf numFmtId="0" fontId="5" fillId="2" borderId="5" xfId="0" applyFont="1" applyFill="1" applyBorder="1" applyAlignment="1">
      <alignment horizontal="left" wrapText="1"/>
    </xf>
    <xf numFmtId="0" fontId="5" fillId="2" borderId="5" xfId="0" applyFont="1" applyFill="1" applyBorder="1" applyAlignment="1"/>
    <xf numFmtId="0" fontId="23" fillId="2" borderId="5" xfId="2" applyFont="1" applyFill="1" applyBorder="1" applyAlignment="1">
      <alignment vertical="center" wrapText="1"/>
    </xf>
    <xf numFmtId="166" fontId="23" fillId="2" borderId="5" xfId="4" applyNumberFormat="1" applyFont="1" applyFill="1" applyBorder="1" applyAlignment="1">
      <alignment vertical="center" wrapText="1"/>
    </xf>
    <xf numFmtId="166" fontId="5" fillId="2" borderId="5" xfId="0" applyNumberFormat="1" applyFont="1" applyFill="1" applyBorder="1" applyAlignment="1"/>
    <xf numFmtId="0" fontId="5" fillId="2" borderId="5" xfId="0" applyFont="1" applyFill="1" applyBorder="1" applyAlignment="1">
      <alignment horizontal="center" vertical="center"/>
    </xf>
    <xf numFmtId="0" fontId="12" fillId="2" borderId="5" xfId="2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left" wrapText="1"/>
    </xf>
    <xf numFmtId="41" fontId="11" fillId="2" borderId="5" xfId="3" applyFont="1" applyFill="1" applyBorder="1" applyAlignment="1">
      <alignment vertical="center" wrapText="1"/>
    </xf>
    <xf numFmtId="0" fontId="0" fillId="2" borderId="5" xfId="0" applyFill="1" applyBorder="1" applyAlignment="1">
      <alignment horizontal="center" vertical="center"/>
    </xf>
    <xf numFmtId="0" fontId="0" fillId="2" borderId="5" xfId="0" applyFill="1" applyBorder="1"/>
    <xf numFmtId="0" fontId="11" fillId="2" borderId="5" xfId="2" applyFont="1" applyFill="1" applyBorder="1" applyAlignment="1">
      <alignment horizontal="center" vertical="center" wrapText="1"/>
    </xf>
    <xf numFmtId="0" fontId="11" fillId="2" borderId="5" xfId="2" applyFont="1" applyFill="1" applyBorder="1" applyAlignment="1">
      <alignment horizontal="center" vertical="center"/>
    </xf>
    <xf numFmtId="0" fontId="11" fillId="2" borderId="5" xfId="2" quotePrefix="1" applyFont="1" applyFill="1" applyBorder="1" applyAlignment="1">
      <alignment horizontal="center" vertical="center"/>
    </xf>
    <xf numFmtId="166" fontId="11" fillId="2" borderId="5" xfId="4" applyNumberFormat="1" applyFont="1" applyFill="1" applyBorder="1" applyAlignment="1">
      <alignment horizontal="center" vertical="center"/>
    </xf>
    <xf numFmtId="166" fontId="0" fillId="2" borderId="5" xfId="0" applyNumberFormat="1" applyFill="1" applyBorder="1"/>
    <xf numFmtId="166" fontId="11" fillId="2" borderId="5" xfId="3" applyNumberFormat="1" applyFont="1" applyFill="1" applyBorder="1" applyAlignment="1">
      <alignment horizontal="center" vertical="center"/>
    </xf>
    <xf numFmtId="0" fontId="0" fillId="2" borderId="5" xfId="0" quotePrefix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wrapText="1"/>
    </xf>
    <xf numFmtId="166" fontId="13" fillId="2" borderId="5" xfId="3" applyNumberFormat="1" applyFont="1" applyFill="1" applyBorder="1" applyAlignment="1">
      <alignment horizontal="center" vertical="center"/>
    </xf>
    <xf numFmtId="0" fontId="0" fillId="2" borderId="5" xfId="0" applyFill="1" applyBorder="1" applyAlignment="1"/>
    <xf numFmtId="0" fontId="4" fillId="2" borderId="5" xfId="2" applyFont="1" applyFill="1" applyBorder="1" applyAlignment="1">
      <alignment vertical="center" wrapText="1"/>
    </xf>
    <xf numFmtId="166" fontId="4" fillId="2" borderId="5" xfId="4" applyNumberFormat="1" applyFont="1" applyFill="1" applyBorder="1" applyAlignment="1">
      <alignment vertical="center" wrapText="1"/>
    </xf>
    <xf numFmtId="0" fontId="7" fillId="2" borderId="5" xfId="2" applyFont="1" applyFill="1" applyBorder="1" applyAlignment="1">
      <alignment horizontal="center" vertical="center"/>
    </xf>
    <xf numFmtId="166" fontId="13" fillId="2" borderId="5" xfId="3" applyNumberFormat="1" applyFont="1" applyFill="1" applyBorder="1" applyAlignment="1">
      <alignment vertical="center"/>
    </xf>
    <xf numFmtId="0" fontId="0" fillId="2" borderId="5" xfId="0" applyFill="1" applyBorder="1" applyAlignment="1">
      <alignment horizontal="center"/>
    </xf>
    <xf numFmtId="0" fontId="13" fillId="2" borderId="5" xfId="2" quotePrefix="1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left" vertical="center"/>
    </xf>
    <xf numFmtId="0" fontId="25" fillId="2" borderId="17" xfId="0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/>
    </xf>
    <xf numFmtId="0" fontId="6" fillId="0" borderId="25" xfId="0" applyFont="1" applyFill="1" applyBorder="1" applyAlignment="1">
      <alignment horizontal="left" vertical="center"/>
    </xf>
    <xf numFmtId="0" fontId="0" fillId="0" borderId="2" xfId="0" applyFill="1" applyBorder="1"/>
    <xf numFmtId="0" fontId="11" fillId="0" borderId="2" xfId="2" applyFont="1" applyFill="1" applyBorder="1" applyAlignment="1">
      <alignment horizontal="center" vertical="center" wrapText="1"/>
    </xf>
    <xf numFmtId="0" fontId="11" fillId="0" borderId="2" xfId="2" quotePrefix="1" applyFont="1" applyFill="1" applyBorder="1" applyAlignment="1">
      <alignment horizontal="center" vertical="center"/>
    </xf>
    <xf numFmtId="166" fontId="11" fillId="0" borderId="2" xfId="4" applyNumberFormat="1" applyFont="1" applyFill="1" applyBorder="1" applyAlignment="1">
      <alignment horizontal="center" vertical="center"/>
    </xf>
    <xf numFmtId="166" fontId="13" fillId="0" borderId="2" xfId="3" applyNumberFormat="1" applyFont="1" applyFill="1" applyBorder="1" applyAlignment="1">
      <alignment vertical="center"/>
    </xf>
    <xf numFmtId="0" fontId="0" fillId="0" borderId="2" xfId="0" applyFill="1" applyBorder="1" applyAlignment="1">
      <alignment horizontal="center"/>
    </xf>
    <xf numFmtId="0" fontId="25" fillId="2" borderId="20" xfId="0" applyFont="1" applyFill="1" applyBorder="1" applyAlignment="1">
      <alignment horizontal="center"/>
    </xf>
    <xf numFmtId="166" fontId="28" fillId="2" borderId="18" xfId="2" applyNumberFormat="1" applyFont="1" applyFill="1" applyBorder="1"/>
    <xf numFmtId="166" fontId="28" fillId="2" borderId="20" xfId="2" applyNumberFormat="1" applyFont="1" applyFill="1" applyBorder="1"/>
    <xf numFmtId="0" fontId="0" fillId="2" borderId="5" xfId="0" quotePrefix="1" applyFill="1" applyBorder="1" applyAlignment="1">
      <alignment horizontal="center"/>
    </xf>
    <xf numFmtId="41" fontId="25" fillId="2" borderId="18" xfId="3" applyFont="1" applyFill="1" applyBorder="1" applyAlignment="1">
      <alignment horizontal="center" vertical="center" wrapText="1"/>
    </xf>
    <xf numFmtId="41" fontId="11" fillId="2" borderId="5" xfId="3" applyFont="1" applyFill="1" applyBorder="1" applyAlignment="1">
      <alignment horizontal="left" vertical="center" wrapText="1"/>
    </xf>
    <xf numFmtId="0" fontId="11" fillId="0" borderId="5" xfId="2" quotePrefix="1" applyFont="1" applyFill="1" applyBorder="1" applyAlignment="1">
      <alignment horizontal="center" vertical="center" wrapText="1"/>
    </xf>
    <xf numFmtId="0" fontId="13" fillId="0" borderId="5" xfId="2" applyFont="1" applyFill="1" applyBorder="1" applyAlignment="1">
      <alignment horizontal="center" vertical="center"/>
    </xf>
    <xf numFmtId="0" fontId="11" fillId="2" borderId="5" xfId="2" quotePrefix="1" applyFont="1" applyFill="1" applyBorder="1" applyAlignment="1">
      <alignment horizontal="center" vertical="center" wrapText="1"/>
    </xf>
    <xf numFmtId="0" fontId="13" fillId="2" borderId="5" xfId="2" applyFont="1" applyFill="1" applyBorder="1" applyAlignment="1">
      <alignment horizontal="center" vertical="center"/>
    </xf>
    <xf numFmtId="0" fontId="16" fillId="0" borderId="5" xfId="2" applyFont="1" applyFill="1" applyBorder="1" applyAlignment="1">
      <alignment horizontal="center" vertical="center" wrapText="1"/>
    </xf>
    <xf numFmtId="166" fontId="11" fillId="2" borderId="5" xfId="3" applyNumberFormat="1" applyFont="1" applyFill="1" applyBorder="1" applyAlignment="1">
      <alignment vertical="center"/>
    </xf>
    <xf numFmtId="0" fontId="16" fillId="2" borderId="5" xfId="2" applyFont="1" applyFill="1" applyBorder="1" applyAlignment="1">
      <alignment horizontal="center" vertical="center" wrapText="1"/>
    </xf>
    <xf numFmtId="0" fontId="14" fillId="0" borderId="5" xfId="2" applyNumberFormat="1" applyFont="1" applyFill="1" applyBorder="1" applyAlignment="1">
      <alignment horizontal="left" vertical="center" wrapText="1"/>
    </xf>
    <xf numFmtId="41" fontId="15" fillId="0" borderId="5" xfId="3" applyFont="1" applyFill="1" applyBorder="1" applyAlignment="1">
      <alignment horizontal="center" vertical="center"/>
    </xf>
    <xf numFmtId="0" fontId="14" fillId="2" borderId="5" xfId="2" quotePrefix="1" applyNumberFormat="1" applyFont="1" applyFill="1" applyBorder="1" applyAlignment="1">
      <alignment horizontal="left" vertical="center" wrapText="1"/>
    </xf>
    <xf numFmtId="41" fontId="15" fillId="2" borderId="5" xfId="3" applyFont="1" applyFill="1" applyBorder="1" applyAlignment="1">
      <alignment horizontal="center" vertical="center" wrapText="1"/>
    </xf>
    <xf numFmtId="0" fontId="14" fillId="2" borderId="5" xfId="2" applyNumberFormat="1" applyFont="1" applyFill="1" applyBorder="1" applyAlignment="1">
      <alignment horizontal="left" vertical="center" wrapText="1"/>
    </xf>
    <xf numFmtId="41" fontId="15" fillId="2" borderId="5" xfId="3" applyFont="1" applyFill="1" applyBorder="1" applyAlignment="1">
      <alignment horizontal="center" vertical="center"/>
    </xf>
    <xf numFmtId="0" fontId="15" fillId="2" borderId="5" xfId="2" applyNumberFormat="1" applyFont="1" applyFill="1" applyBorder="1" applyAlignment="1">
      <alignment horizontal="left" vertical="center" wrapText="1"/>
    </xf>
    <xf numFmtId="0" fontId="11" fillId="0" borderId="6" xfId="2" quotePrefix="1" applyFont="1" applyFill="1" applyBorder="1" applyAlignment="1">
      <alignment horizontal="center" vertical="center" wrapText="1"/>
    </xf>
    <xf numFmtId="0" fontId="14" fillId="0" borderId="5" xfId="2" applyNumberFormat="1" applyFont="1" applyFill="1" applyBorder="1" applyAlignment="1">
      <alignment vertical="center" wrapText="1"/>
    </xf>
    <xf numFmtId="0" fontId="14" fillId="0" borderId="5" xfId="2" applyNumberFormat="1" applyFont="1" applyFill="1" applyBorder="1" applyAlignment="1">
      <alignment horizontal="center" vertical="center" wrapText="1"/>
    </xf>
    <xf numFmtId="166" fontId="11" fillId="0" borderId="5" xfId="4" quotePrefix="1" applyNumberFormat="1" applyFont="1" applyFill="1" applyBorder="1" applyAlignment="1">
      <alignment horizontal="center" vertical="center"/>
    </xf>
    <xf numFmtId="0" fontId="16" fillId="2" borderId="5" xfId="2" applyFont="1" applyFill="1" applyBorder="1" applyAlignment="1">
      <alignment horizontal="center" vertical="center"/>
    </xf>
    <xf numFmtId="0" fontId="14" fillId="2" borderId="5" xfId="2" applyNumberFormat="1" applyFont="1" applyFill="1" applyBorder="1" applyAlignment="1">
      <alignment horizontal="center" vertical="center" wrapText="1"/>
    </xf>
    <xf numFmtId="166" fontId="11" fillId="2" borderId="5" xfId="4" quotePrefix="1" applyNumberFormat="1" applyFont="1" applyFill="1" applyBorder="1" applyAlignment="1">
      <alignment horizontal="center" vertical="center"/>
    </xf>
    <xf numFmtId="41" fontId="11" fillId="2" borderId="5" xfId="4" quotePrefix="1" applyFont="1" applyFill="1" applyBorder="1" applyAlignment="1">
      <alignment horizontal="center" vertical="center"/>
    </xf>
    <xf numFmtId="166" fontId="13" fillId="0" borderId="10" xfId="3" applyNumberFormat="1" applyFont="1" applyFill="1" applyBorder="1" applyAlignment="1">
      <alignment horizontal="center" vertical="center"/>
    </xf>
    <xf numFmtId="0" fontId="25" fillId="2" borderId="18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left" wrapText="1"/>
    </xf>
    <xf numFmtId="41" fontId="11" fillId="2" borderId="5" xfId="4" quotePrefix="1" applyNumberFormat="1" applyFont="1" applyFill="1" applyBorder="1" applyAlignment="1">
      <alignment horizontal="center" vertical="center"/>
    </xf>
    <xf numFmtId="0" fontId="21" fillId="2" borderId="5" xfId="2" quotePrefix="1" applyFont="1" applyFill="1" applyBorder="1" applyAlignment="1">
      <alignment horizontal="center" vertical="center"/>
    </xf>
    <xf numFmtId="0" fontId="11" fillId="2" borderId="5" xfId="2" quotePrefix="1" applyFont="1" applyFill="1" applyBorder="1" applyAlignment="1">
      <alignment horizontal="center"/>
    </xf>
    <xf numFmtId="166" fontId="0" fillId="2" borderId="5" xfId="4" applyNumberFormat="1" applyFont="1" applyFill="1" applyBorder="1"/>
    <xf numFmtId="166" fontId="5" fillId="2" borderId="5" xfId="0" applyNumberFormat="1" applyFont="1" applyFill="1" applyBorder="1"/>
    <xf numFmtId="0" fontId="5" fillId="2" borderId="5" xfId="0" applyFont="1" applyFill="1" applyBorder="1" applyAlignment="1">
      <alignment horizontal="center"/>
    </xf>
    <xf numFmtId="41" fontId="11" fillId="0" borderId="6" xfId="4" quotePrefix="1" applyFont="1" applyFill="1" applyBorder="1" applyAlignment="1">
      <alignment horizontal="center" vertical="center"/>
    </xf>
    <xf numFmtId="166" fontId="5" fillId="2" borderId="5" xfId="4" applyNumberFormat="1" applyFont="1" applyFill="1" applyBorder="1"/>
    <xf numFmtId="0" fontId="24" fillId="2" borderId="17" xfId="0" applyFont="1" applyFill="1" applyBorder="1" applyAlignment="1">
      <alignment horizontal="center" vertical="center"/>
    </xf>
    <xf numFmtId="41" fontId="25" fillId="2" borderId="17" xfId="3" applyFont="1" applyFill="1" applyBorder="1" applyAlignment="1">
      <alignment horizontal="center" vertical="center" wrapText="1"/>
    </xf>
    <xf numFmtId="0" fontId="25" fillId="2" borderId="17" xfId="0" applyFont="1" applyFill="1" applyBorder="1" applyAlignment="1">
      <alignment horizontal="center"/>
    </xf>
    <xf numFmtId="166" fontId="28" fillId="2" borderId="17" xfId="2" applyNumberFormat="1" applyFont="1" applyFill="1" applyBorder="1"/>
    <xf numFmtId="166" fontId="28" fillId="2" borderId="17" xfId="2" applyNumberFormat="1" applyFont="1" applyFill="1" applyBorder="1" applyAlignment="1">
      <alignment vertical="center"/>
    </xf>
    <xf numFmtId="0" fontId="25" fillId="2" borderId="17" xfId="2" applyFont="1" applyFill="1" applyBorder="1"/>
    <xf numFmtId="0" fontId="25" fillId="2" borderId="17" xfId="0" applyFont="1" applyFill="1" applyBorder="1" applyAlignment="1">
      <alignment horizontal="center" vertical="center" wrapText="1"/>
    </xf>
    <xf numFmtId="0" fontId="25" fillId="2" borderId="17" xfId="2" applyFont="1" applyFill="1" applyBorder="1" applyAlignment="1">
      <alignment vertical="center"/>
    </xf>
    <xf numFmtId="0" fontId="18" fillId="2" borderId="27" xfId="0" applyFont="1" applyFill="1" applyBorder="1" applyAlignment="1">
      <alignment horizontal="left" vertical="center"/>
    </xf>
    <xf numFmtId="0" fontId="11" fillId="2" borderId="27" xfId="0" applyFont="1" applyFill="1" applyBorder="1" applyAlignment="1">
      <alignment horizontal="left" vertical="center"/>
    </xf>
    <xf numFmtId="0" fontId="6" fillId="2" borderId="27" xfId="0" applyFont="1" applyFill="1" applyBorder="1" applyAlignment="1">
      <alignment horizontal="left" vertical="center"/>
    </xf>
    <xf numFmtId="0" fontId="5" fillId="2" borderId="27" xfId="0" applyFont="1" applyFill="1" applyBorder="1" applyAlignment="1">
      <alignment horizontal="left" vertical="center"/>
    </xf>
    <xf numFmtId="0" fontId="6" fillId="0" borderId="7" xfId="0" applyFont="1" applyFill="1" applyBorder="1" applyAlignment="1">
      <alignment horizontal="left" wrapText="1"/>
    </xf>
    <xf numFmtId="41" fontId="11" fillId="0" borderId="7" xfId="3" applyFont="1" applyFill="1" applyBorder="1" applyAlignment="1">
      <alignment vertical="center" wrapText="1"/>
    </xf>
    <xf numFmtId="166" fontId="13" fillId="0" borderId="7" xfId="3" applyNumberFormat="1" applyFont="1" applyFill="1" applyBorder="1" applyAlignment="1">
      <alignment horizontal="center" vertical="center"/>
    </xf>
    <xf numFmtId="166" fontId="11" fillId="0" borderId="7" xfId="3" applyNumberFormat="1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left" vertical="center"/>
    </xf>
    <xf numFmtId="0" fontId="11" fillId="2" borderId="6" xfId="2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left" wrapText="1"/>
    </xf>
    <xf numFmtId="41" fontId="11" fillId="2" borderId="6" xfId="3" applyFont="1" applyFill="1" applyBorder="1" applyAlignment="1">
      <alignment vertical="center" wrapText="1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/>
    <xf numFmtId="0" fontId="11" fillId="2" borderId="6" xfId="2" applyFont="1" applyFill="1" applyBorder="1" applyAlignment="1">
      <alignment horizontal="center" vertical="center" wrapText="1"/>
    </xf>
    <xf numFmtId="0" fontId="11" fillId="2" borderId="6" xfId="2" quotePrefix="1" applyFont="1" applyFill="1" applyBorder="1" applyAlignment="1">
      <alignment horizontal="center" vertical="center"/>
    </xf>
    <xf numFmtId="166" fontId="11" fillId="2" borderId="6" xfId="4" applyNumberFormat="1" applyFont="1" applyFill="1" applyBorder="1" applyAlignment="1">
      <alignment horizontal="center" vertical="center"/>
    </xf>
    <xf numFmtId="166" fontId="13" fillId="2" borderId="6" xfId="3" applyNumberFormat="1" applyFont="1" applyFill="1" applyBorder="1" applyAlignment="1">
      <alignment vertical="center"/>
    </xf>
    <xf numFmtId="0" fontId="0" fillId="2" borderId="6" xfId="0" applyFill="1" applyBorder="1" applyAlignment="1">
      <alignment horizontal="center"/>
    </xf>
    <xf numFmtId="166" fontId="13" fillId="2" borderId="6" xfId="3" applyNumberFormat="1" applyFont="1" applyFill="1" applyBorder="1" applyAlignment="1">
      <alignment horizontal="center" vertical="center"/>
    </xf>
    <xf numFmtId="0" fontId="0" fillId="2" borderId="6" xfId="0" quotePrefix="1" applyFill="1" applyBorder="1" applyAlignment="1">
      <alignment horizontal="center" vertical="center"/>
    </xf>
    <xf numFmtId="166" fontId="11" fillId="2" borderId="6" xfId="3" applyNumberFormat="1" applyFont="1" applyFill="1" applyBorder="1" applyAlignment="1">
      <alignment horizontal="center" vertical="center"/>
    </xf>
    <xf numFmtId="0" fontId="13" fillId="2" borderId="6" xfId="2" quotePrefix="1" applyFont="1" applyFill="1" applyBorder="1" applyAlignment="1">
      <alignment horizontal="center" vertical="center"/>
    </xf>
    <xf numFmtId="0" fontId="16" fillId="2" borderId="6" xfId="2" applyFont="1" applyFill="1" applyBorder="1" applyAlignment="1">
      <alignment horizontal="center" vertical="center" wrapText="1"/>
    </xf>
    <xf numFmtId="0" fontId="14" fillId="2" borderId="6" xfId="2" applyNumberFormat="1" applyFont="1" applyFill="1" applyBorder="1" applyAlignment="1">
      <alignment horizontal="left" vertical="center" wrapText="1"/>
    </xf>
    <xf numFmtId="41" fontId="15" fillId="2" borderId="6" xfId="3" applyFont="1" applyFill="1" applyBorder="1" applyAlignment="1">
      <alignment horizontal="center" vertical="center" wrapText="1"/>
    </xf>
    <xf numFmtId="0" fontId="14" fillId="2" borderId="6" xfId="2" applyNumberFormat="1" applyFont="1" applyFill="1" applyBorder="1" applyAlignment="1">
      <alignment vertical="center" wrapText="1"/>
    </xf>
    <xf numFmtId="0" fontId="14" fillId="2" borderId="6" xfId="2" quotePrefix="1" applyNumberFormat="1" applyFont="1" applyFill="1" applyBorder="1" applyAlignment="1">
      <alignment horizontal="center" vertical="center" wrapText="1"/>
    </xf>
    <xf numFmtId="0" fontId="16" fillId="2" borderId="6" xfId="2" applyFont="1" applyFill="1" applyBorder="1" applyAlignment="1">
      <alignment horizontal="center" vertical="center"/>
    </xf>
    <xf numFmtId="0" fontId="14" fillId="2" borderId="6" xfId="2" applyNumberFormat="1" applyFont="1" applyFill="1" applyBorder="1" applyAlignment="1">
      <alignment horizontal="center" vertical="center" wrapText="1"/>
    </xf>
    <xf numFmtId="0" fontId="12" fillId="2" borderId="6" xfId="2" applyFont="1" applyFill="1" applyBorder="1" applyAlignment="1">
      <alignment horizontal="center" vertical="center"/>
    </xf>
    <xf numFmtId="0" fontId="11" fillId="2" borderId="6" xfId="2" quotePrefix="1" applyFont="1" applyFill="1" applyBorder="1" applyAlignment="1">
      <alignment horizontal="center" vertical="center" wrapText="1"/>
    </xf>
    <xf numFmtId="41" fontId="11" fillId="2" borderId="6" xfId="4" quotePrefix="1" applyFont="1" applyFill="1" applyBorder="1" applyAlignment="1">
      <alignment horizontal="center" vertical="center"/>
    </xf>
    <xf numFmtId="166" fontId="11" fillId="2" borderId="6" xfId="4" quotePrefix="1" applyNumberFormat="1" applyFont="1" applyFill="1" applyBorder="1" applyAlignment="1">
      <alignment horizontal="center" vertical="center"/>
    </xf>
    <xf numFmtId="0" fontId="22" fillId="2" borderId="6" xfId="2" applyFont="1" applyFill="1" applyBorder="1" applyAlignment="1">
      <alignment horizontal="center" vertical="center"/>
    </xf>
    <xf numFmtId="0" fontId="23" fillId="2" borderId="5" xfId="2" applyFont="1" applyFill="1" applyBorder="1" applyAlignment="1">
      <alignment horizontal="center" vertical="center" wrapText="1"/>
    </xf>
    <xf numFmtId="0" fontId="33" fillId="2" borderId="17" xfId="0" applyFont="1" applyFill="1" applyBorder="1" applyAlignment="1">
      <alignment horizontal="center" vertical="center"/>
    </xf>
    <xf numFmtId="0" fontId="5" fillId="2" borderId="27" xfId="0" applyFont="1" applyFill="1" applyBorder="1" applyAlignment="1">
      <alignment horizontal="left" vertical="center" wrapText="1"/>
    </xf>
    <xf numFmtId="0" fontId="5" fillId="2" borderId="5" xfId="0" applyFon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5" fillId="2" borderId="5" xfId="0" applyFont="1" applyFill="1" applyBorder="1" applyAlignment="1">
      <alignment horizontal="center" vertical="center" wrapText="1"/>
    </xf>
    <xf numFmtId="166" fontId="5" fillId="2" borderId="5" xfId="0" applyNumberFormat="1" applyFont="1" applyFill="1" applyBorder="1" applyAlignment="1">
      <alignment wrapText="1"/>
    </xf>
    <xf numFmtId="0" fontId="5" fillId="2" borderId="5" xfId="0" applyFont="1" applyFill="1" applyBorder="1" applyAlignment="1">
      <alignment horizontal="center" wrapText="1"/>
    </xf>
    <xf numFmtId="0" fontId="24" fillId="2" borderId="17" xfId="0" applyFont="1" applyFill="1" applyBorder="1" applyAlignment="1">
      <alignment horizontal="center" wrapText="1"/>
    </xf>
    <xf numFmtId="0" fontId="5" fillId="0" borderId="4" xfId="0" applyFont="1" applyFill="1" applyBorder="1" applyAlignment="1">
      <alignment horizontal="center" wrapText="1"/>
    </xf>
    <xf numFmtId="0" fontId="5" fillId="0" borderId="1" xfId="0" applyFont="1" applyFill="1" applyBorder="1" applyAlignment="1">
      <alignment horizontal="center" wrapText="1"/>
    </xf>
    <xf numFmtId="0" fontId="5" fillId="0" borderId="0" xfId="0" applyFont="1" applyAlignment="1">
      <alignment wrapText="1"/>
    </xf>
    <xf numFmtId="0" fontId="6" fillId="0" borderId="11" xfId="0" applyFont="1" applyFill="1" applyBorder="1" applyAlignment="1">
      <alignment horizontal="left" vertical="center"/>
    </xf>
    <xf numFmtId="41" fontId="25" fillId="2" borderId="10" xfId="3" applyFont="1" applyFill="1" applyBorder="1" applyAlignment="1">
      <alignment horizontal="center" vertical="center" wrapText="1"/>
    </xf>
    <xf numFmtId="0" fontId="20" fillId="2" borderId="17" xfId="0" applyFont="1" applyFill="1" applyBorder="1" applyAlignment="1">
      <alignment horizontal="left" vertical="center"/>
    </xf>
    <xf numFmtId="0" fontId="18" fillId="0" borderId="16" xfId="0" applyFont="1" applyBorder="1" applyAlignment="1">
      <alignment horizontal="left" vertical="center"/>
    </xf>
    <xf numFmtId="166" fontId="5" fillId="0" borderId="1" xfId="4" applyNumberFormat="1" applyFont="1" applyFill="1" applyBorder="1" applyAlignment="1"/>
    <xf numFmtId="0" fontId="33" fillId="2" borderId="19" xfId="0" applyFont="1" applyFill="1" applyBorder="1" applyAlignment="1">
      <alignment horizontal="center" vertical="center"/>
    </xf>
    <xf numFmtId="0" fontId="35" fillId="2" borderId="5" xfId="2" applyFont="1" applyFill="1" applyBorder="1" applyAlignment="1">
      <alignment horizontal="center" vertical="center"/>
    </xf>
    <xf numFmtId="0" fontId="34" fillId="2" borderId="5" xfId="0" applyFont="1" applyFill="1" applyBorder="1" applyAlignment="1">
      <alignment vertical="center"/>
    </xf>
    <xf numFmtId="0" fontId="34" fillId="2" borderId="5" xfId="0" applyFont="1" applyFill="1" applyBorder="1" applyAlignment="1">
      <alignment horizontal="center" vertical="center"/>
    </xf>
    <xf numFmtId="0" fontId="33" fillId="2" borderId="17" xfId="0" applyFont="1" applyFill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18" fillId="0" borderId="6" xfId="2" quotePrefix="1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left" wrapText="1"/>
    </xf>
    <xf numFmtId="41" fontId="18" fillId="0" borderId="5" xfId="3" applyFont="1" applyFill="1" applyBorder="1" applyAlignment="1">
      <alignment vertical="center" wrapText="1"/>
    </xf>
    <xf numFmtId="0" fontId="5" fillId="0" borderId="6" xfId="0" applyFont="1" applyBorder="1"/>
    <xf numFmtId="0" fontId="18" fillId="0" borderId="6" xfId="2" applyFont="1" applyFill="1" applyBorder="1" applyAlignment="1">
      <alignment horizontal="center" vertical="center" wrapText="1"/>
    </xf>
    <xf numFmtId="0" fontId="18" fillId="0" borderId="6" xfId="2" quotePrefix="1" applyFont="1" applyFill="1" applyBorder="1" applyAlignment="1">
      <alignment horizontal="center" vertical="center" wrapText="1"/>
    </xf>
    <xf numFmtId="0" fontId="18" fillId="0" borderId="6" xfId="2" applyFont="1" applyFill="1" applyBorder="1" applyAlignment="1">
      <alignment horizontal="center" vertical="center"/>
    </xf>
    <xf numFmtId="166" fontId="18" fillId="0" borderId="6" xfId="4" applyNumberFormat="1" applyFont="1" applyFill="1" applyBorder="1" applyAlignment="1">
      <alignment horizontal="center" vertical="center"/>
    </xf>
    <xf numFmtId="41" fontId="18" fillId="0" borderId="6" xfId="4" quotePrefix="1" applyFont="1" applyFill="1" applyBorder="1" applyAlignment="1">
      <alignment horizontal="center" vertical="center"/>
    </xf>
    <xf numFmtId="166" fontId="32" fillId="0" borderId="10" xfId="3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41" fontId="33" fillId="2" borderId="10" xfId="3" applyFont="1" applyFill="1" applyBorder="1" applyAlignment="1">
      <alignment horizontal="center" vertical="center" wrapText="1"/>
    </xf>
    <xf numFmtId="0" fontId="5" fillId="0" borderId="4" xfId="0" quotePrefix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0" fontId="34" fillId="0" borderId="5" xfId="0" applyFont="1" applyFill="1" applyBorder="1" applyAlignment="1">
      <alignment horizontal="center" vertical="center"/>
    </xf>
    <xf numFmtId="0" fontId="5" fillId="0" borderId="2" xfId="0" applyFont="1" applyFill="1" applyBorder="1"/>
    <xf numFmtId="166" fontId="5" fillId="2" borderId="5" xfId="0" applyNumberFormat="1" applyFont="1" applyFill="1" applyBorder="1" applyAlignment="1">
      <alignment vertical="center" wrapText="1"/>
    </xf>
    <xf numFmtId="0" fontId="4" fillId="0" borderId="5" xfId="2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11" fillId="0" borderId="0" xfId="2" applyFont="1" applyAlignment="1">
      <alignment horizontal="center"/>
    </xf>
    <xf numFmtId="0" fontId="11" fillId="0" borderId="0" xfId="2" applyFont="1" applyAlignment="1">
      <alignment horizontal="center" vertical="center"/>
    </xf>
    <xf numFmtId="0" fontId="4" fillId="2" borderId="5" xfId="2" applyFont="1" applyFill="1" applyBorder="1" applyAlignment="1">
      <alignment horizontal="center" vertical="center" wrapText="1"/>
    </xf>
    <xf numFmtId="0" fontId="4" fillId="2" borderId="6" xfId="2" applyFont="1" applyFill="1" applyBorder="1" applyAlignment="1">
      <alignment horizontal="center" vertical="center" wrapText="1"/>
    </xf>
    <xf numFmtId="0" fontId="5" fillId="0" borderId="4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1" fontId="0" fillId="0" borderId="0" xfId="4" applyFont="1"/>
    <xf numFmtId="166" fontId="0" fillId="0" borderId="0" xfId="0" applyNumberFormat="1"/>
    <xf numFmtId="0" fontId="13" fillId="2" borderId="6" xfId="2" applyFont="1" applyFill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7" fillId="0" borderId="1" xfId="0" applyFont="1" applyFill="1" applyBorder="1" applyAlignment="1">
      <alignment horizontal="center" vertical="center"/>
    </xf>
    <xf numFmtId="0" fontId="37" fillId="0" borderId="16" xfId="0" applyFont="1" applyBorder="1" applyAlignment="1">
      <alignment horizontal="left" vertical="center"/>
    </xf>
    <xf numFmtId="0" fontId="37" fillId="0" borderId="1" xfId="0" applyFont="1" applyBorder="1" applyAlignment="1">
      <alignment horizontal="left" vertical="center"/>
    </xf>
    <xf numFmtId="0" fontId="36" fillId="0" borderId="1" xfId="0" applyFont="1" applyBorder="1" applyAlignment="1">
      <alignment horizontal="left" wrapText="1"/>
    </xf>
    <xf numFmtId="0" fontId="37" fillId="0" borderId="1" xfId="0" applyFont="1" applyBorder="1"/>
    <xf numFmtId="43" fontId="36" fillId="0" borderId="3" xfId="0" applyNumberFormat="1" applyFont="1" applyBorder="1"/>
    <xf numFmtId="0" fontId="37" fillId="0" borderId="19" xfId="0" applyFont="1" applyFill="1" applyBorder="1" applyAlignment="1">
      <alignment horizontal="center" vertical="center"/>
    </xf>
    <xf numFmtId="0" fontId="13" fillId="0" borderId="16" xfId="0" applyFont="1" applyBorder="1" applyAlignment="1">
      <alignment horizontal="left" vertical="center"/>
    </xf>
    <xf numFmtId="0" fontId="37" fillId="0" borderId="1" xfId="0" applyFont="1" applyFill="1" applyBorder="1" applyAlignment="1"/>
    <xf numFmtId="0" fontId="37" fillId="0" borderId="1" xfId="0" applyFont="1" applyFill="1" applyBorder="1"/>
    <xf numFmtId="0" fontId="37" fillId="0" borderId="2" xfId="0" applyFont="1" applyFill="1" applyBorder="1" applyAlignment="1"/>
    <xf numFmtId="43" fontId="36" fillId="0" borderId="3" xfId="0" applyNumberFormat="1" applyFont="1" applyFill="1" applyBorder="1" applyAlignment="1"/>
    <xf numFmtId="0" fontId="38" fillId="2" borderId="19" xfId="0" applyFont="1" applyFill="1" applyBorder="1" applyAlignment="1">
      <alignment horizontal="center" vertical="center"/>
    </xf>
    <xf numFmtId="0" fontId="32" fillId="0" borderId="16" xfId="0" applyFont="1" applyBorder="1" applyAlignment="1">
      <alignment horizontal="left" vertical="center"/>
    </xf>
    <xf numFmtId="0" fontId="36" fillId="0" borderId="1" xfId="0" applyFont="1" applyFill="1" applyBorder="1" applyAlignment="1"/>
    <xf numFmtId="0" fontId="36" fillId="0" borderId="1" xfId="0" applyFont="1" applyFill="1" applyBorder="1"/>
    <xf numFmtId="166" fontId="36" fillId="0" borderId="1" xfId="4" applyNumberFormat="1" applyFont="1" applyFill="1" applyBorder="1" applyAlignment="1"/>
    <xf numFmtId="0" fontId="36" fillId="0" borderId="1" xfId="0" applyFont="1" applyFill="1" applyBorder="1" applyAlignment="1">
      <alignment horizontal="center" vertical="center"/>
    </xf>
    <xf numFmtId="0" fontId="39" fillId="2" borderId="19" xfId="0" applyFont="1" applyFill="1" applyBorder="1" applyAlignment="1">
      <alignment horizontal="center" vertical="center"/>
    </xf>
    <xf numFmtId="0" fontId="37" fillId="0" borderId="1" xfId="0" applyFont="1" applyBorder="1" applyAlignment="1">
      <alignment horizontal="left" wrapText="1"/>
    </xf>
    <xf numFmtId="166" fontId="37" fillId="0" borderId="1" xfId="4" applyNumberFormat="1" applyFont="1" applyFill="1" applyBorder="1" applyAlignment="1"/>
    <xf numFmtId="0" fontId="13" fillId="0" borderId="25" xfId="0" applyFont="1" applyBorder="1" applyAlignment="1">
      <alignment horizontal="left" vertical="center"/>
    </xf>
    <xf numFmtId="0" fontId="37" fillId="0" borderId="2" xfId="0" applyFont="1" applyBorder="1"/>
    <xf numFmtId="0" fontId="37" fillId="0" borderId="2" xfId="0" applyFont="1" applyBorder="1" applyAlignment="1">
      <alignment horizontal="left" wrapText="1"/>
    </xf>
    <xf numFmtId="0" fontId="37" fillId="0" borderId="5" xfId="0" applyFont="1" applyFill="1" applyBorder="1" applyAlignment="1"/>
    <xf numFmtId="0" fontId="37" fillId="0" borderId="8" xfId="0" applyFont="1" applyFill="1" applyBorder="1" applyAlignment="1"/>
    <xf numFmtId="0" fontId="37" fillId="0" borderId="2" xfId="0" applyFont="1" applyFill="1" applyBorder="1" applyAlignment="1">
      <alignment horizontal="center" vertical="center"/>
    </xf>
    <xf numFmtId="0" fontId="38" fillId="2" borderId="20" xfId="0" applyFont="1" applyFill="1" applyBorder="1" applyAlignment="1">
      <alignment horizontal="center" vertical="center"/>
    </xf>
    <xf numFmtId="0" fontId="32" fillId="2" borderId="27" xfId="0" applyFont="1" applyFill="1" applyBorder="1" applyAlignment="1">
      <alignment horizontal="left" vertical="center"/>
    </xf>
    <xf numFmtId="0" fontId="36" fillId="2" borderId="5" xfId="0" applyFont="1" applyFill="1" applyBorder="1"/>
    <xf numFmtId="0" fontId="36" fillId="2" borderId="5" xfId="0" applyFont="1" applyFill="1" applyBorder="1" applyAlignment="1">
      <alignment horizontal="left" wrapText="1"/>
    </xf>
    <xf numFmtId="0" fontId="36" fillId="2" borderId="5" xfId="0" applyFont="1" applyFill="1" applyBorder="1" applyAlignment="1"/>
    <xf numFmtId="166" fontId="36" fillId="2" borderId="5" xfId="0" applyNumberFormat="1" applyFont="1" applyFill="1" applyBorder="1" applyAlignment="1"/>
    <xf numFmtId="0" fontId="36" fillId="2" borderId="5" xfId="0" applyFont="1" applyFill="1" applyBorder="1" applyAlignment="1">
      <alignment horizontal="center" vertical="center"/>
    </xf>
    <xf numFmtId="0" fontId="39" fillId="2" borderId="17" xfId="0" applyFont="1" applyFill="1" applyBorder="1" applyAlignment="1">
      <alignment horizontal="center" vertical="center"/>
    </xf>
    <xf numFmtId="0" fontId="13" fillId="2" borderId="27" xfId="0" applyFont="1" applyFill="1" applyBorder="1" applyAlignment="1">
      <alignment horizontal="left" vertical="center"/>
    </xf>
    <xf numFmtId="0" fontId="37" fillId="2" borderId="5" xfId="0" applyFont="1" applyFill="1" applyBorder="1" applyAlignment="1">
      <alignment horizontal="left" wrapText="1"/>
    </xf>
    <xf numFmtId="41" fontId="13" fillId="2" borderId="5" xfId="3" applyFont="1" applyFill="1" applyBorder="1" applyAlignment="1">
      <alignment vertical="center" wrapText="1"/>
    </xf>
    <xf numFmtId="0" fontId="37" fillId="2" borderId="5" xfId="0" applyFont="1" applyFill="1" applyBorder="1" applyAlignment="1">
      <alignment horizontal="center" vertical="center"/>
    </xf>
    <xf numFmtId="0" fontId="37" fillId="2" borderId="5" xfId="0" applyFont="1" applyFill="1" applyBorder="1"/>
    <xf numFmtId="0" fontId="13" fillId="2" borderId="5" xfId="2" applyFont="1" applyFill="1" applyBorder="1" applyAlignment="1">
      <alignment horizontal="center" vertical="center" wrapText="1"/>
    </xf>
    <xf numFmtId="166" fontId="13" fillId="2" borderId="5" xfId="4" applyNumberFormat="1" applyFont="1" applyFill="1" applyBorder="1" applyAlignment="1">
      <alignment horizontal="center" vertical="center"/>
    </xf>
    <xf numFmtId="166" fontId="37" fillId="2" borderId="5" xfId="0" applyNumberFormat="1" applyFont="1" applyFill="1" applyBorder="1"/>
    <xf numFmtId="0" fontId="37" fillId="2" borderId="5" xfId="0" quotePrefix="1" applyFont="1" applyFill="1" applyBorder="1" applyAlignment="1">
      <alignment horizontal="center" vertical="center"/>
    </xf>
    <xf numFmtId="0" fontId="38" fillId="2" borderId="17" xfId="0" applyFont="1" applyFill="1" applyBorder="1" applyAlignment="1">
      <alignment horizontal="center" vertical="center"/>
    </xf>
    <xf numFmtId="41" fontId="38" fillId="2" borderId="17" xfId="3" applyFont="1" applyFill="1" applyBorder="1" applyAlignment="1">
      <alignment horizontal="center" vertical="center" wrapText="1"/>
    </xf>
    <xf numFmtId="0" fontId="37" fillId="2" borderId="5" xfId="0" applyFont="1" applyFill="1" applyBorder="1" applyAlignment="1"/>
    <xf numFmtId="0" fontId="37" fillId="2" borderId="27" xfId="0" applyFont="1" applyFill="1" applyBorder="1" applyAlignment="1">
      <alignment horizontal="left" vertical="center"/>
    </xf>
    <xf numFmtId="0" fontId="37" fillId="2" borderId="5" xfId="0" applyFont="1" applyFill="1" applyBorder="1" applyAlignment="1">
      <alignment horizontal="center"/>
    </xf>
    <xf numFmtId="0" fontId="38" fillId="2" borderId="17" xfId="0" applyFont="1" applyFill="1" applyBorder="1" applyAlignment="1">
      <alignment horizontal="center"/>
    </xf>
    <xf numFmtId="0" fontId="37" fillId="2" borderId="26" xfId="0" applyFont="1" applyFill="1" applyBorder="1" applyAlignment="1">
      <alignment horizontal="left" vertical="center"/>
    </xf>
    <xf numFmtId="0" fontId="37" fillId="2" borderId="6" xfId="0" applyFont="1" applyFill="1" applyBorder="1" applyAlignment="1">
      <alignment horizontal="left" wrapText="1"/>
    </xf>
    <xf numFmtId="0" fontId="37" fillId="2" borderId="6" xfId="0" applyFont="1" applyFill="1" applyBorder="1" applyAlignment="1">
      <alignment horizontal="center" vertical="center"/>
    </xf>
    <xf numFmtId="0" fontId="37" fillId="2" borderId="6" xfId="0" applyFont="1" applyFill="1" applyBorder="1"/>
    <xf numFmtId="0" fontId="13" fillId="2" borderId="6" xfId="2" applyFont="1" applyFill="1" applyBorder="1" applyAlignment="1">
      <alignment horizontal="center" vertical="center" wrapText="1"/>
    </xf>
    <xf numFmtId="166" fontId="13" fillId="2" borderId="6" xfId="4" applyNumberFormat="1" applyFont="1" applyFill="1" applyBorder="1" applyAlignment="1">
      <alignment horizontal="center" vertical="center"/>
    </xf>
    <xf numFmtId="0" fontId="37" fillId="2" borderId="6" xfId="0" applyFont="1" applyFill="1" applyBorder="1" applyAlignment="1">
      <alignment horizontal="center"/>
    </xf>
    <xf numFmtId="0" fontId="38" fillId="2" borderId="18" xfId="0" applyFont="1" applyFill="1" applyBorder="1" applyAlignment="1">
      <alignment horizontal="center" vertical="center"/>
    </xf>
    <xf numFmtId="166" fontId="38" fillId="2" borderId="17" xfId="2" applyNumberFormat="1" applyFont="1" applyFill="1" applyBorder="1"/>
    <xf numFmtId="166" fontId="38" fillId="2" borderId="17" xfId="2" applyNumberFormat="1" applyFont="1" applyFill="1" applyBorder="1" applyAlignment="1">
      <alignment vertical="center"/>
    </xf>
    <xf numFmtId="0" fontId="37" fillId="0" borderId="27" xfId="0" applyFont="1" applyFill="1" applyBorder="1" applyAlignment="1">
      <alignment horizontal="left" vertical="center"/>
    </xf>
    <xf numFmtId="0" fontId="37" fillId="0" borderId="5" xfId="0" applyFont="1" applyBorder="1" applyAlignment="1">
      <alignment horizontal="left" wrapText="1"/>
    </xf>
    <xf numFmtId="41" fontId="13" fillId="0" borderId="5" xfId="3" applyFont="1" applyFill="1" applyBorder="1" applyAlignment="1">
      <alignment vertical="center" wrapText="1"/>
    </xf>
    <xf numFmtId="0" fontId="37" fillId="0" borderId="5" xfId="0" applyFont="1" applyFill="1" applyBorder="1" applyAlignment="1">
      <alignment horizontal="center" vertical="center"/>
    </xf>
    <xf numFmtId="0" fontId="37" fillId="0" borderId="5" xfId="0" applyFont="1" applyFill="1" applyBorder="1"/>
    <xf numFmtId="0" fontId="13" fillId="0" borderId="5" xfId="2" applyFont="1" applyFill="1" applyBorder="1" applyAlignment="1">
      <alignment horizontal="center" vertical="center" wrapText="1"/>
    </xf>
    <xf numFmtId="166" fontId="13" fillId="0" borderId="5" xfId="4" applyNumberFormat="1" applyFont="1" applyFill="1" applyBorder="1" applyAlignment="1">
      <alignment horizontal="center" vertical="center"/>
    </xf>
    <xf numFmtId="0" fontId="37" fillId="0" borderId="5" xfId="0" applyFont="1" applyFill="1" applyBorder="1" applyAlignment="1">
      <alignment horizontal="center"/>
    </xf>
    <xf numFmtId="0" fontId="38" fillId="2" borderId="18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left" vertical="center"/>
    </xf>
    <xf numFmtId="0" fontId="13" fillId="0" borderId="6" xfId="2" applyFont="1" applyFill="1" applyBorder="1" applyAlignment="1">
      <alignment horizontal="center" vertical="center"/>
    </xf>
    <xf numFmtId="0" fontId="37" fillId="0" borderId="6" xfId="0" applyFont="1" applyBorder="1" applyAlignment="1">
      <alignment horizontal="left" wrapText="1"/>
    </xf>
    <xf numFmtId="0" fontId="37" fillId="0" borderId="6" xfId="0" applyFont="1" applyFill="1" applyBorder="1" applyAlignment="1">
      <alignment horizontal="center" vertical="center"/>
    </xf>
    <xf numFmtId="0" fontId="37" fillId="0" borderId="6" xfId="0" applyFont="1" applyFill="1" applyBorder="1"/>
    <xf numFmtId="0" fontId="13" fillId="0" borderId="6" xfId="2" applyFont="1" applyFill="1" applyBorder="1" applyAlignment="1">
      <alignment horizontal="center" vertical="center" wrapText="1"/>
    </xf>
    <xf numFmtId="0" fontId="13" fillId="0" borderId="6" xfId="2" quotePrefix="1" applyFont="1" applyFill="1" applyBorder="1" applyAlignment="1">
      <alignment horizontal="center" vertical="center"/>
    </xf>
    <xf numFmtId="166" fontId="13" fillId="0" borderId="6" xfId="4" applyNumberFormat="1" applyFont="1" applyFill="1" applyBorder="1" applyAlignment="1">
      <alignment horizontal="center" vertical="center"/>
    </xf>
    <xf numFmtId="166" fontId="38" fillId="2" borderId="18" xfId="2" applyNumberFormat="1" applyFont="1" applyFill="1" applyBorder="1"/>
    <xf numFmtId="0" fontId="37" fillId="0" borderId="25" xfId="0" applyFont="1" applyFill="1" applyBorder="1" applyAlignment="1">
      <alignment horizontal="left" vertical="center"/>
    </xf>
    <xf numFmtId="0" fontId="13" fillId="0" borderId="2" xfId="2" applyFont="1" applyFill="1" applyBorder="1" applyAlignment="1">
      <alignment horizontal="center" vertical="center"/>
    </xf>
    <xf numFmtId="0" fontId="37" fillId="0" borderId="2" xfId="0" applyFont="1" applyFill="1" applyBorder="1"/>
    <xf numFmtId="0" fontId="13" fillId="0" borderId="2" xfId="2" applyFont="1" applyFill="1" applyBorder="1" applyAlignment="1">
      <alignment horizontal="center" vertical="center" wrapText="1"/>
    </xf>
    <xf numFmtId="0" fontId="13" fillId="0" borderId="2" xfId="2" quotePrefix="1" applyFont="1" applyFill="1" applyBorder="1" applyAlignment="1">
      <alignment horizontal="center" vertical="center"/>
    </xf>
    <xf numFmtId="166" fontId="13" fillId="0" borderId="2" xfId="4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66" fontId="38" fillId="2" borderId="20" xfId="2" applyNumberFormat="1" applyFont="1" applyFill="1" applyBorder="1"/>
    <xf numFmtId="0" fontId="37" fillId="2" borderId="5" xfId="0" quotePrefix="1" applyFont="1" applyFill="1" applyBorder="1" applyAlignment="1">
      <alignment horizontal="center"/>
    </xf>
    <xf numFmtId="0" fontId="37" fillId="0" borderId="6" xfId="0" applyFont="1" applyFill="1" applyBorder="1" applyAlignment="1">
      <alignment horizontal="center"/>
    </xf>
    <xf numFmtId="0" fontId="38" fillId="2" borderId="20" xfId="0" applyFont="1" applyFill="1" applyBorder="1" applyAlignment="1">
      <alignment horizontal="center"/>
    </xf>
    <xf numFmtId="0" fontId="37" fillId="2" borderId="6" xfId="0" quotePrefix="1" applyFont="1" applyFill="1" applyBorder="1" applyAlignment="1">
      <alignment horizontal="center" vertical="center"/>
    </xf>
    <xf numFmtId="41" fontId="38" fillId="2" borderId="18" xfId="3" applyFont="1" applyFill="1" applyBorder="1" applyAlignment="1">
      <alignment horizontal="center" vertical="center" wrapText="1"/>
    </xf>
    <xf numFmtId="0" fontId="13" fillId="2" borderId="5" xfId="2" quotePrefix="1" applyFont="1" applyFill="1" applyBorder="1" applyAlignment="1">
      <alignment horizontal="center" vertical="center" wrapText="1"/>
    </xf>
    <xf numFmtId="166" fontId="13" fillId="0" borderId="5" xfId="3" applyNumberFormat="1" applyFont="1" applyFill="1" applyBorder="1" applyAlignment="1">
      <alignment horizontal="center" vertical="center"/>
    </xf>
    <xf numFmtId="0" fontId="38" fillId="2" borderId="17" xfId="2" applyFont="1" applyFill="1" applyBorder="1"/>
    <xf numFmtId="166" fontId="13" fillId="2" borderId="5" xfId="4" quotePrefix="1" applyNumberFormat="1" applyFont="1" applyFill="1" applyBorder="1" applyAlignment="1">
      <alignment horizontal="center" vertical="center"/>
    </xf>
    <xf numFmtId="0" fontId="38" fillId="2" borderId="17" xfId="0" applyFont="1" applyFill="1" applyBorder="1" applyAlignment="1">
      <alignment horizontal="center" vertical="center" wrapText="1"/>
    </xf>
    <xf numFmtId="0" fontId="38" fillId="2" borderId="17" xfId="2" applyFont="1" applyFill="1" applyBorder="1" applyAlignment="1">
      <alignment vertical="center"/>
    </xf>
    <xf numFmtId="41" fontId="13" fillId="2" borderId="5" xfId="4" quotePrefix="1" applyFont="1" applyFill="1" applyBorder="1" applyAlignment="1">
      <alignment horizontal="center" vertical="center"/>
    </xf>
    <xf numFmtId="0" fontId="37" fillId="0" borderId="5" xfId="0" applyFont="1" applyBorder="1"/>
    <xf numFmtId="0" fontId="13" fillId="0" borderId="5" xfId="2" quotePrefix="1" applyFont="1" applyFill="1" applyBorder="1" applyAlignment="1">
      <alignment horizontal="center" vertical="center" wrapText="1"/>
    </xf>
    <xf numFmtId="166" fontId="13" fillId="0" borderId="5" xfId="4" quotePrefix="1" applyNumberFormat="1" applyFont="1" applyFill="1" applyBorder="1" applyAlignment="1">
      <alignment horizontal="center" vertical="center"/>
    </xf>
    <xf numFmtId="0" fontId="37" fillId="0" borderId="5" xfId="0" quotePrefix="1" applyFont="1" applyFill="1" applyBorder="1" applyAlignment="1">
      <alignment horizontal="center" vertical="center"/>
    </xf>
    <xf numFmtId="0" fontId="13" fillId="2" borderId="6" xfId="2" quotePrefix="1" applyFont="1" applyFill="1" applyBorder="1" applyAlignment="1">
      <alignment horizontal="center" vertical="center" wrapText="1"/>
    </xf>
    <xf numFmtId="166" fontId="13" fillId="2" borderId="6" xfId="4" quotePrefix="1" applyNumberFormat="1" applyFont="1" applyFill="1" applyBorder="1" applyAlignment="1">
      <alignment horizontal="center" vertical="center"/>
    </xf>
    <xf numFmtId="0" fontId="38" fillId="2" borderId="18" xfId="0" applyFont="1" applyFill="1" applyBorder="1" applyAlignment="1">
      <alignment horizontal="center" vertical="center" wrapText="1"/>
    </xf>
    <xf numFmtId="41" fontId="13" fillId="2" borderId="5" xfId="4" quotePrefix="1" applyNumberFormat="1" applyFont="1" applyFill="1" applyBorder="1" applyAlignment="1">
      <alignment horizontal="center" vertical="center"/>
    </xf>
    <xf numFmtId="41" fontId="13" fillId="2" borderId="6" xfId="4" quotePrefix="1" applyFont="1" applyFill="1" applyBorder="1" applyAlignment="1">
      <alignment horizontal="center" vertical="center"/>
    </xf>
    <xf numFmtId="0" fontId="37" fillId="2" borderId="5" xfId="0" applyFont="1" applyFill="1" applyBorder="1" applyAlignment="1">
      <alignment wrapText="1"/>
    </xf>
    <xf numFmtId="0" fontId="13" fillId="2" borderId="5" xfId="2" applyFont="1" applyFill="1" applyBorder="1" applyAlignment="1">
      <alignment horizontal="center"/>
    </xf>
    <xf numFmtId="166" fontId="37" fillId="2" borderId="5" xfId="4" applyNumberFormat="1" applyFont="1" applyFill="1" applyBorder="1" applyAlignment="1"/>
    <xf numFmtId="165" fontId="13" fillId="2" borderId="5" xfId="2" quotePrefix="1" applyNumberFormat="1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left" vertical="center"/>
    </xf>
    <xf numFmtId="0" fontId="36" fillId="2" borderId="27" xfId="0" applyFont="1" applyFill="1" applyBorder="1" applyAlignment="1">
      <alignment horizontal="left" vertical="center" wrapText="1"/>
    </xf>
    <xf numFmtId="0" fontId="36" fillId="2" borderId="5" xfId="0" applyFont="1" applyFill="1" applyBorder="1" applyAlignment="1">
      <alignment wrapText="1"/>
    </xf>
    <xf numFmtId="166" fontId="36" fillId="2" borderId="5" xfId="0" applyNumberFormat="1" applyFont="1" applyFill="1" applyBorder="1" applyAlignment="1">
      <alignment vertical="center" wrapText="1"/>
    </xf>
    <xf numFmtId="0" fontId="36" fillId="2" borderId="5" xfId="0" applyFont="1" applyFill="1" applyBorder="1" applyAlignment="1">
      <alignment horizontal="center" vertical="center" wrapText="1"/>
    </xf>
    <xf numFmtId="166" fontId="36" fillId="2" borderId="5" xfId="0" applyNumberFormat="1" applyFont="1" applyFill="1" applyBorder="1" applyAlignment="1">
      <alignment wrapText="1"/>
    </xf>
    <xf numFmtId="0" fontId="36" fillId="2" borderId="5" xfId="0" applyFont="1" applyFill="1" applyBorder="1" applyAlignment="1">
      <alignment horizontal="center" wrapText="1"/>
    </xf>
    <xf numFmtId="0" fontId="39" fillId="2" borderId="17" xfId="0" applyFont="1" applyFill="1" applyBorder="1" applyAlignment="1">
      <alignment horizontal="center" wrapText="1"/>
    </xf>
    <xf numFmtId="0" fontId="37" fillId="0" borderId="7" xfId="0" applyFont="1" applyFill="1" applyBorder="1" applyAlignment="1">
      <alignment horizontal="left" wrapText="1"/>
    </xf>
    <xf numFmtId="166" fontId="37" fillId="2" borderId="5" xfId="4" applyNumberFormat="1" applyFont="1" applyFill="1" applyBorder="1"/>
    <xf numFmtId="0" fontId="36" fillId="2" borderId="27" xfId="0" applyFont="1" applyFill="1" applyBorder="1" applyAlignment="1">
      <alignment horizontal="left" vertical="center"/>
    </xf>
    <xf numFmtId="166" fontId="36" fillId="2" borderId="5" xfId="4" applyNumberFormat="1" applyFont="1" applyFill="1" applyBorder="1"/>
    <xf numFmtId="166" fontId="36" fillId="2" borderId="5" xfId="0" applyNumberFormat="1" applyFont="1" applyFill="1" applyBorder="1"/>
    <xf numFmtId="0" fontId="36" fillId="2" borderId="5" xfId="0" applyFont="1" applyFill="1" applyBorder="1" applyAlignment="1">
      <alignment horizontal="center"/>
    </xf>
    <xf numFmtId="0" fontId="39" fillId="2" borderId="17" xfId="0" applyFont="1" applyFill="1" applyBorder="1" applyAlignment="1">
      <alignment horizontal="center"/>
    </xf>
    <xf numFmtId="0" fontId="37" fillId="0" borderId="10" xfId="0" applyFont="1" applyFill="1" applyBorder="1" applyAlignment="1">
      <alignment horizontal="left" wrapText="1"/>
    </xf>
    <xf numFmtId="0" fontId="37" fillId="0" borderId="6" xfId="0" applyFont="1" applyBorder="1"/>
    <xf numFmtId="0" fontId="13" fillId="0" borderId="6" xfId="2" quotePrefix="1" applyFont="1" applyFill="1" applyBorder="1" applyAlignment="1">
      <alignment horizontal="center" vertical="center" wrapText="1"/>
    </xf>
    <xf numFmtId="41" fontId="13" fillId="0" borderId="6" xfId="4" quotePrefix="1" applyFont="1" applyFill="1" applyBorder="1" applyAlignment="1">
      <alignment horizontal="center" vertical="center"/>
    </xf>
    <xf numFmtId="0" fontId="37" fillId="0" borderId="11" xfId="0" applyFont="1" applyFill="1" applyBorder="1" applyAlignment="1">
      <alignment horizontal="left" vertical="center"/>
    </xf>
    <xf numFmtId="41" fontId="38" fillId="2" borderId="10" xfId="3" applyFont="1" applyFill="1" applyBorder="1" applyAlignment="1">
      <alignment horizontal="center" vertical="center" wrapText="1"/>
    </xf>
    <xf numFmtId="0" fontId="36" fillId="0" borderId="6" xfId="0" applyFont="1" applyBorder="1" applyAlignment="1">
      <alignment horizontal="left" vertical="center"/>
    </xf>
    <xf numFmtId="0" fontId="32" fillId="0" borderId="6" xfId="2" quotePrefix="1" applyFont="1" applyFill="1" applyBorder="1" applyAlignment="1">
      <alignment horizontal="center" vertical="center"/>
    </xf>
    <xf numFmtId="0" fontId="36" fillId="0" borderId="10" xfId="0" applyFont="1" applyFill="1" applyBorder="1" applyAlignment="1">
      <alignment horizontal="left" wrapText="1"/>
    </xf>
    <xf numFmtId="41" fontId="32" fillId="0" borderId="5" xfId="3" applyFont="1" applyFill="1" applyBorder="1" applyAlignment="1">
      <alignment vertical="center" wrapText="1"/>
    </xf>
    <xf numFmtId="0" fontId="36" fillId="0" borderId="6" xfId="0" applyFont="1" applyBorder="1"/>
    <xf numFmtId="0" fontId="32" fillId="0" borderId="6" xfId="2" applyFont="1" applyFill="1" applyBorder="1" applyAlignment="1">
      <alignment horizontal="center" vertical="center" wrapText="1"/>
    </xf>
    <xf numFmtId="0" fontId="32" fillId="0" borderId="6" xfId="2" quotePrefix="1" applyFont="1" applyFill="1" applyBorder="1" applyAlignment="1">
      <alignment horizontal="center" vertical="center" wrapText="1"/>
    </xf>
    <xf numFmtId="0" fontId="32" fillId="0" borderId="6" xfId="2" applyFont="1" applyFill="1" applyBorder="1" applyAlignment="1">
      <alignment horizontal="center" vertical="center"/>
    </xf>
    <xf numFmtId="166" fontId="32" fillId="0" borderId="6" xfId="4" applyNumberFormat="1" applyFont="1" applyFill="1" applyBorder="1" applyAlignment="1">
      <alignment horizontal="center" vertical="center"/>
    </xf>
    <xf numFmtId="41" fontId="32" fillId="0" borderId="6" xfId="4" quotePrefix="1" applyFont="1" applyFill="1" applyBorder="1" applyAlignment="1">
      <alignment horizontal="center" vertical="center"/>
    </xf>
    <xf numFmtId="0" fontId="36" fillId="0" borderId="6" xfId="0" applyFont="1" applyFill="1" applyBorder="1" applyAlignment="1">
      <alignment horizontal="center" vertical="center"/>
    </xf>
    <xf numFmtId="41" fontId="39" fillId="2" borderId="10" xfId="3" applyFont="1" applyFill="1" applyBorder="1" applyAlignment="1">
      <alignment horizontal="center" vertical="center" wrapText="1"/>
    </xf>
    <xf numFmtId="0" fontId="37" fillId="0" borderId="6" xfId="0" applyFont="1" applyBorder="1" applyAlignment="1">
      <alignment horizontal="left" vertical="center"/>
    </xf>
    <xf numFmtId="0" fontId="37" fillId="0" borderId="6" xfId="0" applyFont="1" applyFill="1" applyBorder="1" applyAlignment="1"/>
    <xf numFmtId="0" fontId="37" fillId="0" borderId="1" xfId="0" applyFont="1" applyFill="1" applyBorder="1" applyAlignment="1">
      <alignment horizontal="center"/>
    </xf>
    <xf numFmtId="0" fontId="36" fillId="0" borderId="1" xfId="0" applyFont="1" applyBorder="1" applyAlignment="1">
      <alignment horizontal="left" vertical="center"/>
    </xf>
    <xf numFmtId="0" fontId="36" fillId="0" borderId="2" xfId="0" applyFont="1" applyFill="1" applyBorder="1"/>
    <xf numFmtId="0" fontId="36" fillId="0" borderId="1" xfId="0" applyFont="1" applyFill="1" applyBorder="1" applyAlignment="1">
      <alignment horizontal="center"/>
    </xf>
    <xf numFmtId="0" fontId="37" fillId="0" borderId="1" xfId="0" applyFont="1" applyBorder="1" applyAlignment="1">
      <alignment vertical="center" wrapText="1"/>
    </xf>
    <xf numFmtId="0" fontId="37" fillId="0" borderId="3" xfId="0" applyFont="1" applyBorder="1"/>
    <xf numFmtId="0" fontId="37" fillId="0" borderId="0" xfId="0" applyFont="1"/>
    <xf numFmtId="0" fontId="37" fillId="0" borderId="0" xfId="0" applyFont="1" applyFill="1" applyAlignment="1">
      <alignment horizontal="center"/>
    </xf>
    <xf numFmtId="0" fontId="37" fillId="0" borderId="0" xfId="2" applyFont="1" applyAlignment="1">
      <alignment horizontal="center"/>
    </xf>
    <xf numFmtId="0" fontId="37" fillId="0" borderId="0" xfId="2" applyFont="1" applyFill="1" applyAlignment="1">
      <alignment horizontal="center"/>
    </xf>
    <xf numFmtId="0" fontId="13" fillId="0" borderId="0" xfId="2" applyFont="1" applyAlignment="1">
      <alignment horizontal="center" vertical="center" wrapText="1"/>
    </xf>
    <xf numFmtId="0" fontId="37" fillId="0" borderId="0" xfId="2" applyFont="1" applyAlignment="1"/>
    <xf numFmtId="0" fontId="13" fillId="0" borderId="0" xfId="2" applyFont="1" applyAlignment="1">
      <alignment vertical="center"/>
    </xf>
    <xf numFmtId="0" fontId="37" fillId="0" borderId="0" xfId="2" applyFont="1"/>
    <xf numFmtId="0" fontId="41" fillId="0" borderId="0" xfId="2" applyFont="1" applyAlignment="1">
      <alignment horizontal="center"/>
    </xf>
    <xf numFmtId="0" fontId="37" fillId="0" borderId="1" xfId="2" applyFont="1" applyBorder="1" applyAlignment="1">
      <alignment vertical="center"/>
    </xf>
    <xf numFmtId="0" fontId="37" fillId="0" borderId="16" xfId="1" applyFont="1" applyBorder="1" applyAlignment="1">
      <alignment horizontal="center" vertical="center"/>
    </xf>
    <xf numFmtId="0" fontId="37" fillId="0" borderId="1" xfId="1" applyFont="1" applyBorder="1" applyAlignment="1">
      <alignment horizontal="center" vertical="center"/>
    </xf>
    <xf numFmtId="0" fontId="37" fillId="0" borderId="1" xfId="1" applyFont="1" applyFill="1" applyBorder="1" applyAlignment="1">
      <alignment horizontal="center" vertical="center"/>
    </xf>
    <xf numFmtId="0" fontId="37" fillId="0" borderId="19" xfId="1" applyFont="1" applyFill="1" applyBorder="1" applyAlignment="1">
      <alignment horizontal="center" vertical="center"/>
    </xf>
    <xf numFmtId="0" fontId="37" fillId="0" borderId="1" xfId="2" applyFont="1" applyFill="1" applyBorder="1" applyAlignment="1">
      <alignment vertical="center" wrapText="1"/>
    </xf>
    <xf numFmtId="0" fontId="37" fillId="0" borderId="1" xfId="2" applyFont="1" applyBorder="1" applyAlignment="1">
      <alignment vertical="center" wrapText="1"/>
    </xf>
    <xf numFmtId="166" fontId="36" fillId="0" borderId="1" xfId="4" applyNumberFormat="1" applyFont="1" applyFill="1" applyBorder="1" applyAlignment="1">
      <alignment vertical="center" wrapText="1"/>
    </xf>
    <xf numFmtId="0" fontId="37" fillId="0" borderId="2" xfId="2" applyFont="1" applyFill="1" applyBorder="1" applyAlignment="1">
      <alignment vertical="center" wrapText="1"/>
    </xf>
    <xf numFmtId="0" fontId="37" fillId="0" borderId="2" xfId="2" applyFont="1" applyBorder="1" applyAlignment="1">
      <alignment vertical="center" wrapText="1"/>
    </xf>
    <xf numFmtId="166" fontId="37" fillId="0" borderId="2" xfId="4" applyNumberFormat="1" applyFont="1" applyFill="1" applyBorder="1" applyAlignment="1">
      <alignment vertical="center" wrapText="1"/>
    </xf>
    <xf numFmtId="0" fontId="36" fillId="2" borderId="5" xfId="2" applyFont="1" applyFill="1" applyBorder="1" applyAlignment="1">
      <alignment vertical="center" wrapText="1"/>
    </xf>
    <xf numFmtId="166" fontId="36" fillId="2" borderId="5" xfId="4" applyNumberFormat="1" applyFont="1" applyFill="1" applyBorder="1" applyAlignment="1">
      <alignment vertical="center" wrapText="1"/>
    </xf>
    <xf numFmtId="0" fontId="37" fillId="2" borderId="5" xfId="2" applyFont="1" applyFill="1" applyBorder="1" applyAlignment="1">
      <alignment horizontal="center" vertical="center" wrapText="1"/>
    </xf>
    <xf numFmtId="0" fontId="37" fillId="2" borderId="5" xfId="2" applyFont="1" applyFill="1" applyBorder="1" applyAlignment="1">
      <alignment vertical="center" wrapText="1"/>
    </xf>
    <xf numFmtId="166" fontId="37" fillId="2" borderId="5" xfId="4" applyNumberFormat="1" applyFont="1" applyFill="1" applyBorder="1" applyAlignment="1">
      <alignment vertical="center" wrapText="1"/>
    </xf>
    <xf numFmtId="0" fontId="36" fillId="2" borderId="5" xfId="2" applyFont="1" applyFill="1" applyBorder="1" applyAlignment="1">
      <alignment horizontal="center" vertical="center" wrapText="1"/>
    </xf>
    <xf numFmtId="0" fontId="37" fillId="2" borderId="5" xfId="2" applyFont="1" applyFill="1" applyBorder="1" applyAlignment="1">
      <alignment horizontal="center" vertical="center"/>
    </xf>
    <xf numFmtId="0" fontId="36" fillId="2" borderId="5" xfId="2" applyFont="1" applyFill="1" applyBorder="1" applyAlignment="1">
      <alignment horizontal="center" vertical="center"/>
    </xf>
    <xf numFmtId="0" fontId="37" fillId="2" borderId="5" xfId="0" applyFont="1" applyFill="1" applyBorder="1" applyAlignment="1">
      <alignment vertical="center"/>
    </xf>
    <xf numFmtId="41" fontId="13" fillId="2" borderId="5" xfId="3" applyFont="1" applyFill="1" applyBorder="1" applyAlignment="1">
      <alignment horizontal="center" vertical="center" wrapText="1"/>
    </xf>
    <xf numFmtId="41" fontId="13" fillId="2" borderId="6" xfId="3" applyFont="1" applyFill="1" applyBorder="1" applyAlignment="1">
      <alignment horizontal="center" vertical="center" wrapText="1"/>
    </xf>
    <xf numFmtId="41" fontId="13" fillId="2" borderId="5" xfId="3" applyFont="1" applyFill="1" applyBorder="1" applyAlignment="1">
      <alignment horizontal="center" vertical="center"/>
    </xf>
    <xf numFmtId="41" fontId="13" fillId="0" borderId="5" xfId="3" applyFont="1" applyFill="1" applyBorder="1" applyAlignment="1">
      <alignment horizontal="center" vertical="center"/>
    </xf>
    <xf numFmtId="0" fontId="13" fillId="2" borderId="6" xfId="2" quotePrefix="1" applyNumberFormat="1" applyFont="1" applyFill="1" applyBorder="1" applyAlignment="1">
      <alignment horizontal="center" vertical="center" wrapText="1"/>
    </xf>
    <xf numFmtId="0" fontId="13" fillId="2" borderId="6" xfId="2" applyNumberFormat="1" applyFont="1" applyFill="1" applyBorder="1" applyAlignment="1">
      <alignment horizontal="center" vertical="center" wrapText="1"/>
    </xf>
    <xf numFmtId="0" fontId="37" fillId="2" borderId="6" xfId="2" applyFont="1" applyFill="1" applyBorder="1" applyAlignment="1">
      <alignment horizontal="center" vertical="center" wrapText="1"/>
    </xf>
    <xf numFmtId="0" fontId="13" fillId="2" borderId="5" xfId="2" applyFont="1" applyFill="1" applyBorder="1" applyAlignment="1">
      <alignment vertical="center"/>
    </xf>
    <xf numFmtId="0" fontId="13" fillId="0" borderId="5" xfId="2" applyNumberFormat="1" applyFont="1" applyFill="1" applyBorder="1" applyAlignment="1">
      <alignment horizontal="center" vertical="center" wrapText="1"/>
    </xf>
    <xf numFmtId="0" fontId="13" fillId="2" borderId="5" xfId="2" applyNumberFormat="1" applyFont="1" applyFill="1" applyBorder="1" applyAlignment="1">
      <alignment horizontal="center" vertical="center" wrapText="1"/>
    </xf>
    <xf numFmtId="0" fontId="10" fillId="2" borderId="0" xfId="0" applyFont="1" applyFill="1" applyAlignment="1">
      <alignment horizontal="center"/>
    </xf>
    <xf numFmtId="0" fontId="3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41" fontId="5" fillId="0" borderId="0" xfId="4" applyFont="1"/>
    <xf numFmtId="41" fontId="0" fillId="0" borderId="0" xfId="0" applyNumberFormat="1"/>
    <xf numFmtId="41" fontId="0" fillId="4" borderId="0" xfId="0" applyNumberFormat="1" applyFill="1"/>
    <xf numFmtId="41" fontId="13" fillId="2" borderId="6" xfId="3" applyFont="1" applyFill="1" applyBorder="1" applyAlignment="1">
      <alignment vertical="center" wrapText="1"/>
    </xf>
    <xf numFmtId="41" fontId="13" fillId="2" borderId="2" xfId="3" applyFont="1" applyFill="1" applyBorder="1" applyAlignment="1">
      <alignment vertical="center" wrapText="1"/>
    </xf>
    <xf numFmtId="41" fontId="13" fillId="2" borderId="5" xfId="3" applyFont="1" applyFill="1" applyBorder="1" applyAlignment="1">
      <alignment horizontal="left" vertical="center" wrapText="1"/>
    </xf>
    <xf numFmtId="0" fontId="13" fillId="2" borderId="5" xfId="2" quotePrefix="1" applyNumberFormat="1" applyFont="1" applyFill="1" applyBorder="1" applyAlignment="1">
      <alignment horizontal="left" vertical="center" wrapText="1"/>
    </xf>
    <xf numFmtId="0" fontId="13" fillId="2" borderId="6" xfId="2" applyNumberFormat="1" applyFont="1" applyFill="1" applyBorder="1" applyAlignment="1">
      <alignment horizontal="left" vertical="center" wrapText="1"/>
    </xf>
    <xf numFmtId="0" fontId="13" fillId="2" borderId="5" xfId="2" applyNumberFormat="1" applyFont="1" applyFill="1" applyBorder="1" applyAlignment="1">
      <alignment horizontal="left" vertical="center" wrapText="1"/>
    </xf>
    <xf numFmtId="0" fontId="13" fillId="2" borderId="5" xfId="2" applyNumberFormat="1" applyFont="1" applyFill="1" applyBorder="1" applyAlignment="1">
      <alignment vertical="center" wrapText="1"/>
    </xf>
    <xf numFmtId="0" fontId="13" fillId="2" borderId="6" xfId="2" applyNumberFormat="1" applyFont="1" applyFill="1" applyBorder="1" applyAlignment="1">
      <alignment vertical="center" wrapText="1"/>
    </xf>
    <xf numFmtId="41" fontId="13" fillId="2" borderId="7" xfId="3" applyFont="1" applyFill="1" applyBorder="1" applyAlignment="1">
      <alignment vertical="center" wrapText="1"/>
    </xf>
    <xf numFmtId="0" fontId="37" fillId="2" borderId="5" xfId="0" applyFont="1" applyFill="1" applyBorder="1" applyAlignment="1">
      <alignment horizontal="center" vertical="center" wrapText="1"/>
    </xf>
    <xf numFmtId="0" fontId="36" fillId="0" borderId="7" xfId="0" applyFont="1" applyFill="1" applyBorder="1" applyAlignment="1">
      <alignment horizontal="left" wrapText="1"/>
    </xf>
    <xf numFmtId="0" fontId="36" fillId="0" borderId="2" xfId="0" applyFont="1" applyBorder="1" applyAlignment="1">
      <alignment horizontal="left" wrapText="1"/>
    </xf>
    <xf numFmtId="0" fontId="37" fillId="2" borderId="28" xfId="0" applyFont="1" applyFill="1" applyBorder="1" applyAlignment="1">
      <alignment horizontal="left" vertical="center"/>
    </xf>
    <xf numFmtId="0" fontId="37" fillId="2" borderId="9" xfId="0" applyFont="1" applyFill="1" applyBorder="1" applyAlignment="1">
      <alignment horizontal="left" wrapText="1"/>
    </xf>
    <xf numFmtId="0" fontId="13" fillId="2" borderId="0" xfId="2" applyFont="1" applyFill="1" applyBorder="1" applyAlignment="1">
      <alignment horizontal="center" vertical="center"/>
    </xf>
    <xf numFmtId="0" fontId="37" fillId="2" borderId="5" xfId="0" applyFont="1" applyFill="1" applyBorder="1" applyAlignment="1">
      <alignment horizontal="center" wrapText="1"/>
    </xf>
    <xf numFmtId="0" fontId="37" fillId="2" borderId="7" xfId="0" applyFont="1" applyFill="1" applyBorder="1" applyAlignment="1">
      <alignment horizontal="center" wrapText="1"/>
    </xf>
    <xf numFmtId="0" fontId="37" fillId="2" borderId="6" xfId="0" applyFont="1" applyFill="1" applyBorder="1" applyAlignment="1">
      <alignment horizontal="center" vertical="center" wrapText="1"/>
    </xf>
    <xf numFmtId="0" fontId="18" fillId="0" borderId="29" xfId="0" applyFont="1" applyBorder="1" applyAlignment="1">
      <alignment horizontal="center" vertical="center" wrapText="1"/>
    </xf>
    <xf numFmtId="0" fontId="18" fillId="0" borderId="29" xfId="0" applyFont="1" applyFill="1" applyBorder="1" applyAlignment="1">
      <alignment horizontal="center" vertical="center" wrapText="1"/>
    </xf>
    <xf numFmtId="0" fontId="18" fillId="0" borderId="5" xfId="0" applyFont="1" applyFill="1" applyBorder="1" applyAlignment="1">
      <alignment horizontal="center" vertical="center" wrapText="1"/>
    </xf>
    <xf numFmtId="0" fontId="42" fillId="0" borderId="6" xfId="0" applyFont="1" applyBorder="1" applyAlignment="1">
      <alignment horizontal="center" vertical="center" wrapText="1"/>
    </xf>
    <xf numFmtId="0" fontId="42" fillId="0" borderId="6" xfId="0" applyFont="1" applyBorder="1" applyAlignment="1">
      <alignment vertical="center" wrapText="1"/>
    </xf>
    <xf numFmtId="0" fontId="42" fillId="0" borderId="6" xfId="0" applyFont="1" applyBorder="1" applyAlignment="1">
      <alignment horizontal="center"/>
    </xf>
    <xf numFmtId="0" fontId="43" fillId="0" borderId="1" xfId="0" applyFont="1" applyBorder="1" applyAlignment="1">
      <alignment horizontal="center" vertical="center" wrapText="1"/>
    </xf>
    <xf numFmtId="0" fontId="43" fillId="0" borderId="1" xfId="0" applyFont="1" applyBorder="1" applyAlignment="1">
      <alignment vertical="center" wrapText="1"/>
    </xf>
    <xf numFmtId="0" fontId="43" fillId="0" borderId="1" xfId="0" applyFont="1" applyBorder="1" applyAlignment="1">
      <alignment horizontal="center"/>
    </xf>
    <xf numFmtId="0" fontId="44" fillId="0" borderId="1" xfId="0" applyFont="1" applyBorder="1" applyAlignment="1">
      <alignment horizontal="center" vertical="center" wrapText="1"/>
    </xf>
    <xf numFmtId="0" fontId="44" fillId="0" borderId="1" xfId="0" applyFont="1" applyBorder="1" applyAlignment="1">
      <alignment vertical="center" wrapText="1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vertical="center" wrapText="1"/>
    </xf>
    <xf numFmtId="0" fontId="42" fillId="0" borderId="1" xfId="0" applyFont="1" applyBorder="1" applyAlignment="1">
      <alignment horizontal="center"/>
    </xf>
    <xf numFmtId="0" fontId="45" fillId="0" borderId="1" xfId="0" applyFont="1" applyBorder="1" applyAlignment="1">
      <alignment vertical="center" wrapText="1"/>
    </xf>
    <xf numFmtId="0" fontId="46" fillId="0" borderId="1" xfId="0" applyFont="1" applyBorder="1" applyAlignment="1">
      <alignment vertical="center" wrapText="1"/>
    </xf>
    <xf numFmtId="0" fontId="10" fillId="2" borderId="0" xfId="0" applyFont="1" applyFill="1" applyAlignment="1">
      <alignment horizontal="center" vertical="center"/>
    </xf>
    <xf numFmtId="0" fontId="13" fillId="2" borderId="17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5" fillId="0" borderId="1" xfId="0" applyFont="1" applyBorder="1" applyAlignment="1">
      <alignment horizontal="center"/>
    </xf>
    <xf numFmtId="41" fontId="0" fillId="0" borderId="1" xfId="4" applyFont="1" applyBorder="1" applyAlignment="1">
      <alignment horizontal="right" vertical="center"/>
    </xf>
    <xf numFmtId="0" fontId="0" fillId="2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right" vertical="center"/>
    </xf>
    <xf numFmtId="164" fontId="5" fillId="0" borderId="1" xfId="0" applyNumberFormat="1" applyFont="1" applyBorder="1"/>
    <xf numFmtId="41" fontId="5" fillId="0" borderId="1" xfId="0" applyNumberFormat="1" applyFont="1" applyBorder="1"/>
    <xf numFmtId="164" fontId="5" fillId="0" borderId="1" xfId="0" applyNumberFormat="1" applyFont="1" applyBorder="1" applyAlignment="1">
      <alignment horizontal="right" vertical="center"/>
    </xf>
    <xf numFmtId="41" fontId="5" fillId="0" borderId="1" xfId="4" applyFont="1" applyBorder="1" applyAlignment="1">
      <alignment horizontal="right" vertical="center"/>
    </xf>
    <xf numFmtId="0" fontId="0" fillId="2" borderId="4" xfId="0" quotePrefix="1" applyFill="1" applyBorder="1" applyAlignment="1">
      <alignment horizontal="center" vertical="center"/>
    </xf>
    <xf numFmtId="0" fontId="0" fillId="2" borderId="1" xfId="0" quotePrefix="1" applyFill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41" fontId="0" fillId="2" borderId="1" xfId="4" applyFont="1" applyFill="1" applyBorder="1" applyAlignment="1">
      <alignment horizontal="right" vertical="center"/>
    </xf>
    <xf numFmtId="0" fontId="37" fillId="2" borderId="2" xfId="0" applyFont="1" applyFill="1" applyBorder="1" applyAlignment="1">
      <alignment horizontal="center" vertical="center" wrapText="1"/>
    </xf>
    <xf numFmtId="0" fontId="37" fillId="2" borderId="10" xfId="0" applyFont="1" applyFill="1" applyBorder="1" applyAlignment="1">
      <alignment horizontal="left" wrapText="1"/>
    </xf>
    <xf numFmtId="166" fontId="13" fillId="2" borderId="10" xfId="3" applyNumberFormat="1" applyFont="1" applyFill="1" applyBorder="1" applyAlignment="1">
      <alignment horizontal="center" vertical="center"/>
    </xf>
    <xf numFmtId="41" fontId="0" fillId="0" borderId="1" xfId="4" applyFont="1" applyBorder="1" applyAlignment="1">
      <alignment horizontal="center" vertical="center"/>
    </xf>
    <xf numFmtId="41" fontId="5" fillId="0" borderId="1" xfId="4" applyFont="1" applyBorder="1" applyAlignment="1">
      <alignment horizontal="center" vertical="center"/>
    </xf>
    <xf numFmtId="0" fontId="13" fillId="2" borderId="5" xfId="2" quotePrefix="1" applyFont="1" applyFill="1" applyBorder="1" applyAlignment="1">
      <alignment horizontal="center" wrapText="1"/>
    </xf>
    <xf numFmtId="0" fontId="37" fillId="2" borderId="5" xfId="0" applyFont="1" applyFill="1" applyBorder="1" applyAlignment="1">
      <alignment horizontal="left" vertical="center" wrapText="1"/>
    </xf>
    <xf numFmtId="165" fontId="13" fillId="2" borderId="17" xfId="0" applyNumberFormat="1" applyFont="1" applyFill="1" applyBorder="1" applyAlignment="1">
      <alignment horizontal="center" vertical="center"/>
    </xf>
    <xf numFmtId="0" fontId="37" fillId="0" borderId="5" xfId="2" applyFont="1" applyBorder="1" applyAlignment="1">
      <alignment horizontal="center" vertical="center" wrapText="1"/>
    </xf>
    <xf numFmtId="0" fontId="13" fillId="0" borderId="0" xfId="2" applyFont="1" applyAlignment="1">
      <alignment horizontal="center"/>
    </xf>
    <xf numFmtId="0" fontId="13" fillId="0" borderId="0" xfId="2" applyFont="1" applyAlignment="1">
      <alignment horizontal="center" vertical="center"/>
    </xf>
    <xf numFmtId="0" fontId="0" fillId="0" borderId="1" xfId="0" applyFill="1" applyBorder="1" applyAlignment="1">
      <alignment horizontal="center" wrapText="1"/>
    </xf>
    <xf numFmtId="0" fontId="5" fillId="0" borderId="4" xfId="0" applyFont="1" applyFill="1" applyBorder="1" applyAlignment="1">
      <alignment horizontal="center"/>
    </xf>
    <xf numFmtId="0" fontId="5" fillId="2" borderId="1" xfId="0" applyFont="1" applyFill="1" applyBorder="1"/>
    <xf numFmtId="41" fontId="5" fillId="2" borderId="1" xfId="0" applyNumberFormat="1" applyFont="1" applyFill="1" applyBorder="1"/>
    <xf numFmtId="41" fontId="5" fillId="2" borderId="1" xfId="4" applyFont="1" applyFill="1" applyBorder="1" applyAlignment="1">
      <alignment horizontal="right" vertical="center"/>
    </xf>
    <xf numFmtId="41" fontId="0" fillId="2" borderId="1" xfId="4" applyFont="1" applyFill="1" applyBorder="1" applyAlignment="1">
      <alignment horizontal="center" vertical="center"/>
    </xf>
    <xf numFmtId="164" fontId="0" fillId="2" borderId="1" xfId="0" applyNumberFormat="1" applyFill="1" applyBorder="1" applyAlignment="1">
      <alignment horizontal="right" vertical="center"/>
    </xf>
    <xf numFmtId="0" fontId="0" fillId="5" borderId="4" xfId="0" quotePrefix="1" applyFill="1" applyBorder="1" applyAlignment="1">
      <alignment horizontal="center" vertical="center"/>
    </xf>
    <xf numFmtId="0" fontId="0" fillId="5" borderId="1" xfId="0" quotePrefix="1" applyFill="1" applyBorder="1" applyAlignment="1">
      <alignment horizontal="center" vertical="center"/>
    </xf>
    <xf numFmtId="0" fontId="0" fillId="5" borderId="0" xfId="0" applyFill="1"/>
    <xf numFmtId="166" fontId="13" fillId="2" borderId="19" xfId="4" applyNumberFormat="1" applyFont="1" applyFill="1" applyBorder="1" applyAlignment="1">
      <alignment horizontal="center" vertical="center"/>
    </xf>
    <xf numFmtId="166" fontId="5" fillId="0" borderId="1" xfId="4" applyNumberFormat="1" applyFont="1" applyBorder="1" applyAlignment="1">
      <alignment horizontal="center" vertical="center"/>
    </xf>
    <xf numFmtId="166" fontId="5" fillId="0" borderId="1" xfId="0" applyNumberFormat="1" applyFont="1" applyBorder="1" applyAlignment="1">
      <alignment horizontal="right" vertical="center"/>
    </xf>
    <xf numFmtId="166" fontId="5" fillId="0" borderId="1" xfId="4" applyNumberFormat="1" applyFont="1" applyBorder="1" applyAlignment="1">
      <alignment horizontal="right" vertical="center"/>
    </xf>
    <xf numFmtId="166" fontId="5" fillId="2" borderId="1" xfId="4" applyNumberFormat="1" applyFont="1" applyFill="1" applyBorder="1" applyAlignment="1">
      <alignment horizontal="right" vertical="center"/>
    </xf>
    <xf numFmtId="166" fontId="47" fillId="0" borderId="1" xfId="0" applyNumberFormat="1" applyFont="1" applyBorder="1"/>
    <xf numFmtId="166" fontId="47" fillId="2" borderId="1" xfId="0" applyNumberFormat="1" applyFont="1" applyFill="1" applyBorder="1"/>
    <xf numFmtId="166" fontId="36" fillId="2" borderId="17" xfId="4" applyNumberFormat="1" applyFont="1" applyFill="1" applyBorder="1" applyAlignment="1">
      <alignment horizontal="center" vertical="center"/>
    </xf>
    <xf numFmtId="165" fontId="37" fillId="2" borderId="17" xfId="0" applyNumberFormat="1" applyFont="1" applyFill="1" applyBorder="1" applyAlignment="1">
      <alignment horizontal="center"/>
    </xf>
    <xf numFmtId="165" fontId="0" fillId="0" borderId="0" xfId="0" applyNumberFormat="1" applyFill="1" applyAlignment="1">
      <alignment horizontal="center"/>
    </xf>
    <xf numFmtId="166" fontId="0" fillId="2" borderId="1" xfId="0" applyNumberFormat="1" applyFill="1" applyBorder="1"/>
    <xf numFmtId="166" fontId="5" fillId="2" borderId="1" xfId="0" applyNumberFormat="1" applyFont="1" applyFill="1" applyBorder="1"/>
    <xf numFmtId="0" fontId="13" fillId="0" borderId="0" xfId="2" applyFont="1" applyAlignment="1">
      <alignment horizontal="center" vertical="center"/>
    </xf>
    <xf numFmtId="0" fontId="13" fillId="2" borderId="17" xfId="0" applyFont="1" applyFill="1" applyBorder="1" applyAlignment="1">
      <alignment horizontal="center"/>
    </xf>
    <xf numFmtId="165" fontId="11" fillId="0" borderId="0" xfId="0" applyNumberFormat="1" applyFont="1" applyFill="1" applyAlignment="1">
      <alignment horizontal="center"/>
    </xf>
    <xf numFmtId="0" fontId="32" fillId="2" borderId="19" xfId="0" applyFont="1" applyFill="1" applyBorder="1" applyAlignment="1">
      <alignment horizontal="center" vertical="center"/>
    </xf>
    <xf numFmtId="0" fontId="13" fillId="2" borderId="19" xfId="0" applyFont="1" applyFill="1" applyBorder="1" applyAlignment="1">
      <alignment horizontal="center" vertical="center"/>
    </xf>
    <xf numFmtId="0" fontId="13" fillId="2" borderId="20" xfId="0" applyFont="1" applyFill="1" applyBorder="1" applyAlignment="1">
      <alignment horizontal="center" vertical="center"/>
    </xf>
    <xf numFmtId="41" fontId="13" fillId="2" borderId="10" xfId="3" applyFont="1" applyFill="1" applyBorder="1" applyAlignment="1">
      <alignment horizontal="center" vertical="center" wrapText="1"/>
    </xf>
    <xf numFmtId="41" fontId="32" fillId="2" borderId="10" xfId="3" applyFont="1" applyFill="1" applyBorder="1" applyAlignment="1">
      <alignment horizontal="center" vertical="center" wrapText="1"/>
    </xf>
    <xf numFmtId="0" fontId="13" fillId="0" borderId="0" xfId="0" applyFont="1" applyFill="1" applyAlignment="1">
      <alignment horizontal="center"/>
    </xf>
    <xf numFmtId="0" fontId="11" fillId="0" borderId="0" xfId="0" applyFont="1" applyFill="1" applyAlignment="1">
      <alignment horizontal="center"/>
    </xf>
    <xf numFmtId="166" fontId="0" fillId="0" borderId="0" xfId="4" applyNumberFormat="1" applyFont="1"/>
    <xf numFmtId="0" fontId="5" fillId="2" borderId="0" xfId="0" applyFont="1" applyFill="1" applyAlignment="1">
      <alignment horizontal="right"/>
    </xf>
    <xf numFmtId="165" fontId="0" fillId="2" borderId="0" xfId="0" applyNumberFormat="1" applyFill="1"/>
    <xf numFmtId="0" fontId="5" fillId="2" borderId="0" xfId="0" applyFont="1" applyFill="1" applyAlignment="1">
      <alignment horizontal="center"/>
    </xf>
    <xf numFmtId="165" fontId="5" fillId="2" borderId="0" xfId="0" applyNumberFormat="1" applyFont="1" applyFill="1"/>
    <xf numFmtId="165" fontId="5" fillId="2" borderId="1" xfId="0" applyNumberFormat="1" applyFont="1" applyFill="1" applyBorder="1"/>
    <xf numFmtId="0" fontId="5" fillId="2" borderId="0" xfId="0" applyFont="1" applyFill="1"/>
    <xf numFmtId="165" fontId="0" fillId="2" borderId="0" xfId="0" applyNumberFormat="1" applyFill="1" applyAlignment="1">
      <alignment wrapText="1"/>
    </xf>
    <xf numFmtId="0" fontId="0" fillId="2" borderId="19" xfId="0" applyFill="1" applyBorder="1"/>
    <xf numFmtId="0" fontId="0" fillId="2" borderId="16" xfId="0" applyFill="1" applyBorder="1"/>
    <xf numFmtId="0" fontId="0" fillId="2" borderId="3" xfId="0" applyFill="1" applyBorder="1"/>
    <xf numFmtId="0" fontId="47" fillId="2" borderId="1" xfId="0" applyFont="1" applyFill="1" applyBorder="1"/>
    <xf numFmtId="166" fontId="47" fillId="2" borderId="19" xfId="0" applyNumberFormat="1" applyFont="1" applyFill="1" applyBorder="1"/>
    <xf numFmtId="166" fontId="47" fillId="2" borderId="3" xfId="0" applyNumberFormat="1" applyFont="1" applyFill="1" applyBorder="1"/>
    <xf numFmtId="0" fontId="5" fillId="2" borderId="19" xfId="0" applyFont="1" applyFill="1" applyBorder="1"/>
    <xf numFmtId="0" fontId="5" fillId="2" borderId="16" xfId="0" applyFont="1" applyFill="1" applyBorder="1"/>
    <xf numFmtId="165" fontId="5" fillId="2" borderId="3" xfId="0" applyNumberFormat="1" applyFont="1" applyFill="1" applyBorder="1"/>
    <xf numFmtId="166" fontId="5" fillId="2" borderId="19" xfId="0" applyNumberFormat="1" applyFont="1" applyFill="1" applyBorder="1"/>
    <xf numFmtId="166" fontId="5" fillId="2" borderId="3" xfId="0" applyNumberFormat="1" applyFont="1" applyFill="1" applyBorder="1"/>
    <xf numFmtId="166" fontId="0" fillId="2" borderId="19" xfId="0" applyNumberFormat="1" applyFill="1" applyBorder="1" applyAlignment="1">
      <alignment horizontal="right" vertical="center"/>
    </xf>
    <xf numFmtId="41" fontId="0" fillId="2" borderId="16" xfId="0" applyNumberFormat="1" applyFill="1" applyBorder="1"/>
    <xf numFmtId="41" fontId="0" fillId="2" borderId="3" xfId="0" applyNumberFormat="1" applyFill="1" applyBorder="1"/>
    <xf numFmtId="41" fontId="0" fillId="2" borderId="1" xfId="0" applyNumberFormat="1" applyFill="1" applyBorder="1"/>
    <xf numFmtId="0" fontId="5" fillId="2" borderId="3" xfId="0" applyFont="1" applyFill="1" applyBorder="1"/>
    <xf numFmtId="166" fontId="5" fillId="2" borderId="1" xfId="0" applyNumberFormat="1" applyFont="1" applyFill="1" applyBorder="1" applyAlignment="1">
      <alignment horizontal="center" vertical="center"/>
    </xf>
    <xf numFmtId="166" fontId="5" fillId="2" borderId="19" xfId="0" applyNumberFormat="1" applyFont="1" applyFill="1" applyBorder="1" applyAlignment="1">
      <alignment horizontal="right" vertical="center"/>
    </xf>
    <xf numFmtId="166" fontId="5" fillId="2" borderId="3" xfId="0" applyNumberFormat="1" applyFont="1" applyFill="1" applyBorder="1" applyAlignment="1">
      <alignment horizontal="right" vertical="center"/>
    </xf>
    <xf numFmtId="166" fontId="5" fillId="2" borderId="1" xfId="0" applyNumberFormat="1" applyFont="1" applyFill="1" applyBorder="1" applyAlignment="1">
      <alignment horizontal="right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Alignment="1">
      <alignment wrapText="1"/>
    </xf>
    <xf numFmtId="0" fontId="0" fillId="2" borderId="21" xfId="0" applyFill="1" applyBorder="1"/>
    <xf numFmtId="0" fontId="0" fillId="2" borderId="35" xfId="0" applyFill="1" applyBorder="1"/>
    <xf numFmtId="0" fontId="37" fillId="2" borderId="16" xfId="1" applyFont="1" applyFill="1" applyBorder="1" applyAlignment="1">
      <alignment horizontal="center" vertical="center"/>
    </xf>
    <xf numFmtId="0" fontId="37" fillId="2" borderId="1" xfId="1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/>
    </xf>
    <xf numFmtId="0" fontId="13" fillId="2" borderId="19" xfId="1" applyFont="1" applyFill="1" applyBorder="1" applyAlignment="1">
      <alignment horizontal="center" vertical="center"/>
    </xf>
    <xf numFmtId="0" fontId="37" fillId="2" borderId="16" xfId="0" applyFont="1" applyFill="1" applyBorder="1" applyAlignment="1">
      <alignment horizontal="left" vertical="center"/>
    </xf>
    <xf numFmtId="0" fontId="37" fillId="2" borderId="1" xfId="0" applyFont="1" applyFill="1" applyBorder="1" applyAlignment="1">
      <alignment horizontal="left" vertical="center"/>
    </xf>
    <xf numFmtId="0" fontId="36" fillId="2" borderId="1" xfId="0" applyFont="1" applyFill="1" applyBorder="1" applyAlignment="1">
      <alignment horizontal="left" wrapText="1"/>
    </xf>
    <xf numFmtId="0" fontId="37" fillId="2" borderId="1" xfId="0" applyFont="1" applyFill="1" applyBorder="1"/>
    <xf numFmtId="0" fontId="13" fillId="2" borderId="16" xfId="0" applyFont="1" applyFill="1" applyBorder="1" applyAlignment="1">
      <alignment horizontal="left" vertical="center"/>
    </xf>
    <xf numFmtId="0" fontId="37" fillId="2" borderId="1" xfId="0" applyFont="1" applyFill="1" applyBorder="1" applyAlignment="1"/>
    <xf numFmtId="0" fontId="37" fillId="2" borderId="2" xfId="0" applyFont="1" applyFill="1" applyBorder="1" applyAlignment="1"/>
    <xf numFmtId="0" fontId="37" fillId="2" borderId="1" xfId="2" applyFont="1" applyFill="1" applyBorder="1" applyAlignment="1">
      <alignment vertical="center" wrapText="1"/>
    </xf>
    <xf numFmtId="166" fontId="36" fillId="2" borderId="1" xfId="4" applyNumberFormat="1" applyFont="1" applyFill="1" applyBorder="1" applyAlignment="1">
      <alignment vertical="center" wrapText="1"/>
    </xf>
    <xf numFmtId="0" fontId="32" fillId="2" borderId="16" xfId="0" applyFont="1" applyFill="1" applyBorder="1" applyAlignment="1">
      <alignment horizontal="left" vertical="center"/>
    </xf>
    <xf numFmtId="0" fontId="36" fillId="2" borderId="1" xfId="0" applyFont="1" applyFill="1" applyBorder="1" applyAlignment="1"/>
    <xf numFmtId="166" fontId="36" fillId="2" borderId="1" xfId="4" applyNumberFormat="1" applyFont="1" applyFill="1" applyBorder="1" applyAlignment="1"/>
    <xf numFmtId="0" fontId="37" fillId="2" borderId="1" xfId="0" applyFont="1" applyFill="1" applyBorder="1" applyAlignment="1">
      <alignment horizontal="left" wrapText="1"/>
    </xf>
    <xf numFmtId="166" fontId="37" fillId="2" borderId="1" xfId="4" applyNumberFormat="1" applyFont="1" applyFill="1" applyBorder="1" applyAlignment="1"/>
    <xf numFmtId="0" fontId="13" fillId="2" borderId="25" xfId="0" applyFont="1" applyFill="1" applyBorder="1" applyAlignment="1">
      <alignment horizontal="left" vertical="center"/>
    </xf>
    <xf numFmtId="0" fontId="37" fillId="2" borderId="2" xfId="0" applyFont="1" applyFill="1" applyBorder="1"/>
    <xf numFmtId="0" fontId="37" fillId="2" borderId="2" xfId="0" applyFont="1" applyFill="1" applyBorder="1" applyAlignment="1">
      <alignment horizontal="left" wrapText="1"/>
    </xf>
    <xf numFmtId="0" fontId="37" fillId="2" borderId="2" xfId="2" applyFont="1" applyFill="1" applyBorder="1" applyAlignment="1">
      <alignment vertical="center" wrapText="1"/>
    </xf>
    <xf numFmtId="166" fontId="37" fillId="2" borderId="2" xfId="4" applyNumberFormat="1" applyFont="1" applyFill="1" applyBorder="1" applyAlignment="1">
      <alignment vertical="center" wrapText="1"/>
    </xf>
    <xf numFmtId="0" fontId="37" fillId="2" borderId="25" xfId="0" applyFont="1" applyFill="1" applyBorder="1" applyAlignment="1">
      <alignment horizontal="left" vertical="center"/>
    </xf>
    <xf numFmtId="0" fontId="37" fillId="2" borderId="2" xfId="0" applyFont="1" applyFill="1" applyBorder="1" applyAlignment="1">
      <alignment horizontal="center" vertical="center"/>
    </xf>
    <xf numFmtId="166" fontId="13" fillId="2" borderId="2" xfId="4" applyNumberFormat="1" applyFont="1" applyFill="1" applyBorder="1" applyAlignment="1">
      <alignment horizontal="center" vertical="center"/>
    </xf>
    <xf numFmtId="0" fontId="37" fillId="2" borderId="7" xfId="0" applyFont="1" applyFill="1" applyBorder="1" applyAlignment="1">
      <alignment horizontal="left" wrapText="1"/>
    </xf>
    <xf numFmtId="0" fontId="0" fillId="2" borderId="1" xfId="0" applyFill="1" applyBorder="1" applyAlignment="1">
      <alignment horizontal="center"/>
    </xf>
    <xf numFmtId="0" fontId="32" fillId="2" borderId="6" xfId="2" quotePrefix="1" applyFont="1" applyFill="1" applyBorder="1" applyAlignment="1">
      <alignment horizontal="center" vertical="center"/>
    </xf>
    <xf numFmtId="0" fontId="36" fillId="2" borderId="7" xfId="0" applyFont="1" applyFill="1" applyBorder="1" applyAlignment="1">
      <alignment horizontal="left" wrapText="1"/>
    </xf>
    <xf numFmtId="41" fontId="32" fillId="2" borderId="5" xfId="3" applyFont="1" applyFill="1" applyBorder="1" applyAlignment="1">
      <alignment vertical="center" wrapText="1"/>
    </xf>
    <xf numFmtId="0" fontId="32" fillId="2" borderId="6" xfId="2" applyFont="1" applyFill="1" applyBorder="1" applyAlignment="1">
      <alignment horizontal="center" vertical="center" wrapText="1"/>
    </xf>
    <xf numFmtId="0" fontId="32" fillId="2" borderId="6" xfId="2" quotePrefix="1" applyFont="1" applyFill="1" applyBorder="1" applyAlignment="1">
      <alignment horizontal="center" vertical="center" wrapText="1"/>
    </xf>
    <xf numFmtId="0" fontId="32" fillId="2" borderId="6" xfId="2" applyFont="1" applyFill="1" applyBorder="1" applyAlignment="1">
      <alignment horizontal="center" vertical="center"/>
    </xf>
    <xf numFmtId="166" fontId="32" fillId="2" borderId="6" xfId="4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37" fillId="2" borderId="6" xfId="0" applyFont="1" applyFill="1" applyBorder="1" applyAlignment="1">
      <alignment horizontal="left" vertical="center"/>
    </xf>
    <xf numFmtId="0" fontId="37" fillId="2" borderId="6" xfId="0" applyFont="1" applyFill="1" applyBorder="1" applyAlignment="1"/>
    <xf numFmtId="0" fontId="13" fillId="2" borderId="6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/>
    </xf>
    <xf numFmtId="0" fontId="36" fillId="2" borderId="1" xfId="0" applyFont="1" applyFill="1" applyBorder="1" applyAlignment="1">
      <alignment horizontal="left" vertical="center"/>
    </xf>
    <xf numFmtId="0" fontId="36" fillId="2" borderId="2" xfId="0" applyFont="1" applyFill="1" applyBorder="1" applyAlignment="1">
      <alignment horizontal="left" wrapText="1"/>
    </xf>
    <xf numFmtId="0" fontId="36" fillId="2" borderId="2" xfId="0" applyFont="1" applyFill="1" applyBorder="1"/>
    <xf numFmtId="0" fontId="36" fillId="2" borderId="1" xfId="0" applyFont="1" applyFill="1" applyBorder="1"/>
    <xf numFmtId="0" fontId="32" fillId="2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vertical="center" wrapText="1"/>
    </xf>
    <xf numFmtId="0" fontId="37" fillId="2" borderId="0" xfId="0" applyFont="1" applyFill="1"/>
    <xf numFmtId="166" fontId="37" fillId="2" borderId="0" xfId="4" applyNumberFormat="1" applyFont="1" applyFill="1"/>
    <xf numFmtId="0" fontId="13" fillId="2" borderId="0" xfId="0" applyFont="1" applyFill="1" applyAlignment="1">
      <alignment horizontal="center"/>
    </xf>
    <xf numFmtId="166" fontId="48" fillId="2" borderId="17" xfId="4" applyNumberFormat="1" applyFont="1" applyFill="1" applyBorder="1" applyAlignment="1">
      <alignment horizontal="center" vertical="center" wrapText="1"/>
    </xf>
    <xf numFmtId="166" fontId="48" fillId="2" borderId="17" xfId="4" applyNumberFormat="1" applyFont="1" applyFill="1" applyBorder="1" applyAlignment="1">
      <alignment horizontal="center"/>
    </xf>
    <xf numFmtId="0" fontId="30" fillId="0" borderId="0" xfId="8" applyFont="1" applyAlignment="1">
      <alignment horizontal="left" vertical="center"/>
    </xf>
    <xf numFmtId="0" fontId="30" fillId="0" borderId="0" xfId="8" applyFont="1" applyAlignment="1">
      <alignment horizontal="center" vertical="center"/>
    </xf>
    <xf numFmtId="0" fontId="30" fillId="0" borderId="0" xfId="8" applyFont="1" applyAlignment="1">
      <alignment vertical="center" wrapText="1"/>
    </xf>
    <xf numFmtId="0" fontId="0" fillId="0" borderId="19" xfId="0" applyBorder="1"/>
    <xf numFmtId="0" fontId="5" fillId="0" borderId="19" xfId="0" applyFont="1" applyBorder="1"/>
    <xf numFmtId="0" fontId="13" fillId="2" borderId="5" xfId="8" applyFont="1" applyFill="1" applyBorder="1" applyAlignment="1">
      <alignment horizontal="center" vertical="center"/>
    </xf>
    <xf numFmtId="0" fontId="13" fillId="2" borderId="5" xfId="8" applyFont="1" applyFill="1" applyBorder="1" applyAlignment="1">
      <alignment horizontal="center" vertical="center" wrapText="1"/>
    </xf>
    <xf numFmtId="0" fontId="13" fillId="2" borderId="5" xfId="8" quotePrefix="1" applyFont="1" applyFill="1" applyBorder="1" applyAlignment="1">
      <alignment horizontal="center" vertical="center"/>
    </xf>
    <xf numFmtId="166" fontId="0" fillId="0" borderId="19" xfId="0" applyNumberFormat="1" applyBorder="1" applyAlignment="1">
      <alignment horizontal="right" vertical="center"/>
    </xf>
    <xf numFmtId="0" fontId="13" fillId="2" borderId="6" xfId="8" applyFont="1" applyFill="1" applyBorder="1" applyAlignment="1">
      <alignment horizontal="center" vertical="center"/>
    </xf>
    <xf numFmtId="0" fontId="13" fillId="2" borderId="6" xfId="8" applyFont="1" applyFill="1" applyBorder="1" applyAlignment="1">
      <alignment horizontal="center" vertical="center" wrapText="1"/>
    </xf>
    <xf numFmtId="0" fontId="13" fillId="2" borderId="6" xfId="8" quotePrefix="1" applyFont="1" applyFill="1" applyBorder="1" applyAlignment="1">
      <alignment horizontal="center" vertical="center"/>
    </xf>
    <xf numFmtId="0" fontId="13" fillId="2" borderId="5" xfId="8" quotePrefix="1" applyFont="1" applyFill="1" applyBorder="1" applyAlignment="1">
      <alignment horizontal="center" vertical="center" wrapText="1"/>
    </xf>
    <xf numFmtId="0" fontId="13" fillId="0" borderId="0" xfId="8" applyFont="1" applyAlignment="1">
      <alignment horizontal="center" vertical="center"/>
    </xf>
    <xf numFmtId="0" fontId="13" fillId="0" borderId="0" xfId="8" applyFont="1" applyAlignment="1">
      <alignment horizontal="center" vertical="center" wrapText="1"/>
    </xf>
    <xf numFmtId="0" fontId="1" fillId="0" borderId="0" xfId="8" applyAlignment="1"/>
    <xf numFmtId="0" fontId="37" fillId="2" borderId="1" xfId="8" applyFont="1" applyFill="1" applyBorder="1" applyAlignment="1">
      <alignment vertical="center" wrapText="1"/>
    </xf>
    <xf numFmtId="0" fontId="37" fillId="2" borderId="2" xfId="8" applyFont="1" applyFill="1" applyBorder="1" applyAlignment="1">
      <alignment vertical="center" wrapText="1"/>
    </xf>
    <xf numFmtId="0" fontId="13" fillId="2" borderId="2" xfId="8" applyFont="1" applyFill="1" applyBorder="1" applyAlignment="1">
      <alignment horizontal="center" vertical="center"/>
    </xf>
    <xf numFmtId="0" fontId="13" fillId="2" borderId="2" xfId="8" applyFont="1" applyFill="1" applyBorder="1" applyAlignment="1">
      <alignment horizontal="center" vertical="center" wrapText="1"/>
    </xf>
    <xf numFmtId="0" fontId="13" fillId="2" borderId="2" xfId="8" quotePrefix="1" applyFont="1" applyFill="1" applyBorder="1" applyAlignment="1">
      <alignment horizontal="center" vertical="center"/>
    </xf>
    <xf numFmtId="166" fontId="13" fillId="2" borderId="17" xfId="4" applyNumberFormat="1" applyFont="1" applyFill="1" applyBorder="1" applyAlignment="1">
      <alignment horizontal="left" vertical="center"/>
    </xf>
    <xf numFmtId="0" fontId="0" fillId="6" borderId="0" xfId="0" applyFill="1"/>
    <xf numFmtId="0" fontId="5" fillId="6" borderId="0" xfId="0" applyFont="1" applyFill="1" applyAlignment="1">
      <alignment horizontal="center"/>
    </xf>
    <xf numFmtId="165" fontId="5" fillId="6" borderId="0" xfId="0" applyNumberFormat="1" applyFont="1" applyFill="1"/>
    <xf numFmtId="0" fontId="5" fillId="6" borderId="0" xfId="0" applyFont="1" applyFill="1"/>
    <xf numFmtId="0" fontId="0" fillId="6" borderId="3" xfId="0" applyFill="1" applyBorder="1"/>
    <xf numFmtId="166" fontId="47" fillId="6" borderId="3" xfId="0" applyNumberFormat="1" applyFont="1" applyFill="1" applyBorder="1"/>
    <xf numFmtId="165" fontId="5" fillId="6" borderId="3" xfId="0" applyNumberFormat="1" applyFont="1" applyFill="1" applyBorder="1"/>
    <xf numFmtId="166" fontId="5" fillId="6" borderId="3" xfId="0" applyNumberFormat="1" applyFont="1" applyFill="1" applyBorder="1"/>
    <xf numFmtId="41" fontId="0" fillId="6" borderId="3" xfId="0" applyNumberFormat="1" applyFill="1" applyBorder="1"/>
    <xf numFmtId="0" fontId="5" fillId="6" borderId="3" xfId="0" applyFont="1" applyFill="1" applyBorder="1"/>
    <xf numFmtId="166" fontId="5" fillId="6" borderId="3" xfId="0" applyNumberFormat="1" applyFont="1" applyFill="1" applyBorder="1" applyAlignment="1">
      <alignment horizontal="right" vertical="center"/>
    </xf>
    <xf numFmtId="0" fontId="0" fillId="6" borderId="35" xfId="0" applyFill="1" applyBorder="1"/>
    <xf numFmtId="0" fontId="37" fillId="0" borderId="0" xfId="0" applyFont="1" applyAlignment="1">
      <alignment horizontal="center"/>
    </xf>
    <xf numFmtId="0" fontId="36" fillId="2" borderId="1" xfId="0" applyFont="1" applyFill="1" applyBorder="1" applyAlignment="1">
      <alignment horizontal="center" vertical="center"/>
    </xf>
    <xf numFmtId="0" fontId="3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6" fillId="2" borderId="1" xfId="0" applyFont="1" applyFill="1" applyBorder="1" applyAlignment="1">
      <alignment horizontal="center"/>
    </xf>
    <xf numFmtId="0" fontId="36" fillId="2" borderId="1" xfId="2" applyFont="1" applyFill="1" applyBorder="1" applyAlignment="1">
      <alignment vertical="center" wrapText="1"/>
    </xf>
    <xf numFmtId="0" fontId="13" fillId="2" borderId="1" xfId="2" applyFont="1" applyFill="1" applyBorder="1" applyAlignment="1">
      <alignment horizontal="center" vertical="center"/>
    </xf>
    <xf numFmtId="0" fontId="37" fillId="2" borderId="1" xfId="0" applyFont="1" applyFill="1" applyBorder="1" applyAlignment="1">
      <alignment horizontal="center" vertical="center" wrapText="1"/>
    </xf>
    <xf numFmtId="41" fontId="13" fillId="2" borderId="1" xfId="3" applyFont="1" applyFill="1" applyBorder="1" applyAlignment="1">
      <alignment vertical="center" wrapText="1"/>
    </xf>
    <xf numFmtId="0" fontId="13" fillId="2" borderId="1" xfId="2" applyFont="1" applyFill="1" applyBorder="1" applyAlignment="1">
      <alignment horizontal="center" vertical="center" wrapText="1"/>
    </xf>
    <xf numFmtId="0" fontId="13" fillId="2" borderId="1" xfId="2" quotePrefix="1" applyFont="1" applyFill="1" applyBorder="1" applyAlignment="1">
      <alignment horizontal="center" vertical="center"/>
    </xf>
    <xf numFmtId="166" fontId="13" fillId="2" borderId="1" xfId="4" applyNumberFormat="1" applyFont="1" applyFill="1" applyBorder="1" applyAlignment="1">
      <alignment horizontal="center" vertical="center"/>
    </xf>
    <xf numFmtId="41" fontId="13" fillId="2" borderId="19" xfId="3" applyFont="1" applyFill="1" applyBorder="1" applyAlignment="1">
      <alignment horizontal="center" vertical="center" wrapText="1"/>
    </xf>
    <xf numFmtId="0" fontId="37" fillId="2" borderId="1" xfId="0" applyFont="1" applyFill="1" applyBorder="1" applyAlignment="1">
      <alignment horizontal="center"/>
    </xf>
    <xf numFmtId="0" fontId="37" fillId="2" borderId="1" xfId="0" applyFont="1" applyFill="1" applyBorder="1" applyAlignment="1">
      <alignment horizontal="center" wrapText="1"/>
    </xf>
    <xf numFmtId="166" fontId="37" fillId="2" borderId="1" xfId="4" applyNumberFormat="1" applyFont="1" applyFill="1" applyBorder="1" applyAlignment="1">
      <alignment vertical="center" wrapText="1"/>
    </xf>
    <xf numFmtId="0" fontId="36" fillId="2" borderId="1" xfId="0" applyFont="1" applyFill="1" applyBorder="1" applyAlignment="1">
      <alignment horizontal="center" wrapText="1"/>
    </xf>
    <xf numFmtId="0" fontId="37" fillId="2" borderId="1" xfId="0" applyFont="1" applyFill="1" applyBorder="1" applyAlignment="1">
      <alignment vertical="center"/>
    </xf>
    <xf numFmtId="165" fontId="13" fillId="2" borderId="19" xfId="0" applyNumberFormat="1" applyFont="1" applyFill="1" applyBorder="1" applyAlignment="1">
      <alignment horizontal="center" vertical="center"/>
    </xf>
    <xf numFmtId="166" fontId="32" fillId="2" borderId="19" xfId="4" applyNumberFormat="1" applyFont="1" applyFill="1" applyBorder="1" applyAlignment="1">
      <alignment horizontal="center" vertical="center"/>
    </xf>
    <xf numFmtId="165" fontId="13" fillId="2" borderId="19" xfId="0" applyNumberFormat="1" applyFont="1" applyFill="1" applyBorder="1" applyAlignment="1">
      <alignment horizontal="center"/>
    </xf>
    <xf numFmtId="0" fontId="13" fillId="2" borderId="19" xfId="0" applyFont="1" applyFill="1" applyBorder="1" applyAlignment="1">
      <alignment horizontal="center"/>
    </xf>
    <xf numFmtId="166" fontId="13" fillId="2" borderId="19" xfId="2" applyNumberFormat="1" applyFont="1" applyFill="1" applyBorder="1"/>
    <xf numFmtId="166" fontId="13" fillId="2" borderId="19" xfId="2" applyNumberFormat="1" applyFont="1" applyFill="1" applyBorder="1" applyAlignment="1">
      <alignment vertical="center"/>
    </xf>
    <xf numFmtId="41" fontId="13" fillId="2" borderId="1" xfId="3" applyFont="1" applyFill="1" applyBorder="1" applyAlignment="1">
      <alignment horizontal="left" vertical="center" wrapText="1"/>
    </xf>
    <xf numFmtId="0" fontId="13" fillId="2" borderId="1" xfId="2" quotePrefix="1" applyFont="1" applyFill="1" applyBorder="1" applyAlignment="1">
      <alignment horizontal="center" vertical="center" wrapText="1"/>
    </xf>
    <xf numFmtId="0" fontId="13" fillId="2" borderId="19" xfId="2" applyFont="1" applyFill="1" applyBorder="1"/>
    <xf numFmtId="0" fontId="13" fillId="2" borderId="1" xfId="2" quotePrefix="1" applyNumberFormat="1" applyFont="1" applyFill="1" applyBorder="1" applyAlignment="1">
      <alignment horizontal="left" vertical="center" wrapText="1"/>
    </xf>
    <xf numFmtId="41" fontId="13" fillId="2" borderId="1" xfId="3" applyFont="1" applyFill="1" applyBorder="1" applyAlignment="1">
      <alignment horizontal="center" vertical="center" wrapText="1"/>
    </xf>
    <xf numFmtId="0" fontId="13" fillId="2" borderId="1" xfId="2" applyNumberFormat="1" applyFont="1" applyFill="1" applyBorder="1" applyAlignment="1">
      <alignment horizontal="left" vertical="center" wrapText="1"/>
    </xf>
    <xf numFmtId="41" fontId="13" fillId="2" borderId="1" xfId="3" applyFont="1" applyFill="1" applyBorder="1" applyAlignment="1">
      <alignment horizontal="center" vertical="center"/>
    </xf>
    <xf numFmtId="0" fontId="13" fillId="2" borderId="1" xfId="2" applyNumberFormat="1" applyFont="1" applyFill="1" applyBorder="1" applyAlignment="1">
      <alignment vertical="center" wrapText="1"/>
    </xf>
    <xf numFmtId="0" fontId="13" fillId="2" borderId="1" xfId="2" quotePrefix="1" applyNumberFormat="1" applyFont="1" applyFill="1" applyBorder="1" applyAlignment="1">
      <alignment horizontal="center" vertical="center" wrapText="1"/>
    </xf>
    <xf numFmtId="0" fontId="13" fillId="2" borderId="1" xfId="2" applyNumberFormat="1" applyFont="1" applyFill="1" applyBorder="1" applyAlignment="1">
      <alignment horizontal="center" vertical="center" wrapText="1"/>
    </xf>
    <xf numFmtId="0" fontId="37" fillId="2" borderId="1" xfId="0" quotePrefix="1" applyFont="1" applyFill="1" applyBorder="1" applyAlignment="1">
      <alignment horizontal="center"/>
    </xf>
    <xf numFmtId="0" fontId="13" fillId="2" borderId="19" xfId="2" applyFont="1" applyFill="1" applyBorder="1" applyAlignment="1">
      <alignment vertical="center"/>
    </xf>
    <xf numFmtId="0" fontId="13" fillId="2" borderId="19" xfId="0" applyFont="1" applyFill="1" applyBorder="1" applyAlignment="1">
      <alignment horizontal="center" vertical="center" wrapText="1"/>
    </xf>
    <xf numFmtId="0" fontId="13" fillId="2" borderId="1" xfId="2" applyFont="1" applyFill="1" applyBorder="1" applyAlignment="1">
      <alignment horizontal="center"/>
    </xf>
    <xf numFmtId="0" fontId="37" fillId="2" borderId="1" xfId="0" applyFont="1" applyFill="1" applyBorder="1" applyAlignment="1">
      <alignment horizontal="left" vertical="center" wrapText="1"/>
    </xf>
    <xf numFmtId="165" fontId="13" fillId="2" borderId="1" xfId="2" quotePrefix="1" applyNumberFormat="1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left" vertical="center"/>
    </xf>
    <xf numFmtId="0" fontId="13" fillId="2" borderId="1" xfId="2" quotePrefix="1" applyFont="1" applyFill="1" applyBorder="1" applyAlignment="1">
      <alignment horizontal="center" wrapText="1"/>
    </xf>
    <xf numFmtId="0" fontId="37" fillId="2" borderId="1" xfId="0" quotePrefix="1" applyFont="1" applyFill="1" applyBorder="1" applyAlignment="1">
      <alignment horizontal="center" vertical="center"/>
    </xf>
    <xf numFmtId="0" fontId="36" fillId="2" borderId="1" xfId="0" applyFont="1" applyFill="1" applyBorder="1" applyAlignment="1">
      <alignment wrapText="1"/>
    </xf>
    <xf numFmtId="166" fontId="36" fillId="2" borderId="1" xfId="0" applyNumberFormat="1" applyFont="1" applyFill="1" applyBorder="1" applyAlignment="1">
      <alignment vertical="center" wrapText="1"/>
    </xf>
    <xf numFmtId="166" fontId="32" fillId="2" borderId="19" xfId="0" applyNumberFormat="1" applyFont="1" applyFill="1" applyBorder="1" applyAlignment="1">
      <alignment horizontal="center" wrapText="1"/>
    </xf>
    <xf numFmtId="166" fontId="13" fillId="2" borderId="19" xfId="4" applyNumberFormat="1" applyFont="1" applyFill="1" applyBorder="1" applyAlignment="1">
      <alignment horizontal="center" vertical="center" wrapText="1"/>
    </xf>
    <xf numFmtId="166" fontId="37" fillId="2" borderId="1" xfId="4" applyNumberFormat="1" applyFont="1" applyFill="1" applyBorder="1"/>
    <xf numFmtId="166" fontId="13" fillId="2" borderId="19" xfId="4" applyNumberFormat="1" applyFont="1" applyFill="1" applyBorder="1" applyAlignment="1">
      <alignment horizontal="center"/>
    </xf>
    <xf numFmtId="166" fontId="36" fillId="2" borderId="1" xfId="4" applyNumberFormat="1" applyFont="1" applyFill="1" applyBorder="1"/>
    <xf numFmtId="0" fontId="32" fillId="2" borderId="19" xfId="0" applyFont="1" applyFill="1" applyBorder="1" applyAlignment="1">
      <alignment horizontal="center"/>
    </xf>
    <xf numFmtId="0" fontId="24" fillId="2" borderId="0" xfId="0" applyFont="1" applyFill="1" applyAlignment="1">
      <alignment horizontal="center"/>
    </xf>
    <xf numFmtId="0" fontId="24" fillId="2" borderId="0" xfId="0" applyFont="1" applyFill="1" applyAlignment="1">
      <alignment horizontal="right"/>
    </xf>
    <xf numFmtId="165" fontId="25" fillId="0" borderId="0" xfId="0" applyNumberFormat="1" applyFont="1"/>
    <xf numFmtId="165" fontId="24" fillId="2" borderId="0" xfId="0" applyNumberFormat="1" applyFont="1" applyFill="1"/>
    <xf numFmtId="165" fontId="24" fillId="2" borderId="1" xfId="0" applyNumberFormat="1" applyFont="1" applyFill="1" applyBorder="1"/>
    <xf numFmtId="165" fontId="25" fillId="2" borderId="0" xfId="0" applyNumberFormat="1" applyFont="1" applyFill="1"/>
    <xf numFmtId="166" fontId="5" fillId="2" borderId="1" xfId="4" applyNumberFormat="1" applyFont="1" applyFill="1" applyBorder="1"/>
    <xf numFmtId="166" fontId="5" fillId="2" borderId="3" xfId="4" applyNumberFormat="1" applyFont="1" applyFill="1" applyBorder="1"/>
    <xf numFmtId="166" fontId="0" fillId="2" borderId="1" xfId="4" applyNumberFormat="1" applyFont="1" applyFill="1" applyBorder="1"/>
    <xf numFmtId="166" fontId="0" fillId="2" borderId="3" xfId="4" applyNumberFormat="1" applyFont="1" applyFill="1" applyBorder="1"/>
    <xf numFmtId="166" fontId="0" fillId="7" borderId="1" xfId="4" applyNumberFormat="1" applyFont="1" applyFill="1" applyBorder="1" applyAlignment="1">
      <alignment horizontal="center" vertical="center"/>
    </xf>
    <xf numFmtId="166" fontId="0" fillId="2" borderId="19" xfId="4" applyNumberFormat="1" applyFont="1" applyFill="1" applyBorder="1" applyAlignment="1">
      <alignment horizontal="right" vertical="center"/>
    </xf>
    <xf numFmtId="166" fontId="0" fillId="2" borderId="16" xfId="4" applyNumberFormat="1" applyFont="1" applyFill="1" applyBorder="1"/>
    <xf numFmtId="166" fontId="5" fillId="2" borderId="16" xfId="4" applyNumberFormat="1" applyFont="1" applyFill="1" applyBorder="1"/>
    <xf numFmtId="166" fontId="5" fillId="2" borderId="19" xfId="4" applyNumberFormat="1" applyFont="1" applyFill="1" applyBorder="1" applyAlignment="1">
      <alignment horizontal="right" vertical="center"/>
    </xf>
    <xf numFmtId="166" fontId="5" fillId="2" borderId="3" xfId="4" applyNumberFormat="1" applyFont="1" applyFill="1" applyBorder="1" applyAlignment="1">
      <alignment horizontal="right" vertical="center"/>
    </xf>
    <xf numFmtId="0" fontId="49" fillId="0" borderId="0" xfId="9" applyFont="1" applyAlignment="1">
      <alignment wrapText="1"/>
    </xf>
    <xf numFmtId="0" fontId="49" fillId="0" borderId="0" xfId="9" applyFont="1" applyAlignment="1">
      <alignment horizontal="center"/>
    </xf>
    <xf numFmtId="0" fontId="49" fillId="0" borderId="0" xfId="9" applyFont="1"/>
    <xf numFmtId="0" fontId="49" fillId="0" borderId="0" xfId="9" applyFont="1" applyAlignment="1">
      <alignment vertical="center"/>
    </xf>
    <xf numFmtId="0" fontId="49" fillId="0" borderId="0" xfId="9" applyFont="1" applyAlignment="1">
      <alignment horizontal="center" vertical="center"/>
    </xf>
    <xf numFmtId="0" fontId="1" fillId="0" borderId="0" xfId="9"/>
    <xf numFmtId="165" fontId="5" fillId="2" borderId="0" xfId="0" applyNumberFormat="1" applyFont="1" applyFill="1" applyAlignment="1">
      <alignment wrapText="1"/>
    </xf>
    <xf numFmtId="0" fontId="37" fillId="2" borderId="16" xfId="0" applyFont="1" applyFill="1" applyBorder="1" applyAlignment="1">
      <alignment horizontal="center" vertical="center"/>
    </xf>
    <xf numFmtId="0" fontId="13" fillId="2" borderId="16" xfId="0" applyFont="1" applyFill="1" applyBorder="1" applyAlignment="1">
      <alignment horizontal="center" vertical="center"/>
    </xf>
    <xf numFmtId="0" fontId="32" fillId="2" borderId="16" xfId="0" applyFont="1" applyFill="1" applyBorder="1" applyAlignment="1">
      <alignment horizontal="center" vertical="center"/>
    </xf>
    <xf numFmtId="0" fontId="13" fillId="2" borderId="25" xfId="0" applyFont="1" applyFill="1" applyBorder="1" applyAlignment="1">
      <alignment horizontal="center" vertical="center"/>
    </xf>
    <xf numFmtId="0" fontId="36" fillId="2" borderId="16" xfId="0" applyFont="1" applyFill="1" applyBorder="1" applyAlignment="1">
      <alignment horizontal="center" vertical="center" wrapText="1"/>
    </xf>
    <xf numFmtId="0" fontId="36" fillId="2" borderId="16" xfId="0" applyFont="1" applyFill="1" applyBorder="1" applyAlignment="1">
      <alignment horizontal="center" vertical="center"/>
    </xf>
    <xf numFmtId="0" fontId="37" fillId="2" borderId="11" xfId="0" applyFont="1" applyFill="1" applyBorder="1" applyAlignment="1">
      <alignment horizontal="center" vertical="center"/>
    </xf>
    <xf numFmtId="0" fontId="36" fillId="2" borderId="6" xfId="0" applyFont="1" applyFill="1" applyBorder="1" applyAlignment="1">
      <alignment horizontal="center" vertical="center"/>
    </xf>
    <xf numFmtId="0" fontId="30" fillId="2" borderId="0" xfId="2" applyFont="1" applyFill="1" applyAlignment="1">
      <alignment horizontal="center" vertical="center"/>
    </xf>
    <xf numFmtId="166" fontId="0" fillId="2" borderId="1" xfId="4" applyNumberFormat="1" applyFont="1" applyFill="1" applyBorder="1" applyAlignment="1">
      <alignment horizontal="right" vertical="center"/>
    </xf>
    <xf numFmtId="166" fontId="0" fillId="2" borderId="1" xfId="4" applyNumberFormat="1" applyFont="1" applyFill="1" applyBorder="1" applyAlignment="1">
      <alignment horizontal="center" vertical="center"/>
    </xf>
    <xf numFmtId="166" fontId="0" fillId="2" borderId="1" xfId="0" applyNumberFormat="1" applyFill="1" applyBorder="1" applyAlignment="1">
      <alignment horizontal="right" vertical="center"/>
    </xf>
    <xf numFmtId="166" fontId="0" fillId="2" borderId="0" xfId="4" applyNumberFormat="1" applyFont="1" applyFill="1"/>
    <xf numFmtId="166" fontId="5" fillId="2" borderId="1" xfId="4" applyNumberFormat="1" applyFont="1" applyFill="1" applyBorder="1" applyAlignment="1">
      <alignment horizontal="center" vertical="center"/>
    </xf>
    <xf numFmtId="166" fontId="1" fillId="2" borderId="1" xfId="4" applyNumberFormat="1" applyFont="1" applyFill="1" applyBorder="1"/>
    <xf numFmtId="0" fontId="0" fillId="7" borderId="0" xfId="0" applyFill="1"/>
    <xf numFmtId="166" fontId="0" fillId="9" borderId="0" xfId="4" applyNumberFormat="1" applyFont="1" applyFill="1"/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/>
    </xf>
    <xf numFmtId="0" fontId="37" fillId="0" borderId="0" xfId="0" applyFont="1" applyAlignment="1">
      <alignment horizontal="center"/>
    </xf>
    <xf numFmtId="0" fontId="13" fillId="0" borderId="0" xfId="2" applyFont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3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7" fillId="9" borderId="16" xfId="0" applyFont="1" applyFill="1" applyBorder="1" applyAlignment="1">
      <alignment horizontal="center" vertical="center"/>
    </xf>
    <xf numFmtId="0" fontId="13" fillId="9" borderId="1" xfId="2" applyFont="1" applyFill="1" applyBorder="1" applyAlignment="1">
      <alignment horizontal="center" vertical="center"/>
    </xf>
    <xf numFmtId="0" fontId="37" fillId="9" borderId="1" xfId="0" applyFont="1" applyFill="1" applyBorder="1" applyAlignment="1">
      <alignment horizontal="center" vertical="center" wrapText="1"/>
    </xf>
    <xf numFmtId="41" fontId="13" fillId="9" borderId="1" xfId="3" applyFont="1" applyFill="1" applyBorder="1" applyAlignment="1">
      <alignment vertical="center" wrapText="1"/>
    </xf>
    <xf numFmtId="0" fontId="37" fillId="9" borderId="1" xfId="0" applyFont="1" applyFill="1" applyBorder="1" applyAlignment="1">
      <alignment horizontal="center" vertical="center"/>
    </xf>
    <xf numFmtId="0" fontId="13" fillId="9" borderId="1" xfId="2" applyFont="1" applyFill="1" applyBorder="1" applyAlignment="1">
      <alignment horizontal="center" vertical="center" wrapText="1"/>
    </xf>
    <xf numFmtId="0" fontId="13" fillId="9" borderId="1" xfId="2" quotePrefix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vertical="center"/>
    </xf>
    <xf numFmtId="166" fontId="0" fillId="9" borderId="1" xfId="4" applyNumberFormat="1" applyFont="1" applyFill="1" applyBorder="1" applyAlignment="1">
      <alignment horizontal="right" vertical="center"/>
    </xf>
    <xf numFmtId="166" fontId="0" fillId="9" borderId="1" xfId="4" applyNumberFormat="1" applyFont="1" applyFill="1" applyBorder="1" applyAlignment="1">
      <alignment horizontal="center" vertical="center"/>
    </xf>
    <xf numFmtId="166" fontId="0" fillId="9" borderId="1" xfId="0" applyNumberFormat="1" applyFill="1" applyBorder="1" applyAlignment="1">
      <alignment horizontal="right" vertical="center"/>
    </xf>
    <xf numFmtId="166" fontId="0" fillId="9" borderId="19" xfId="4" applyNumberFormat="1" applyFont="1" applyFill="1" applyBorder="1" applyAlignment="1">
      <alignment horizontal="right" vertical="center"/>
    </xf>
    <xf numFmtId="166" fontId="0" fillId="9" borderId="16" xfId="4" applyNumberFormat="1" applyFont="1" applyFill="1" applyBorder="1"/>
    <xf numFmtId="166" fontId="0" fillId="9" borderId="3" xfId="4" applyNumberFormat="1" applyFont="1" applyFill="1" applyBorder="1"/>
    <xf numFmtId="166" fontId="0" fillId="9" borderId="1" xfId="4" applyNumberFormat="1" applyFont="1" applyFill="1" applyBorder="1"/>
    <xf numFmtId="0" fontId="0" fillId="9" borderId="0" xfId="0" applyFill="1"/>
    <xf numFmtId="0" fontId="13" fillId="9" borderId="19" xfId="0" applyFont="1" applyFill="1" applyBorder="1" applyAlignment="1">
      <alignment horizontal="center"/>
    </xf>
    <xf numFmtId="166" fontId="37" fillId="0" borderId="0" xfId="4" applyNumberFormat="1" applyFont="1"/>
    <xf numFmtId="165" fontId="13" fillId="0" borderId="0" xfId="0" applyNumberFormat="1" applyFont="1" applyFill="1" applyAlignment="1">
      <alignment horizontal="center"/>
    </xf>
    <xf numFmtId="0" fontId="0" fillId="6" borderId="1" xfId="0" applyFill="1" applyBorder="1"/>
    <xf numFmtId="166" fontId="47" fillId="6" borderId="1" xfId="0" applyNumberFormat="1" applyFont="1" applyFill="1" applyBorder="1"/>
    <xf numFmtId="166" fontId="5" fillId="6" borderId="1" xfId="0" applyNumberFormat="1" applyFont="1" applyFill="1" applyBorder="1"/>
    <xf numFmtId="166" fontId="0" fillId="6" borderId="1" xfId="0" applyNumberFormat="1" applyFill="1" applyBorder="1"/>
    <xf numFmtId="166" fontId="0" fillId="6" borderId="1" xfId="4" applyNumberFormat="1" applyFont="1" applyFill="1" applyBorder="1" applyAlignment="1">
      <alignment horizontal="right" vertical="center"/>
    </xf>
    <xf numFmtId="166" fontId="0" fillId="6" borderId="1" xfId="4" applyNumberFormat="1" applyFont="1" applyFill="1" applyBorder="1" applyAlignment="1">
      <alignment horizontal="center" vertical="center"/>
    </xf>
    <xf numFmtId="166" fontId="5" fillId="6" borderId="1" xfId="4" applyNumberFormat="1" applyFont="1" applyFill="1" applyBorder="1" applyAlignment="1">
      <alignment horizontal="right" vertical="center"/>
    </xf>
    <xf numFmtId="0" fontId="5" fillId="6" borderId="1" xfId="0" applyFont="1" applyFill="1" applyBorder="1"/>
    <xf numFmtId="165" fontId="0" fillId="2" borderId="1" xfId="0" applyNumberFormat="1" applyFill="1" applyBorder="1"/>
    <xf numFmtId="0" fontId="25" fillId="0" borderId="0" xfId="0" applyFont="1" applyFill="1"/>
    <xf numFmtId="166" fontId="13" fillId="7" borderId="1" xfId="4" applyNumberFormat="1" applyFont="1" applyFill="1" applyBorder="1" applyAlignment="1">
      <alignment horizontal="center" vertical="center"/>
    </xf>
    <xf numFmtId="166" fontId="37" fillId="7" borderId="1" xfId="4" applyNumberFormat="1" applyFont="1" applyFill="1" applyBorder="1" applyAlignment="1"/>
    <xf numFmtId="41" fontId="13" fillId="2" borderId="19" xfId="4" applyFont="1" applyFill="1" applyBorder="1" applyAlignment="1">
      <alignment horizontal="left" vertical="center"/>
    </xf>
    <xf numFmtId="165" fontId="0" fillId="0" borderId="0" xfId="0" applyNumberFormat="1"/>
    <xf numFmtId="0" fontId="5" fillId="9" borderId="0" xfId="0" applyFont="1" applyFill="1" applyAlignment="1">
      <alignment wrapText="1"/>
    </xf>
    <xf numFmtId="0" fontId="5" fillId="9" borderId="0" xfId="0" applyFont="1" applyFill="1"/>
    <xf numFmtId="165" fontId="0" fillId="9" borderId="0" xfId="0" applyNumberFormat="1" applyFill="1"/>
    <xf numFmtId="165" fontId="5" fillId="9" borderId="0" xfId="0" applyNumberFormat="1" applyFont="1" applyFill="1"/>
    <xf numFmtId="165" fontId="32" fillId="2" borderId="19" xfId="0" applyNumberFormat="1" applyFont="1" applyFill="1" applyBorder="1" applyAlignment="1">
      <alignment horizontal="center" vertical="center"/>
    </xf>
    <xf numFmtId="0" fontId="3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3" fillId="2" borderId="1" xfId="2" applyFont="1" applyFill="1" applyBorder="1" applyAlignment="1">
      <alignment horizontal="left" vertical="center" wrapText="1"/>
    </xf>
    <xf numFmtId="0" fontId="24" fillId="0" borderId="0" xfId="0" applyFont="1"/>
    <xf numFmtId="165" fontId="24" fillId="0" borderId="0" xfId="0" applyNumberFormat="1" applyFont="1"/>
    <xf numFmtId="166" fontId="28" fillId="2" borderId="0" xfId="4" applyNumberFormat="1" applyFont="1" applyFill="1"/>
    <xf numFmtId="0" fontId="24" fillId="0" borderId="0" xfId="0" applyFont="1" applyAlignment="1">
      <alignment wrapText="1"/>
    </xf>
    <xf numFmtId="166" fontId="24" fillId="2" borderId="1" xfId="0" applyNumberFormat="1" applyFont="1" applyFill="1" applyBorder="1"/>
    <xf numFmtId="0" fontId="1" fillId="2" borderId="1" xfId="0" applyFont="1" applyFill="1" applyBorder="1"/>
    <xf numFmtId="0" fontId="1" fillId="6" borderId="1" xfId="0" applyFont="1" applyFill="1" applyBorder="1"/>
    <xf numFmtId="0" fontId="1" fillId="2" borderId="19" xfId="0" applyFont="1" applyFill="1" applyBorder="1"/>
    <xf numFmtId="0" fontId="1" fillId="2" borderId="16" xfId="0" applyFont="1" applyFill="1" applyBorder="1"/>
    <xf numFmtId="0" fontId="1" fillId="2" borderId="3" xfId="0" applyFont="1" applyFill="1" applyBorder="1"/>
    <xf numFmtId="166" fontId="1" fillId="2" borderId="1" xfId="0" applyNumberFormat="1" applyFont="1" applyFill="1" applyBorder="1"/>
    <xf numFmtId="166" fontId="1" fillId="6" borderId="1" xfId="0" applyNumberFormat="1" applyFont="1" applyFill="1" applyBorder="1"/>
    <xf numFmtId="0" fontId="1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166" fontId="1" fillId="2" borderId="1" xfId="4" applyNumberFormat="1" applyFont="1" applyFill="1" applyBorder="1" applyAlignment="1">
      <alignment horizontal="right" vertical="center"/>
    </xf>
    <xf numFmtId="166" fontId="1" fillId="2" borderId="1" xfId="4" applyNumberFormat="1" applyFont="1" applyFill="1" applyBorder="1" applyAlignment="1">
      <alignment horizontal="center" vertical="center"/>
    </xf>
    <xf numFmtId="166" fontId="1" fillId="2" borderId="1" xfId="0" applyNumberFormat="1" applyFont="1" applyFill="1" applyBorder="1" applyAlignment="1">
      <alignment horizontal="right" vertical="center"/>
    </xf>
    <xf numFmtId="166" fontId="1" fillId="2" borderId="19" xfId="4" applyNumberFormat="1" applyFont="1" applyFill="1" applyBorder="1" applyAlignment="1">
      <alignment horizontal="right" vertical="center"/>
    </xf>
    <xf numFmtId="166" fontId="1" fillId="2" borderId="16" xfId="4" applyNumberFormat="1" applyFont="1" applyFill="1" applyBorder="1"/>
    <xf numFmtId="166" fontId="1" fillId="2" borderId="3" xfId="4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/>
    </xf>
    <xf numFmtId="43" fontId="1" fillId="2" borderId="1" xfId="10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43" fontId="1" fillId="2" borderId="1" xfId="0" applyNumberFormat="1" applyFont="1" applyFill="1" applyBorder="1" applyAlignment="1">
      <alignment horizontal="right" vertical="center"/>
    </xf>
    <xf numFmtId="166" fontId="1" fillId="2" borderId="19" xfId="0" applyNumberFormat="1" applyFont="1" applyFill="1" applyBorder="1" applyAlignment="1">
      <alignment horizontal="right" vertical="center"/>
    </xf>
    <xf numFmtId="0" fontId="1" fillId="2" borderId="21" xfId="0" applyFont="1" applyFill="1" applyBorder="1"/>
    <xf numFmtId="0" fontId="1" fillId="2" borderId="35" xfId="0" applyFont="1" applyFill="1" applyBorder="1"/>
    <xf numFmtId="0" fontId="1" fillId="2" borderId="0" xfId="0" applyFont="1" applyFill="1"/>
    <xf numFmtId="0" fontId="1" fillId="6" borderId="0" xfId="0" applyFont="1" applyFill="1"/>
    <xf numFmtId="0" fontId="0" fillId="2" borderId="1" xfId="0" applyFill="1" applyBorder="1" applyAlignment="1">
      <alignment vertical="center" wrapText="1"/>
    </xf>
    <xf numFmtId="0" fontId="32" fillId="2" borderId="18" xfId="2" applyFont="1" applyFill="1" applyBorder="1" applyAlignment="1">
      <alignment horizontal="center" vertical="center"/>
    </xf>
    <xf numFmtId="0" fontId="36" fillId="2" borderId="16" xfId="1" applyFont="1" applyFill="1" applyBorder="1" applyAlignment="1">
      <alignment horizontal="center" vertical="center" wrapText="1"/>
    </xf>
    <xf numFmtId="0" fontId="36" fillId="2" borderId="1" xfId="2" applyFont="1" applyFill="1" applyBorder="1" applyAlignment="1">
      <alignment horizontal="center" vertical="center" wrapText="1"/>
    </xf>
    <xf numFmtId="0" fontId="36" fillId="2" borderId="6" xfId="2" applyFont="1" applyFill="1" applyBorder="1" applyAlignment="1">
      <alignment horizontal="center" vertical="center" wrapText="1"/>
    </xf>
    <xf numFmtId="0" fontId="23" fillId="0" borderId="6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/>
    </xf>
    <xf numFmtId="0" fontId="36" fillId="2" borderId="1" xfId="2" applyFont="1" applyFill="1" applyBorder="1" applyAlignment="1">
      <alignment horizontal="center" vertical="center"/>
    </xf>
    <xf numFmtId="0" fontId="23" fillId="6" borderId="6" xfId="0" applyFont="1" applyFill="1" applyBorder="1" applyAlignment="1">
      <alignment horizontal="center" vertical="center" wrapText="1"/>
    </xf>
    <xf numFmtId="0" fontId="23" fillId="2" borderId="1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6" fillId="2" borderId="0" xfId="0" applyFont="1" applyFill="1" applyAlignment="1">
      <alignment horizontal="center"/>
    </xf>
    <xf numFmtId="0" fontId="36" fillId="2" borderId="0" xfId="0" applyFont="1" applyFill="1"/>
    <xf numFmtId="166" fontId="36" fillId="2" borderId="0" xfId="4" applyNumberFormat="1" applyFont="1" applyFill="1"/>
    <xf numFmtId="0" fontId="32" fillId="2" borderId="0" xfId="0" applyFont="1" applyFill="1" applyAlignment="1">
      <alignment horizontal="center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Alignment="1">
      <alignment horizontal="left" wrapText="1"/>
    </xf>
    <xf numFmtId="165" fontId="1" fillId="0" borderId="0" xfId="0" applyNumberFormat="1" applyFont="1" applyAlignment="1">
      <alignment horizontal="left"/>
    </xf>
    <xf numFmtId="166" fontId="51" fillId="2" borderId="1" xfId="0" applyNumberFormat="1" applyFont="1" applyFill="1" applyBorder="1" applyAlignment="1">
      <alignment horizontal="left"/>
    </xf>
    <xf numFmtId="166" fontId="1" fillId="2" borderId="1" xfId="0" applyNumberFormat="1" applyFont="1" applyFill="1" applyBorder="1" applyAlignment="1">
      <alignment horizontal="left"/>
    </xf>
    <xf numFmtId="165" fontId="1" fillId="2" borderId="0" xfId="0" applyNumberFormat="1" applyFont="1" applyFill="1" applyAlignment="1">
      <alignment horizontal="left"/>
    </xf>
    <xf numFmtId="166" fontId="1" fillId="6" borderId="1" xfId="4" applyNumberFormat="1" applyFont="1" applyFill="1" applyBorder="1" applyAlignment="1">
      <alignment horizontal="left" vertical="center"/>
    </xf>
    <xf numFmtId="0" fontId="1" fillId="5" borderId="0" xfId="0" applyFont="1" applyFill="1" applyAlignment="1">
      <alignment horizontal="left"/>
    </xf>
    <xf numFmtId="166" fontId="1" fillId="2" borderId="1" xfId="4" applyNumberFormat="1" applyFont="1" applyFill="1" applyBorder="1" applyAlignment="1">
      <alignment horizontal="left" vertical="center"/>
    </xf>
    <xf numFmtId="0" fontId="1" fillId="0" borderId="0" xfId="0" applyFont="1" applyFill="1" applyAlignment="1">
      <alignment horizontal="left"/>
    </xf>
    <xf numFmtId="166" fontId="1" fillId="0" borderId="0" xfId="4" applyNumberFormat="1" applyFont="1"/>
    <xf numFmtId="166" fontId="1" fillId="0" borderId="0" xfId="4" applyNumberFormat="1" applyFont="1" applyAlignment="1">
      <alignment wrapText="1"/>
    </xf>
    <xf numFmtId="166" fontId="5" fillId="2" borderId="0" xfId="4" applyNumberFormat="1" applyFont="1" applyFill="1" applyAlignment="1">
      <alignment wrapText="1"/>
    </xf>
    <xf numFmtId="166" fontId="5" fillId="2" borderId="0" xfId="4" applyNumberFormat="1" applyFont="1" applyFill="1"/>
    <xf numFmtId="166" fontId="51" fillId="2" borderId="1" xfId="4" applyNumberFormat="1" applyFont="1" applyFill="1" applyBorder="1"/>
    <xf numFmtId="166" fontId="1" fillId="2" borderId="0" xfId="4" applyNumberFormat="1" applyFont="1" applyFill="1"/>
    <xf numFmtId="166" fontId="1" fillId="3" borderId="0" xfId="4" applyNumberFormat="1" applyFont="1" applyFill="1"/>
    <xf numFmtId="166" fontId="1" fillId="5" borderId="0" xfId="4" applyNumberFormat="1" applyFont="1" applyFill="1"/>
    <xf numFmtId="166" fontId="1" fillId="0" borderId="0" xfId="4" applyNumberFormat="1" applyFont="1" applyFill="1"/>
    <xf numFmtId="166" fontId="5" fillId="0" borderId="0" xfId="4" applyNumberFormat="1" applyFont="1" applyAlignment="1">
      <alignment horizontal="center"/>
    </xf>
    <xf numFmtId="166" fontId="5" fillId="2" borderId="0" xfId="4" applyNumberFormat="1" applyFont="1" applyFill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23" fillId="2" borderId="1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/>
    </xf>
    <xf numFmtId="166" fontId="5" fillId="0" borderId="0" xfId="4" applyNumberFormat="1" applyFont="1"/>
    <xf numFmtId="0" fontId="52" fillId="0" borderId="0" xfId="9" applyFont="1"/>
    <xf numFmtId="0" fontId="53" fillId="0" borderId="0" xfId="9" applyFont="1" applyAlignment="1">
      <alignment horizontal="center"/>
    </xf>
    <xf numFmtId="0" fontId="53" fillId="2" borderId="0" xfId="9" applyFont="1" applyFill="1" applyAlignment="1">
      <alignment horizontal="center"/>
    </xf>
    <xf numFmtId="43" fontId="53" fillId="2" borderId="0" xfId="9" applyNumberFormat="1" applyFont="1" applyFill="1" applyAlignment="1">
      <alignment horizontal="center"/>
    </xf>
    <xf numFmtId="0" fontId="52" fillId="0" borderId="1" xfId="9" applyFont="1" applyBorder="1"/>
    <xf numFmtId="0" fontId="52" fillId="0" borderId="1" xfId="9" applyFont="1" applyBorder="1" applyAlignment="1">
      <alignment horizontal="center" vertical="center"/>
    </xf>
    <xf numFmtId="43" fontId="52" fillId="0" borderId="1" xfId="10" applyFont="1" applyBorder="1" applyAlignment="1">
      <alignment horizontal="center" vertical="center"/>
    </xf>
    <xf numFmtId="0" fontId="52" fillId="0" borderId="0" xfId="9" applyFont="1" applyAlignment="1">
      <alignment vertical="top"/>
    </xf>
    <xf numFmtId="0" fontId="52" fillId="0" borderId="1" xfId="9" applyFont="1" applyBorder="1" applyAlignment="1">
      <alignment vertical="center" wrapText="1"/>
    </xf>
    <xf numFmtId="0" fontId="52" fillId="0" borderId="22" xfId="9" applyFont="1" applyBorder="1"/>
    <xf numFmtId="41" fontId="52" fillId="0" borderId="0" xfId="4" applyFont="1"/>
    <xf numFmtId="0" fontId="60" fillId="0" borderId="0" xfId="9" applyFont="1"/>
    <xf numFmtId="0" fontId="62" fillId="0" borderId="0" xfId="9" applyFont="1" applyAlignment="1">
      <alignment vertical="center"/>
    </xf>
    <xf numFmtId="0" fontId="62" fillId="0" borderId="0" xfId="9" applyFont="1"/>
    <xf numFmtId="0" fontId="62" fillId="0" borderId="0" xfId="9" applyFont="1" applyAlignment="1">
      <alignment wrapText="1"/>
    </xf>
    <xf numFmtId="0" fontId="62" fillId="0" borderId="0" xfId="9" applyFont="1" applyAlignment="1">
      <alignment horizontal="center"/>
    </xf>
    <xf numFmtId="0" fontId="52" fillId="0" borderId="0" xfId="9" applyFont="1" applyAlignment="1">
      <alignment vertical="center"/>
    </xf>
    <xf numFmtId="0" fontId="52" fillId="0" borderId="19" xfId="9" applyFont="1" applyBorder="1"/>
    <xf numFmtId="0" fontId="52" fillId="0" borderId="16" xfId="9" applyFont="1" applyBorder="1" applyAlignment="1">
      <alignment horizontal="center" vertical="center"/>
    </xf>
    <xf numFmtId="0" fontId="61" fillId="0" borderId="22" xfId="9" applyFont="1" applyBorder="1" applyAlignment="1">
      <alignment horizontal="center" vertical="center" wrapText="1"/>
    </xf>
    <xf numFmtId="0" fontId="52" fillId="0" borderId="6" xfId="9" applyFont="1" applyBorder="1"/>
    <xf numFmtId="0" fontId="52" fillId="0" borderId="18" xfId="9" applyFont="1" applyBorder="1"/>
    <xf numFmtId="0" fontId="61" fillId="0" borderId="43" xfId="9" applyFont="1" applyBorder="1" applyAlignment="1">
      <alignment horizontal="center" vertical="center"/>
    </xf>
    <xf numFmtId="0" fontId="61" fillId="0" borderId="44" xfId="9" applyFont="1" applyBorder="1" applyAlignment="1">
      <alignment horizontal="center" vertical="center"/>
    </xf>
    <xf numFmtId="0" fontId="61" fillId="0" borderId="45" xfId="9" applyFont="1" applyBorder="1" applyAlignment="1">
      <alignment horizontal="center" vertical="center"/>
    </xf>
    <xf numFmtId="0" fontId="54" fillId="2" borderId="41" xfId="0" applyFont="1" applyFill="1" applyBorder="1" applyAlignment="1">
      <alignment horizontal="left" vertical="center"/>
    </xf>
    <xf numFmtId="0" fontId="54" fillId="2" borderId="1" xfId="0" applyFont="1" applyFill="1" applyBorder="1" applyAlignment="1">
      <alignment vertical="center" wrapText="1"/>
    </xf>
    <xf numFmtId="0" fontId="52" fillId="0" borderId="21" xfId="9" applyFont="1" applyBorder="1" applyAlignment="1">
      <alignment horizontal="center" vertical="center"/>
    </xf>
    <xf numFmtId="0" fontId="52" fillId="0" borderId="22" xfId="9" applyFont="1" applyBorder="1" applyAlignment="1">
      <alignment vertical="top" wrapText="1"/>
    </xf>
    <xf numFmtId="0" fontId="52" fillId="0" borderId="22" xfId="9" applyFont="1" applyBorder="1" applyAlignment="1">
      <alignment horizontal="center" vertical="center"/>
    </xf>
    <xf numFmtId="0" fontId="52" fillId="0" borderId="22" xfId="9" applyFont="1" applyBorder="1" applyAlignment="1">
      <alignment vertical="top"/>
    </xf>
    <xf numFmtId="0" fontId="52" fillId="0" borderId="22" xfId="9" applyFont="1" applyBorder="1" applyAlignment="1">
      <alignment horizontal="center" vertical="top"/>
    </xf>
    <xf numFmtId="43" fontId="52" fillId="0" borderId="22" xfId="10" applyFont="1" applyBorder="1" applyAlignment="1">
      <alignment vertical="center"/>
    </xf>
    <xf numFmtId="0" fontId="52" fillId="0" borderId="23" xfId="9" applyFont="1" applyBorder="1" applyAlignment="1">
      <alignment vertical="top"/>
    </xf>
    <xf numFmtId="0" fontId="52" fillId="2" borderId="1" xfId="9" applyFont="1" applyFill="1" applyBorder="1" applyAlignment="1">
      <alignment vertical="center" wrapText="1"/>
    </xf>
    <xf numFmtId="0" fontId="52" fillId="0" borderId="1" xfId="9" applyFont="1" applyBorder="1" applyAlignment="1">
      <alignment vertical="center"/>
    </xf>
    <xf numFmtId="0" fontId="52" fillId="0" borderId="19" xfId="9" applyFont="1" applyBorder="1" applyAlignment="1">
      <alignment vertical="center"/>
    </xf>
    <xf numFmtId="43" fontId="54" fillId="0" borderId="1" xfId="9" applyNumberFormat="1" applyFont="1" applyBorder="1" applyAlignment="1">
      <alignment vertical="center"/>
    </xf>
    <xf numFmtId="0" fontId="62" fillId="0" borderId="0" xfId="9" applyFont="1" applyAlignment="1">
      <alignment horizontal="center" vertical="center"/>
    </xf>
    <xf numFmtId="0" fontId="54" fillId="0" borderId="0" xfId="9" applyFont="1" applyAlignment="1">
      <alignment vertical="center"/>
    </xf>
    <xf numFmtId="43" fontId="54" fillId="0" borderId="0" xfId="9" applyNumberFormat="1" applyFont="1" applyAlignment="1">
      <alignment vertical="center"/>
    </xf>
    <xf numFmtId="41" fontId="54" fillId="0" borderId="0" xfId="4" applyFont="1" applyAlignment="1">
      <alignment vertical="center"/>
    </xf>
    <xf numFmtId="165" fontId="54" fillId="0" borderId="0" xfId="9" applyNumberFormat="1" applyFont="1" applyAlignment="1">
      <alignment vertical="center"/>
    </xf>
    <xf numFmtId="0" fontId="61" fillId="0" borderId="0" xfId="9" applyFont="1" applyAlignment="1">
      <alignment vertical="center"/>
    </xf>
    <xf numFmtId="0" fontId="61" fillId="0" borderId="0" xfId="9" applyFont="1" applyAlignment="1">
      <alignment vertical="center" wrapText="1"/>
    </xf>
    <xf numFmtId="0" fontId="61" fillId="0" borderId="0" xfId="9" applyFont="1" applyAlignment="1">
      <alignment horizontal="center" vertical="center"/>
    </xf>
    <xf numFmtId="0" fontId="61" fillId="0" borderId="0" xfId="9" applyFont="1" applyAlignment="1">
      <alignment wrapText="1"/>
    </xf>
    <xf numFmtId="0" fontId="61" fillId="0" borderId="0" xfId="9" applyFont="1" applyAlignment="1">
      <alignment horizontal="center"/>
    </xf>
    <xf numFmtId="0" fontId="62" fillId="0" borderId="1" xfId="9" applyFont="1" applyBorder="1" applyAlignment="1">
      <alignment horizontal="center" vertical="center"/>
    </xf>
    <xf numFmtId="0" fontId="62" fillId="8" borderId="3" xfId="9" applyFont="1" applyFill="1" applyBorder="1" applyAlignment="1"/>
    <xf numFmtId="166" fontId="61" fillId="0" borderId="1" xfId="9" applyNumberFormat="1" applyFont="1" applyBorder="1" applyAlignment="1">
      <alignment horizontal="center" vertical="center"/>
    </xf>
    <xf numFmtId="0" fontId="62" fillId="0" borderId="1" xfId="9" applyFont="1" applyFill="1" applyBorder="1" applyAlignment="1">
      <alignment horizontal="left" vertical="center" wrapText="1"/>
    </xf>
    <xf numFmtId="0" fontId="62" fillId="0" borderId="1" xfId="9" applyFont="1" applyFill="1" applyBorder="1" applyAlignment="1">
      <alignment horizontal="center" vertical="center"/>
    </xf>
    <xf numFmtId="0" fontId="62" fillId="0" borderId="1" xfId="9" quotePrefix="1" applyFont="1" applyFill="1" applyBorder="1" applyAlignment="1">
      <alignment horizontal="center" vertical="center"/>
    </xf>
    <xf numFmtId="0" fontId="62" fillId="0" borderId="1" xfId="9" applyFont="1" applyFill="1" applyBorder="1" applyAlignment="1">
      <alignment vertical="center" wrapText="1"/>
    </xf>
    <xf numFmtId="0" fontId="62" fillId="0" borderId="1" xfId="9" applyFont="1" applyFill="1" applyBorder="1" applyAlignment="1">
      <alignment vertical="center"/>
    </xf>
    <xf numFmtId="166" fontId="62" fillId="0" borderId="1" xfId="3" applyNumberFormat="1" applyFont="1" applyFill="1" applyBorder="1" applyAlignment="1">
      <alignment vertical="center"/>
    </xf>
    <xf numFmtId="0" fontId="62" fillId="0" borderId="0" xfId="9" applyFont="1" applyFill="1" applyAlignment="1">
      <alignment vertical="center"/>
    </xf>
    <xf numFmtId="0" fontId="62" fillId="0" borderId="3" xfId="9" applyFont="1" applyFill="1" applyBorder="1" applyAlignment="1">
      <alignment vertical="center"/>
    </xf>
    <xf numFmtId="165" fontId="62" fillId="0" borderId="0" xfId="9" applyNumberFormat="1" applyFont="1" applyFill="1" applyAlignment="1">
      <alignment vertical="center"/>
    </xf>
    <xf numFmtId="0" fontId="62" fillId="8" borderId="3" xfId="9" applyFont="1" applyFill="1" applyBorder="1" applyAlignment="1">
      <alignment vertical="center"/>
    </xf>
    <xf numFmtId="0" fontId="56" fillId="0" borderId="1" xfId="9" applyFont="1" applyBorder="1" applyAlignment="1">
      <alignment vertical="center" wrapText="1"/>
    </xf>
    <xf numFmtId="0" fontId="56" fillId="0" borderId="1" xfId="9" applyFont="1" applyBorder="1" applyAlignment="1">
      <alignment horizontal="center" vertical="center"/>
    </xf>
    <xf numFmtId="0" fontId="55" fillId="0" borderId="1" xfId="9" applyFont="1" applyBorder="1" applyAlignment="1">
      <alignment vertical="center"/>
    </xf>
    <xf numFmtId="0" fontId="61" fillId="0" borderId="0" xfId="9" applyFont="1"/>
    <xf numFmtId="0" fontId="62" fillId="0" borderId="19" xfId="9" applyFont="1" applyBorder="1" applyAlignment="1">
      <alignment horizontal="center" vertical="center"/>
    </xf>
    <xf numFmtId="0" fontId="56" fillId="0" borderId="16" xfId="9" applyFont="1" applyBorder="1" applyAlignment="1">
      <alignment horizontal="left" vertical="center"/>
    </xf>
    <xf numFmtId="0" fontId="62" fillId="0" borderId="16" xfId="9" applyFont="1" applyFill="1" applyBorder="1" applyAlignment="1">
      <alignment horizontal="center" vertical="center"/>
    </xf>
    <xf numFmtId="0" fontId="62" fillId="0" borderId="19" xfId="9" applyFont="1" applyFill="1" applyBorder="1" applyAlignment="1">
      <alignment vertical="center" wrapText="1"/>
    </xf>
    <xf numFmtId="0" fontId="56" fillId="0" borderId="16" xfId="9" applyFont="1" applyBorder="1" applyAlignment="1">
      <alignment vertical="center"/>
    </xf>
    <xf numFmtId="0" fontId="55" fillId="0" borderId="16" xfId="9" applyFont="1" applyBorder="1" applyAlignment="1">
      <alignment vertical="center"/>
    </xf>
    <xf numFmtId="0" fontId="62" fillId="0" borderId="21" xfId="9" applyFont="1" applyBorder="1" applyAlignment="1">
      <alignment horizontal="center" vertical="center"/>
    </xf>
    <xf numFmtId="0" fontId="62" fillId="0" borderId="22" xfId="9" applyFont="1" applyBorder="1" applyAlignment="1">
      <alignment horizontal="left" vertical="center" wrapText="1"/>
    </xf>
    <xf numFmtId="0" fontId="62" fillId="0" borderId="22" xfId="9" applyFont="1" applyBorder="1" applyAlignment="1">
      <alignment horizontal="center" vertical="center"/>
    </xf>
    <xf numFmtId="0" fontId="62" fillId="0" borderId="22" xfId="9" quotePrefix="1" applyFont="1" applyBorder="1" applyAlignment="1">
      <alignment horizontal="center" vertical="center"/>
    </xf>
    <xf numFmtId="0" fontId="62" fillId="0" borderId="22" xfId="9" applyFont="1" applyBorder="1" applyAlignment="1">
      <alignment vertical="center" wrapText="1"/>
    </xf>
    <xf numFmtId="0" fontId="62" fillId="0" borderId="22" xfId="9" applyFont="1" applyBorder="1" applyAlignment="1">
      <alignment vertical="center"/>
    </xf>
    <xf numFmtId="166" fontId="62" fillId="0" borderId="22" xfId="3" applyNumberFormat="1" applyFont="1" applyBorder="1" applyAlignment="1">
      <alignment vertical="center"/>
    </xf>
    <xf numFmtId="0" fontId="62" fillId="0" borderId="23" xfId="9" applyFont="1" applyBorder="1" applyAlignment="1">
      <alignment vertical="center" wrapText="1"/>
    </xf>
    <xf numFmtId="0" fontId="62" fillId="0" borderId="26" xfId="9" applyFont="1" applyBorder="1" applyAlignment="1">
      <alignment horizontal="center" vertical="center"/>
    </xf>
    <xf numFmtId="0" fontId="62" fillId="0" borderId="6" xfId="9" applyFont="1" applyBorder="1" applyAlignment="1">
      <alignment horizontal="center" vertical="center" wrapText="1"/>
    </xf>
    <xf numFmtId="0" fontId="62" fillId="0" borderId="6" xfId="9" applyFont="1" applyBorder="1" applyAlignment="1">
      <alignment horizontal="center" vertical="center"/>
    </xf>
    <xf numFmtId="0" fontId="62" fillId="0" borderId="18" xfId="9" applyFont="1" applyBorder="1" applyAlignment="1">
      <alignment horizontal="center" vertical="center"/>
    </xf>
    <xf numFmtId="0" fontId="62" fillId="0" borderId="43" xfId="9" applyFont="1" applyBorder="1" applyAlignment="1">
      <alignment horizontal="center" vertical="center"/>
    </xf>
    <xf numFmtId="0" fontId="62" fillId="0" borderId="44" xfId="9" applyFont="1" applyBorder="1" applyAlignment="1">
      <alignment horizontal="center" vertical="center" wrapText="1"/>
    </xf>
    <xf numFmtId="0" fontId="62" fillId="0" borderId="44" xfId="9" applyFont="1" applyBorder="1" applyAlignment="1">
      <alignment horizontal="center" vertical="center"/>
    </xf>
    <xf numFmtId="0" fontId="62" fillId="0" borderId="45" xfId="9" applyFont="1" applyBorder="1" applyAlignment="1">
      <alignment horizontal="center" vertical="center"/>
    </xf>
    <xf numFmtId="0" fontId="52" fillId="0" borderId="0" xfId="0" applyFont="1"/>
    <xf numFmtId="0" fontId="52" fillId="2" borderId="0" xfId="0" applyFont="1" applyFill="1"/>
    <xf numFmtId="0" fontId="52" fillId="6" borderId="0" xfId="0" applyFont="1" applyFill="1"/>
    <xf numFmtId="166" fontId="52" fillId="0" borderId="0" xfId="0" applyNumberFormat="1" applyFont="1"/>
    <xf numFmtId="0" fontId="52" fillId="0" borderId="0" xfId="0" applyFont="1" applyFill="1" applyAlignment="1">
      <alignment horizontal="center"/>
    </xf>
    <xf numFmtId="165" fontId="52" fillId="2" borderId="0" xfId="0" applyNumberFormat="1" applyFont="1" applyFill="1"/>
    <xf numFmtId="0" fontId="52" fillId="0" borderId="0" xfId="0" applyFont="1" applyAlignment="1">
      <alignment wrapText="1"/>
    </xf>
    <xf numFmtId="0" fontId="52" fillId="0" borderId="1" xfId="0" applyFont="1" applyBorder="1" applyAlignment="1">
      <alignment horizontal="center" vertical="center"/>
    </xf>
    <xf numFmtId="0" fontId="52" fillId="0" borderId="1" xfId="0" applyFont="1" applyFill="1" applyBorder="1" applyAlignment="1">
      <alignment horizontal="center" vertical="center"/>
    </xf>
    <xf numFmtId="0" fontId="52" fillId="0" borderId="1" xfId="0" applyFont="1" applyBorder="1"/>
    <xf numFmtId="0" fontId="52" fillId="2" borderId="1" xfId="0" applyFont="1" applyFill="1" applyBorder="1"/>
    <xf numFmtId="0" fontId="52" fillId="6" borderId="1" xfId="0" applyFont="1" applyFill="1" applyBorder="1"/>
    <xf numFmtId="0" fontId="52" fillId="2" borderId="19" xfId="0" applyFont="1" applyFill="1" applyBorder="1"/>
    <xf numFmtId="0" fontId="52" fillId="2" borderId="39" xfId="0" applyFont="1" applyFill="1" applyBorder="1"/>
    <xf numFmtId="0" fontId="52" fillId="2" borderId="3" xfId="0" applyFont="1" applyFill="1" applyBorder="1"/>
    <xf numFmtId="0" fontId="52" fillId="0" borderId="16" xfId="0" applyFont="1" applyBorder="1" applyAlignment="1">
      <alignment horizontal="left" vertical="center"/>
    </xf>
    <xf numFmtId="0" fontId="52" fillId="0" borderId="19" xfId="0" applyFont="1" applyFill="1" applyBorder="1" applyAlignment="1">
      <alignment horizontal="center" vertical="center"/>
    </xf>
    <xf numFmtId="0" fontId="52" fillId="0" borderId="5" xfId="0" applyFont="1" applyBorder="1"/>
    <xf numFmtId="0" fontId="52" fillId="2" borderId="5" xfId="0" applyFont="1" applyFill="1" applyBorder="1"/>
    <xf numFmtId="0" fontId="52" fillId="6" borderId="5" xfId="0" applyFont="1" applyFill="1" applyBorder="1"/>
    <xf numFmtId="0" fontId="52" fillId="2" borderId="17" xfId="0" applyFont="1" applyFill="1" applyBorder="1"/>
    <xf numFmtId="0" fontId="52" fillId="0" borderId="1" xfId="2" applyFont="1" applyFill="1" applyBorder="1" applyAlignment="1">
      <alignment vertical="center" wrapText="1"/>
    </xf>
    <xf numFmtId="0" fontId="52" fillId="0" borderId="1" xfId="0" applyFont="1" applyFill="1" applyBorder="1"/>
    <xf numFmtId="0" fontId="54" fillId="0" borderId="16" xfId="0" applyFont="1" applyBorder="1" applyAlignment="1">
      <alignment horizontal="left" vertical="center"/>
    </xf>
    <xf numFmtId="0" fontId="54" fillId="0" borderId="1" xfId="0" applyFont="1" applyBorder="1"/>
    <xf numFmtId="0" fontId="54" fillId="0" borderId="1" xfId="2" applyFont="1" applyFill="1" applyBorder="1" applyAlignment="1">
      <alignment vertical="center" wrapText="1"/>
    </xf>
    <xf numFmtId="0" fontId="54" fillId="0" borderId="1" xfId="0" applyFont="1" applyFill="1" applyBorder="1" applyAlignment="1">
      <alignment horizontal="center" vertical="center"/>
    </xf>
    <xf numFmtId="0" fontId="54" fillId="0" borderId="19" xfId="0" applyFont="1" applyFill="1" applyBorder="1" applyAlignment="1">
      <alignment horizontal="center" vertical="center"/>
    </xf>
    <xf numFmtId="0" fontId="54" fillId="2" borderId="39" xfId="0" applyFont="1" applyFill="1" applyBorder="1"/>
    <xf numFmtId="0" fontId="54" fillId="2" borderId="1" xfId="0" applyFont="1" applyFill="1" applyBorder="1"/>
    <xf numFmtId="0" fontId="54" fillId="2" borderId="3" xfId="0" applyFont="1" applyFill="1" applyBorder="1"/>
    <xf numFmtId="0" fontId="54" fillId="0" borderId="0" xfId="0" applyFont="1"/>
    <xf numFmtId="41" fontId="64" fillId="0" borderId="1" xfId="3" applyFont="1" applyFill="1" applyBorder="1" applyAlignment="1">
      <alignment vertical="center" wrapText="1"/>
    </xf>
    <xf numFmtId="41" fontId="64" fillId="0" borderId="19" xfId="3" applyFont="1" applyFill="1" applyBorder="1" applyAlignment="1">
      <alignment horizontal="center" vertical="center" wrapText="1"/>
    </xf>
    <xf numFmtId="0" fontId="52" fillId="0" borderId="1" xfId="2" applyFont="1" applyFill="1" applyBorder="1" applyAlignment="1">
      <alignment horizontal="center" vertical="center"/>
    </xf>
    <xf numFmtId="0" fontId="52" fillId="0" borderId="16" xfId="0" applyFont="1" applyFill="1" applyBorder="1" applyAlignment="1">
      <alignment horizontal="left" vertical="center"/>
    </xf>
    <xf numFmtId="0" fontId="52" fillId="0" borderId="19" xfId="0" applyFont="1" applyFill="1" applyBorder="1" applyAlignment="1">
      <alignment horizontal="center"/>
    </xf>
    <xf numFmtId="41" fontId="64" fillId="0" borderId="1" xfId="3" applyFont="1" applyFill="1" applyBorder="1" applyAlignment="1">
      <alignment horizontal="left" vertical="center" wrapText="1"/>
    </xf>
    <xf numFmtId="0" fontId="64" fillId="0" borderId="1" xfId="2" quotePrefix="1" applyNumberFormat="1" applyFont="1" applyFill="1" applyBorder="1" applyAlignment="1">
      <alignment horizontal="left" vertical="center" wrapText="1"/>
    </xf>
    <xf numFmtId="0" fontId="64" fillId="0" borderId="1" xfId="2" applyNumberFormat="1" applyFont="1" applyFill="1" applyBorder="1" applyAlignment="1">
      <alignment horizontal="left" vertical="center" wrapText="1"/>
    </xf>
    <xf numFmtId="0" fontId="64" fillId="0" borderId="1" xfId="2" applyNumberFormat="1" applyFont="1" applyFill="1" applyBorder="1" applyAlignment="1">
      <alignment vertical="center" wrapText="1"/>
    </xf>
    <xf numFmtId="0" fontId="52" fillId="0" borderId="1" xfId="2" applyFont="1" applyBorder="1" applyAlignment="1">
      <alignment vertical="center"/>
    </xf>
    <xf numFmtId="0" fontId="52" fillId="0" borderId="1" xfId="2" quotePrefix="1" applyFont="1" applyBorder="1" applyAlignment="1">
      <alignment horizontal="center" vertical="center"/>
    </xf>
    <xf numFmtId="0" fontId="52" fillId="0" borderId="1" xfId="2" applyFont="1" applyBorder="1" applyAlignment="1">
      <alignment horizontal="center" vertical="center"/>
    </xf>
    <xf numFmtId="0" fontId="62" fillId="0" borderId="1" xfId="2" applyFont="1" applyBorder="1" applyAlignment="1">
      <alignment horizontal="center" vertical="center" wrapText="1"/>
    </xf>
    <xf numFmtId="166" fontId="64" fillId="0" borderId="1" xfId="3" applyNumberFormat="1" applyFont="1" applyBorder="1" applyAlignment="1">
      <alignment vertical="center"/>
    </xf>
    <xf numFmtId="0" fontId="52" fillId="0" borderId="19" xfId="2" applyFont="1" applyBorder="1" applyAlignment="1">
      <alignment horizontal="center" vertical="center" wrapText="1"/>
    </xf>
    <xf numFmtId="0" fontId="52" fillId="0" borderId="0" xfId="0" applyFont="1" applyFill="1"/>
    <xf numFmtId="0" fontId="52" fillId="0" borderId="1" xfId="0" applyFont="1" applyFill="1" applyBorder="1" applyAlignment="1">
      <alignment vertical="center" wrapText="1"/>
    </xf>
    <xf numFmtId="0" fontId="54" fillId="0" borderId="16" xfId="0" applyFont="1" applyFill="1" applyBorder="1" applyAlignment="1">
      <alignment horizontal="left" vertical="center"/>
    </xf>
    <xf numFmtId="0" fontId="54" fillId="0" borderId="1" xfId="0" applyFont="1" applyFill="1" applyBorder="1" applyAlignment="1">
      <alignment vertical="center" wrapText="1"/>
    </xf>
    <xf numFmtId="0" fontId="54" fillId="0" borderId="0" xfId="0" applyFont="1" applyFill="1"/>
    <xf numFmtId="0" fontId="52" fillId="0" borderId="16" xfId="0" applyFont="1" applyFill="1" applyBorder="1" applyAlignment="1">
      <alignment horizontal="center" vertical="center"/>
    </xf>
    <xf numFmtId="0" fontId="52" fillId="0" borderId="1" xfId="2" applyFont="1" applyFill="1" applyBorder="1" applyAlignment="1">
      <alignment vertical="center"/>
    </xf>
    <xf numFmtId="0" fontId="64" fillId="0" borderId="1" xfId="2" quotePrefix="1" applyFont="1" applyFill="1" applyBorder="1" applyAlignment="1">
      <alignment horizontal="center" vertical="center" wrapText="1"/>
    </xf>
    <xf numFmtId="0" fontId="52" fillId="0" borderId="21" xfId="0" applyFont="1" applyFill="1" applyBorder="1" applyAlignment="1">
      <alignment horizontal="left" vertical="center"/>
    </xf>
    <xf numFmtId="0" fontId="52" fillId="0" borderId="22" xfId="0" applyFont="1" applyFill="1" applyBorder="1" applyAlignment="1">
      <alignment horizontal="center"/>
    </xf>
    <xf numFmtId="0" fontId="52" fillId="0" borderId="23" xfId="0" applyFont="1" applyFill="1" applyBorder="1" applyAlignment="1">
      <alignment horizontal="center"/>
    </xf>
    <xf numFmtId="0" fontId="52" fillId="2" borderId="22" xfId="0" applyFont="1" applyFill="1" applyBorder="1"/>
    <xf numFmtId="0" fontId="52" fillId="2" borderId="35" xfId="0" applyFont="1" applyFill="1" applyBorder="1"/>
    <xf numFmtId="0" fontId="67" fillId="0" borderId="0" xfId="0" applyFont="1"/>
    <xf numFmtId="0" fontId="54" fillId="0" borderId="0" xfId="0" applyFont="1" applyFill="1" applyAlignment="1">
      <alignment horizontal="center"/>
    </xf>
    <xf numFmtId="0" fontId="54" fillId="2" borderId="0" xfId="0" applyFont="1" applyFill="1"/>
    <xf numFmtId="0" fontId="54" fillId="6" borderId="0" xfId="0" applyFont="1" applyFill="1"/>
    <xf numFmtId="0" fontId="58" fillId="0" borderId="0" xfId="2" applyFont="1" applyAlignment="1">
      <alignment horizontal="center" vertical="center"/>
    </xf>
    <xf numFmtId="0" fontId="54" fillId="0" borderId="0" xfId="2" applyFont="1" applyFill="1" applyAlignment="1">
      <alignment horizontal="center"/>
    </xf>
    <xf numFmtId="0" fontId="58" fillId="0" borderId="0" xfId="2" applyFont="1" applyAlignment="1">
      <alignment horizontal="center"/>
    </xf>
    <xf numFmtId="0" fontId="58" fillId="0" borderId="0" xfId="2" applyFont="1" applyAlignment="1">
      <alignment horizontal="center" vertical="center" wrapText="1"/>
    </xf>
    <xf numFmtId="0" fontId="58" fillId="0" borderId="0" xfId="2" applyFont="1" applyAlignment="1">
      <alignment vertical="center"/>
    </xf>
    <xf numFmtId="0" fontId="52" fillId="0" borderId="26" xfId="1" applyFont="1" applyBorder="1" applyAlignment="1">
      <alignment horizontal="center" vertical="center"/>
    </xf>
    <xf numFmtId="0" fontId="52" fillId="0" borderId="6" xfId="1" applyFont="1" applyBorder="1" applyAlignment="1">
      <alignment horizontal="center" vertical="center"/>
    </xf>
    <xf numFmtId="0" fontId="52" fillId="0" borderId="6" xfId="0" applyFont="1" applyBorder="1" applyAlignment="1">
      <alignment horizontal="center" vertical="center"/>
    </xf>
    <xf numFmtId="0" fontId="52" fillId="0" borderId="18" xfId="1" applyFont="1" applyFill="1" applyBorder="1" applyAlignment="1">
      <alignment horizontal="center" vertical="center"/>
    </xf>
    <xf numFmtId="0" fontId="54" fillId="2" borderId="22" xfId="2" applyFont="1" applyFill="1" applyBorder="1" applyAlignment="1">
      <alignment horizontal="center" vertical="center" wrapText="1"/>
    </xf>
    <xf numFmtId="0" fontId="52" fillId="0" borderId="26" xfId="0" applyFont="1" applyBorder="1" applyAlignment="1">
      <alignment horizontal="left" vertical="center"/>
    </xf>
    <xf numFmtId="0" fontId="52" fillId="0" borderId="6" xfId="0" applyFont="1" applyBorder="1"/>
    <xf numFmtId="0" fontId="52" fillId="0" borderId="6" xfId="0" applyFont="1" applyFill="1" applyBorder="1" applyAlignment="1">
      <alignment horizontal="center"/>
    </xf>
    <xf numFmtId="0" fontId="52" fillId="0" borderId="18" xfId="0" applyFont="1" applyFill="1" applyBorder="1" applyAlignment="1">
      <alignment horizontal="center"/>
    </xf>
    <xf numFmtId="0" fontId="54" fillId="0" borderId="43" xfId="1" applyFont="1" applyBorder="1" applyAlignment="1">
      <alignment horizontal="center" vertical="center"/>
    </xf>
    <xf numFmtId="0" fontId="54" fillId="0" borderId="44" xfId="1" applyFont="1" applyBorder="1" applyAlignment="1">
      <alignment horizontal="center" vertical="center"/>
    </xf>
    <xf numFmtId="0" fontId="54" fillId="0" borderId="44" xfId="0" applyFont="1" applyBorder="1" applyAlignment="1">
      <alignment horizontal="center" vertical="center"/>
    </xf>
    <xf numFmtId="0" fontId="54" fillId="0" borderId="44" xfId="0" applyFont="1" applyFill="1" applyBorder="1" applyAlignment="1">
      <alignment horizontal="center" vertical="center"/>
    </xf>
    <xf numFmtId="0" fontId="54" fillId="0" borderId="45" xfId="1" applyFont="1" applyFill="1" applyBorder="1" applyAlignment="1">
      <alignment horizontal="center" vertical="center"/>
    </xf>
    <xf numFmtId="0" fontId="54" fillId="6" borderId="1" xfId="0" applyFont="1" applyFill="1" applyBorder="1"/>
    <xf numFmtId="0" fontId="54" fillId="2" borderId="19" xfId="0" applyFont="1" applyFill="1" applyBorder="1"/>
    <xf numFmtId="0" fontId="52" fillId="0" borderId="1" xfId="0" applyFont="1" applyFill="1" applyBorder="1" applyAlignment="1">
      <alignment wrapText="1"/>
    </xf>
    <xf numFmtId="0" fontId="52" fillId="0" borderId="1" xfId="0" applyFont="1" applyBorder="1" applyAlignment="1">
      <alignment vertical="center"/>
    </xf>
    <xf numFmtId="43" fontId="54" fillId="0" borderId="1" xfId="0" applyNumberFormat="1" applyFont="1" applyBorder="1" applyAlignment="1">
      <alignment vertical="center"/>
    </xf>
    <xf numFmtId="0" fontId="52" fillId="0" borderId="5" xfId="0" applyFont="1" applyBorder="1" applyAlignment="1">
      <alignment vertical="center"/>
    </xf>
    <xf numFmtId="0" fontId="52" fillId="2" borderId="5" xfId="0" applyFont="1" applyFill="1" applyBorder="1" applyAlignment="1">
      <alignment vertical="center"/>
    </xf>
    <xf numFmtId="166" fontId="54" fillId="2" borderId="5" xfId="4" applyNumberFormat="1" applyFont="1" applyFill="1" applyBorder="1" applyAlignment="1">
      <alignment vertical="center"/>
    </xf>
    <xf numFmtId="166" fontId="54" fillId="2" borderId="5" xfId="0" applyNumberFormat="1" applyFont="1" applyFill="1" applyBorder="1" applyAlignment="1">
      <alignment vertical="center"/>
    </xf>
    <xf numFmtId="166" fontId="54" fillId="6" borderId="5" xfId="0" applyNumberFormat="1" applyFont="1" applyFill="1" applyBorder="1" applyAlignment="1">
      <alignment vertical="center"/>
    </xf>
    <xf numFmtId="0" fontId="54" fillId="2" borderId="5" xfId="0" applyFont="1" applyFill="1" applyBorder="1" applyAlignment="1">
      <alignment vertical="center"/>
    </xf>
    <xf numFmtId="166" fontId="54" fillId="2" borderId="17" xfId="0" applyNumberFormat="1" applyFont="1" applyFill="1" applyBorder="1" applyAlignment="1">
      <alignment vertical="center"/>
    </xf>
    <xf numFmtId="166" fontId="54" fillId="2" borderId="7" xfId="0" applyNumberFormat="1" applyFont="1" applyFill="1" applyBorder="1" applyAlignment="1">
      <alignment vertical="center"/>
    </xf>
    <xf numFmtId="166" fontId="54" fillId="2" borderId="3" xfId="0" applyNumberFormat="1" applyFont="1" applyFill="1" applyBorder="1" applyAlignment="1">
      <alignment vertical="center"/>
    </xf>
    <xf numFmtId="166" fontId="54" fillId="7" borderId="1" xfId="0" applyNumberFormat="1" applyFont="1" applyFill="1" applyBorder="1" applyAlignment="1">
      <alignment vertical="center"/>
    </xf>
    <xf numFmtId="0" fontId="52" fillId="0" borderId="0" xfId="0" applyFont="1" applyAlignment="1">
      <alignment vertical="center"/>
    </xf>
    <xf numFmtId="0" fontId="52" fillId="0" borderId="1" xfId="0" applyFont="1" applyFill="1" applyBorder="1" applyAlignment="1">
      <alignment vertical="center"/>
    </xf>
    <xf numFmtId="41" fontId="52" fillId="0" borderId="1" xfId="4" applyFont="1" applyFill="1" applyBorder="1" applyAlignment="1">
      <alignment vertical="center"/>
    </xf>
    <xf numFmtId="0" fontId="52" fillId="2" borderId="1" xfId="0" applyFont="1" applyFill="1" applyBorder="1" applyAlignment="1">
      <alignment vertical="center"/>
    </xf>
    <xf numFmtId="166" fontId="52" fillId="2" borderId="1" xfId="0" applyNumberFormat="1" applyFont="1" applyFill="1" applyBorder="1" applyAlignment="1">
      <alignment vertical="center"/>
    </xf>
    <xf numFmtId="166" fontId="52" fillId="6" borderId="1" xfId="0" applyNumberFormat="1" applyFont="1" applyFill="1" applyBorder="1" applyAlignment="1">
      <alignment vertical="center"/>
    </xf>
    <xf numFmtId="166" fontId="52" fillId="2" borderId="19" xfId="0" applyNumberFormat="1" applyFont="1" applyFill="1" applyBorder="1" applyAlignment="1">
      <alignment vertical="center"/>
    </xf>
    <xf numFmtId="166" fontId="52" fillId="2" borderId="39" xfId="0" applyNumberFormat="1" applyFont="1" applyFill="1" applyBorder="1" applyAlignment="1">
      <alignment vertical="center"/>
    </xf>
    <xf numFmtId="0" fontId="52" fillId="2" borderId="3" xfId="0" applyFont="1" applyFill="1" applyBorder="1" applyAlignment="1">
      <alignment vertical="center"/>
    </xf>
    <xf numFmtId="165" fontId="52" fillId="0" borderId="1" xfId="0" applyNumberFormat="1" applyFont="1" applyFill="1" applyBorder="1" applyAlignment="1">
      <alignment vertical="center"/>
    </xf>
    <xf numFmtId="0" fontId="52" fillId="0" borderId="0" xfId="0" applyFont="1" applyFill="1" applyAlignment="1">
      <alignment vertical="center"/>
    </xf>
    <xf numFmtId="0" fontId="52" fillId="0" borderId="1" xfId="0" applyFont="1" applyFill="1" applyBorder="1" applyAlignment="1">
      <alignment horizontal="left" vertical="center" wrapText="1"/>
    </xf>
    <xf numFmtId="0" fontId="54" fillId="0" borderId="1" xfId="0" applyFont="1" applyFill="1" applyBorder="1" applyAlignment="1">
      <alignment vertical="center"/>
    </xf>
    <xf numFmtId="166" fontId="54" fillId="0" borderId="1" xfId="0" applyNumberFormat="1" applyFont="1" applyFill="1" applyBorder="1" applyAlignment="1">
      <alignment vertical="center"/>
    </xf>
    <xf numFmtId="0" fontId="54" fillId="2" borderId="1" xfId="0" applyFont="1" applyFill="1" applyBorder="1" applyAlignment="1">
      <alignment vertical="center"/>
    </xf>
    <xf numFmtId="166" fontId="54" fillId="2" borderId="1" xfId="0" applyNumberFormat="1" applyFont="1" applyFill="1" applyBorder="1" applyAlignment="1">
      <alignment vertical="center"/>
    </xf>
    <xf numFmtId="166" fontId="54" fillId="6" borderId="1" xfId="0" applyNumberFormat="1" applyFont="1" applyFill="1" applyBorder="1" applyAlignment="1">
      <alignment vertical="center"/>
    </xf>
    <xf numFmtId="166" fontId="54" fillId="2" borderId="19" xfId="0" applyNumberFormat="1" applyFont="1" applyFill="1" applyBorder="1" applyAlignment="1">
      <alignment vertical="center"/>
    </xf>
    <xf numFmtId="166" fontId="54" fillId="2" borderId="39" xfId="0" applyNumberFormat="1" applyFont="1" applyFill="1" applyBorder="1" applyAlignment="1">
      <alignment vertical="center"/>
    </xf>
    <xf numFmtId="0" fontId="54" fillId="2" borderId="3" xfId="0" applyFont="1" applyFill="1" applyBorder="1" applyAlignment="1">
      <alignment vertical="center"/>
    </xf>
    <xf numFmtId="0" fontId="54" fillId="0" borderId="0" xfId="0" applyFont="1" applyFill="1" applyAlignment="1">
      <alignment vertical="center"/>
    </xf>
    <xf numFmtId="0" fontId="52" fillId="2" borderId="1" xfId="0" applyFont="1" applyFill="1" applyBorder="1" applyAlignment="1">
      <alignment horizontal="center" vertical="center"/>
    </xf>
    <xf numFmtId="0" fontId="52" fillId="0" borderId="1" xfId="0" quotePrefix="1" applyFont="1" applyFill="1" applyBorder="1" applyAlignment="1">
      <alignment horizontal="center" vertical="center"/>
    </xf>
    <xf numFmtId="166" fontId="52" fillId="2" borderId="1" xfId="4" applyNumberFormat="1" applyFont="1" applyFill="1" applyBorder="1" applyAlignment="1">
      <alignment vertical="center"/>
    </xf>
    <xf numFmtId="166" fontId="52" fillId="2" borderId="1" xfId="4" applyNumberFormat="1" applyFont="1" applyFill="1" applyBorder="1" applyAlignment="1">
      <alignment horizontal="center" vertical="center"/>
    </xf>
    <xf numFmtId="166" fontId="52" fillId="6" borderId="1" xfId="4" applyNumberFormat="1" applyFont="1" applyFill="1" applyBorder="1" applyAlignment="1">
      <alignment vertical="center"/>
    </xf>
    <xf numFmtId="165" fontId="52" fillId="2" borderId="3" xfId="0" applyNumberFormat="1" applyFont="1" applyFill="1" applyBorder="1" applyAlignment="1">
      <alignment vertical="center"/>
    </xf>
    <xf numFmtId="165" fontId="52" fillId="2" borderId="1" xfId="0" applyNumberFormat="1" applyFont="1" applyFill="1" applyBorder="1" applyAlignment="1">
      <alignment vertical="center"/>
    </xf>
    <xf numFmtId="0" fontId="52" fillId="6" borderId="1" xfId="0" applyFont="1" applyFill="1" applyBorder="1" applyAlignment="1">
      <alignment vertical="center"/>
    </xf>
    <xf numFmtId="0" fontId="52" fillId="2" borderId="19" xfId="0" applyFont="1" applyFill="1" applyBorder="1" applyAlignment="1">
      <alignment vertical="center"/>
    </xf>
    <xf numFmtId="0" fontId="52" fillId="2" borderId="39" xfId="0" applyFont="1" applyFill="1" applyBorder="1" applyAlignment="1">
      <alignment vertical="center"/>
    </xf>
    <xf numFmtId="0" fontId="54" fillId="0" borderId="22" xfId="0" applyFont="1" applyFill="1" applyBorder="1" applyAlignment="1">
      <alignment vertical="center"/>
    </xf>
    <xf numFmtId="43" fontId="54" fillId="0" borderId="22" xfId="0" applyNumberFormat="1" applyFont="1" applyFill="1" applyBorder="1" applyAlignment="1">
      <alignment vertical="center"/>
    </xf>
    <xf numFmtId="0" fontId="52" fillId="0" borderId="22" xfId="0" applyFont="1" applyFill="1" applyBorder="1" applyAlignment="1">
      <alignment horizontal="center" vertical="center"/>
    </xf>
    <xf numFmtId="0" fontId="52" fillId="0" borderId="23" xfId="0" applyFont="1" applyFill="1" applyBorder="1" applyAlignment="1">
      <alignment horizontal="center" vertical="center"/>
    </xf>
    <xf numFmtId="0" fontId="52" fillId="0" borderId="30" xfId="0" applyFont="1" applyFill="1" applyBorder="1" applyAlignment="1">
      <alignment vertical="center"/>
    </xf>
    <xf numFmtId="0" fontId="52" fillId="2" borderId="30" xfId="0" applyFont="1" applyFill="1" applyBorder="1" applyAlignment="1">
      <alignment vertical="center"/>
    </xf>
    <xf numFmtId="0" fontId="52" fillId="6" borderId="30" xfId="0" applyFont="1" applyFill="1" applyBorder="1" applyAlignment="1">
      <alignment vertical="center"/>
    </xf>
    <xf numFmtId="0" fontId="52" fillId="2" borderId="31" xfId="0" applyFont="1" applyFill="1" applyBorder="1" applyAlignment="1">
      <alignment vertical="center"/>
    </xf>
    <xf numFmtId="0" fontId="52" fillId="2" borderId="40" xfId="0" applyFont="1" applyFill="1" applyBorder="1" applyAlignment="1">
      <alignment vertical="center"/>
    </xf>
    <xf numFmtId="0" fontId="52" fillId="2" borderId="22" xfId="0" applyFont="1" applyFill="1" applyBorder="1" applyAlignment="1">
      <alignment vertical="center"/>
    </xf>
    <xf numFmtId="0" fontId="52" fillId="2" borderId="35" xfId="0" applyFont="1" applyFill="1" applyBorder="1" applyAlignment="1">
      <alignment vertical="center"/>
    </xf>
    <xf numFmtId="0" fontId="52" fillId="0" borderId="22" xfId="0" applyFont="1" applyFill="1" applyBorder="1" applyAlignment="1">
      <alignment vertical="center"/>
    </xf>
    <xf numFmtId="165" fontId="52" fillId="6" borderId="0" xfId="0" applyNumberFormat="1" applyFont="1" applyFill="1"/>
    <xf numFmtId="166" fontId="52" fillId="2" borderId="0" xfId="4" applyNumberFormat="1" applyFont="1" applyFill="1"/>
    <xf numFmtId="166" fontId="52" fillId="6" borderId="0" xfId="4" applyNumberFormat="1" applyFont="1" applyFill="1"/>
    <xf numFmtId="0" fontId="67" fillId="2" borderId="0" xfId="0" applyFont="1" applyFill="1"/>
    <xf numFmtId="0" fontId="67" fillId="2" borderId="0" xfId="0" applyFont="1" applyFill="1" applyAlignment="1">
      <alignment wrapText="1"/>
    </xf>
    <xf numFmtId="0" fontId="52" fillId="0" borderId="1" xfId="1" applyFont="1" applyFill="1" applyBorder="1" applyAlignment="1">
      <alignment horizontal="center" vertical="center"/>
    </xf>
    <xf numFmtId="0" fontId="52" fillId="2" borderId="16" xfId="0" applyFont="1" applyFill="1" applyBorder="1"/>
    <xf numFmtId="41" fontId="52" fillId="2" borderId="1" xfId="0" applyNumberFormat="1" applyFont="1" applyFill="1" applyBorder="1"/>
    <xf numFmtId="0" fontId="71" fillId="2" borderId="0" xfId="0" applyFont="1" applyFill="1"/>
    <xf numFmtId="0" fontId="52" fillId="2" borderId="1" xfId="2" quotePrefix="1" applyFont="1" applyFill="1" applyBorder="1" applyAlignment="1">
      <alignment horizontal="center" vertical="center"/>
    </xf>
    <xf numFmtId="0" fontId="52" fillId="0" borderId="1" xfId="2" applyFont="1" applyFill="1" applyBorder="1" applyAlignment="1">
      <alignment horizontal="left" vertical="center" wrapText="1"/>
    </xf>
    <xf numFmtId="41" fontId="52" fillId="2" borderId="1" xfId="0" applyNumberFormat="1" applyFont="1" applyFill="1" applyBorder="1" applyAlignment="1">
      <alignment horizontal="center" vertical="center"/>
    </xf>
    <xf numFmtId="41" fontId="52" fillId="2" borderId="1" xfId="4" applyFont="1" applyFill="1" applyBorder="1" applyAlignment="1">
      <alignment horizontal="center" vertical="center"/>
    </xf>
    <xf numFmtId="166" fontId="52" fillId="2" borderId="3" xfId="4" applyNumberFormat="1" applyFont="1" applyFill="1" applyBorder="1" applyAlignment="1">
      <alignment vertical="center"/>
    </xf>
    <xf numFmtId="0" fontId="52" fillId="0" borderId="1" xfId="0" quotePrefix="1" applyFont="1" applyBorder="1" applyAlignment="1">
      <alignment horizontal="center" vertical="center"/>
    </xf>
    <xf numFmtId="0" fontId="52" fillId="0" borderId="1" xfId="0" quotePrefix="1" applyNumberFormat="1" applyFont="1" applyBorder="1" applyAlignment="1">
      <alignment horizontal="left" vertical="center" wrapText="1"/>
    </xf>
    <xf numFmtId="41" fontId="52" fillId="2" borderId="1" xfId="4" applyFont="1" applyFill="1" applyBorder="1" applyAlignment="1">
      <alignment vertical="center"/>
    </xf>
    <xf numFmtId="41" fontId="52" fillId="6" borderId="1" xfId="4" applyFont="1" applyFill="1" applyBorder="1" applyAlignment="1">
      <alignment vertical="center"/>
    </xf>
    <xf numFmtId="0" fontId="67" fillId="0" borderId="0" xfId="0" applyFont="1" applyFill="1"/>
    <xf numFmtId="0" fontId="52" fillId="0" borderId="0" xfId="2" applyFont="1" applyAlignment="1"/>
    <xf numFmtId="0" fontId="52" fillId="2" borderId="0" xfId="2" applyFont="1" applyFill="1" applyAlignment="1"/>
    <xf numFmtId="0" fontId="71" fillId="0" borderId="0" xfId="0" applyFont="1" applyFill="1"/>
    <xf numFmtId="0" fontId="58" fillId="2" borderId="0" xfId="2" applyFont="1" applyFill="1" applyAlignment="1">
      <alignment horizontal="center"/>
    </xf>
    <xf numFmtId="41" fontId="54" fillId="0" borderId="1" xfId="4" applyFont="1" applyBorder="1" applyAlignment="1">
      <alignment vertical="center"/>
    </xf>
    <xf numFmtId="41" fontId="54" fillId="2" borderId="1" xfId="4" applyFont="1" applyFill="1" applyBorder="1" applyAlignment="1">
      <alignment vertical="center"/>
    </xf>
    <xf numFmtId="41" fontId="54" fillId="0" borderId="1" xfId="4" applyFont="1" applyFill="1" applyBorder="1" applyAlignment="1">
      <alignment vertical="center"/>
    </xf>
    <xf numFmtId="41" fontId="54" fillId="0" borderId="1" xfId="4" applyFont="1" applyFill="1" applyBorder="1" applyAlignment="1">
      <alignment horizontal="center" vertical="center"/>
    </xf>
    <xf numFmtId="41" fontId="54" fillId="6" borderId="1" xfId="4" applyFont="1" applyFill="1" applyBorder="1" applyAlignment="1">
      <alignment vertical="center"/>
    </xf>
    <xf numFmtId="41" fontId="54" fillId="2" borderId="3" xfId="4" applyFont="1" applyFill="1" applyBorder="1" applyAlignment="1">
      <alignment vertical="center"/>
    </xf>
    <xf numFmtId="41" fontId="71" fillId="2" borderId="0" xfId="4" applyFont="1" applyFill="1" applyAlignment="1">
      <alignment vertical="center"/>
    </xf>
    <xf numFmtId="0" fontId="54" fillId="0" borderId="0" xfId="0" applyFont="1" applyAlignment="1">
      <alignment vertical="center"/>
    </xf>
    <xf numFmtId="0" fontId="54" fillId="0" borderId="5" xfId="0" applyFont="1" applyBorder="1" applyAlignment="1">
      <alignment vertical="center"/>
    </xf>
    <xf numFmtId="166" fontId="66" fillId="2" borderId="5" xfId="0" applyNumberFormat="1" applyFont="1" applyFill="1" applyBorder="1" applyAlignment="1">
      <alignment vertical="center"/>
    </xf>
    <xf numFmtId="166" fontId="66" fillId="2" borderId="5" xfId="4" applyNumberFormat="1" applyFont="1" applyFill="1" applyBorder="1" applyAlignment="1">
      <alignment vertical="center"/>
    </xf>
    <xf numFmtId="166" fontId="66" fillId="6" borderId="5" xfId="4" applyNumberFormat="1" applyFont="1" applyFill="1" applyBorder="1" applyAlignment="1">
      <alignment vertical="center"/>
    </xf>
    <xf numFmtId="41" fontId="66" fillId="2" borderId="5" xfId="4" applyFont="1" applyFill="1" applyBorder="1" applyAlignment="1">
      <alignment vertical="center"/>
    </xf>
    <xf numFmtId="166" fontId="66" fillId="2" borderId="17" xfId="4" applyNumberFormat="1" applyFont="1" applyFill="1" applyBorder="1" applyAlignment="1">
      <alignment vertical="center"/>
    </xf>
    <xf numFmtId="166" fontId="66" fillId="2" borderId="7" xfId="4" applyNumberFormat="1" applyFont="1" applyFill="1" applyBorder="1" applyAlignment="1">
      <alignment vertical="center"/>
    </xf>
    <xf numFmtId="166" fontId="66" fillId="7" borderId="1" xfId="4" applyNumberFormat="1" applyFont="1" applyFill="1" applyBorder="1" applyAlignment="1">
      <alignment vertical="center"/>
    </xf>
    <xf numFmtId="166" fontId="70" fillId="2" borderId="1" xfId="4" applyNumberFormat="1" applyFont="1" applyFill="1" applyBorder="1" applyAlignment="1">
      <alignment vertical="center"/>
    </xf>
    <xf numFmtId="165" fontId="54" fillId="0" borderId="0" xfId="0" applyNumberFormat="1" applyFont="1" applyAlignment="1">
      <alignment vertical="center"/>
    </xf>
    <xf numFmtId="0" fontId="54" fillId="0" borderId="1" xfId="0" applyFont="1" applyBorder="1" applyAlignment="1">
      <alignment vertical="center"/>
    </xf>
    <xf numFmtId="166" fontId="54" fillId="2" borderId="1" xfId="4" applyNumberFormat="1" applyFont="1" applyFill="1" applyBorder="1" applyAlignment="1">
      <alignment vertical="center"/>
    </xf>
    <xf numFmtId="166" fontId="54" fillId="6" borderId="1" xfId="4" applyNumberFormat="1" applyFont="1" applyFill="1" applyBorder="1" applyAlignment="1">
      <alignment vertical="center"/>
    </xf>
    <xf numFmtId="166" fontId="54" fillId="2" borderId="3" xfId="4" applyNumberFormat="1" applyFont="1" applyFill="1" applyBorder="1" applyAlignment="1">
      <alignment vertical="center"/>
    </xf>
    <xf numFmtId="165" fontId="54" fillId="2" borderId="1" xfId="0" applyNumberFormat="1" applyFont="1" applyFill="1" applyBorder="1" applyAlignment="1">
      <alignment vertical="center"/>
    </xf>
    <xf numFmtId="0" fontId="71" fillId="2" borderId="0" xfId="0" applyFont="1" applyFill="1" applyAlignment="1">
      <alignment vertical="center"/>
    </xf>
    <xf numFmtId="0" fontId="54" fillId="0" borderId="1" xfId="9" applyFont="1" applyBorder="1" applyAlignment="1">
      <alignment vertical="center" wrapText="1"/>
    </xf>
    <xf numFmtId="0" fontId="52" fillId="0" borderId="4" xfId="0" applyFont="1" applyBorder="1"/>
    <xf numFmtId="0" fontId="52" fillId="0" borderId="9" xfId="0" applyFont="1" applyBorder="1"/>
    <xf numFmtId="0" fontId="54" fillId="0" borderId="9" xfId="0" applyFont="1" applyBorder="1" applyAlignment="1">
      <alignment vertical="center"/>
    </xf>
    <xf numFmtId="0" fontId="54" fillId="0" borderId="4" xfId="0" applyFont="1" applyBorder="1" applyAlignment="1">
      <alignment vertical="center"/>
    </xf>
    <xf numFmtId="0" fontId="52" fillId="0" borderId="4" xfId="0" applyFont="1" applyBorder="1" applyAlignment="1">
      <alignment horizontal="center" vertical="center"/>
    </xf>
    <xf numFmtId="41" fontId="54" fillId="0" borderId="4" xfId="4" applyFont="1" applyBorder="1" applyAlignment="1">
      <alignment vertical="center"/>
    </xf>
    <xf numFmtId="0" fontId="54" fillId="0" borderId="16" xfId="9" applyFont="1" applyBorder="1" applyAlignment="1">
      <alignment horizontal="left" vertical="center"/>
    </xf>
    <xf numFmtId="43" fontId="54" fillId="0" borderId="1" xfId="0" applyNumberFormat="1" applyFont="1" applyFill="1" applyBorder="1" applyAlignment="1">
      <alignment vertical="center"/>
    </xf>
    <xf numFmtId="0" fontId="52" fillId="0" borderId="16" xfId="0" applyFont="1" applyBorder="1" applyAlignment="1">
      <alignment horizontal="center" vertical="center"/>
    </xf>
    <xf numFmtId="0" fontId="54" fillId="0" borderId="16" xfId="4" applyNumberFormat="1" applyFont="1" applyBorder="1" applyAlignment="1">
      <alignment vertical="center"/>
    </xf>
    <xf numFmtId="41" fontId="54" fillId="0" borderId="19" xfId="4" applyFont="1" applyFill="1" applyBorder="1" applyAlignment="1">
      <alignment horizontal="center" vertical="center"/>
    </xf>
    <xf numFmtId="0" fontId="52" fillId="0" borderId="21" xfId="0" applyFont="1" applyBorder="1" applyAlignment="1">
      <alignment horizontal="left" vertical="center"/>
    </xf>
    <xf numFmtId="0" fontId="52" fillId="0" borderId="22" xfId="0" applyFont="1" applyBorder="1"/>
    <xf numFmtId="0" fontId="52" fillId="2" borderId="6" xfId="1" applyFont="1" applyFill="1" applyBorder="1" applyAlignment="1">
      <alignment horizontal="center" vertical="center"/>
    </xf>
    <xf numFmtId="0" fontId="54" fillId="0" borderId="22" xfId="0" applyFont="1" applyBorder="1" applyAlignment="1">
      <alignment horizontal="center" vertical="center"/>
    </xf>
    <xf numFmtId="0" fontId="67" fillId="2" borderId="0" xfId="0" applyFont="1" applyFill="1" applyAlignment="1">
      <alignment vertical="center"/>
    </xf>
    <xf numFmtId="41" fontId="54" fillId="2" borderId="1" xfId="4" applyFont="1" applyFill="1" applyBorder="1" applyAlignment="1">
      <alignment horizontal="center" vertical="center"/>
    </xf>
    <xf numFmtId="165" fontId="67" fillId="2" borderId="0" xfId="0" applyNumberFormat="1" applyFont="1" applyFill="1" applyAlignment="1">
      <alignment vertical="center"/>
    </xf>
    <xf numFmtId="14" fontId="52" fillId="0" borderId="1" xfId="0" applyNumberFormat="1" applyFont="1" applyBorder="1" applyAlignment="1">
      <alignment horizontal="center" vertical="center"/>
    </xf>
    <xf numFmtId="0" fontId="52" fillId="0" borderId="0" xfId="0" applyFont="1" applyAlignment="1">
      <alignment horizontal="left"/>
    </xf>
    <xf numFmtId="166" fontId="52" fillId="0" borderId="0" xfId="4" applyNumberFormat="1" applyFont="1"/>
    <xf numFmtId="165" fontId="67" fillId="0" borderId="0" xfId="0" applyNumberFormat="1" applyFont="1"/>
    <xf numFmtId="165" fontId="71" fillId="2" borderId="0" xfId="0" applyNumberFormat="1" applyFont="1" applyFill="1"/>
    <xf numFmtId="165" fontId="71" fillId="2" borderId="1" xfId="0" applyNumberFormat="1" applyFont="1" applyFill="1" applyBorder="1"/>
    <xf numFmtId="165" fontId="65" fillId="2" borderId="0" xfId="0" applyNumberFormat="1" applyFont="1" applyFill="1"/>
    <xf numFmtId="165" fontId="64" fillId="0" borderId="0" xfId="0" applyNumberFormat="1" applyFont="1" applyFill="1" applyAlignment="1">
      <alignment horizontal="center"/>
    </xf>
    <xf numFmtId="0" fontId="52" fillId="0" borderId="0" xfId="0" applyFont="1" applyAlignment="1">
      <alignment horizontal="left" wrapText="1"/>
    </xf>
    <xf numFmtId="166" fontId="52" fillId="0" borderId="0" xfId="4" applyNumberFormat="1" applyFont="1" applyAlignment="1">
      <alignment wrapText="1"/>
    </xf>
    <xf numFmtId="0" fontId="54" fillId="2" borderId="0" xfId="0" applyFont="1" applyFill="1" applyAlignment="1">
      <alignment wrapText="1"/>
    </xf>
    <xf numFmtId="0" fontId="54" fillId="0" borderId="0" xfId="0" applyFont="1" applyAlignment="1">
      <alignment wrapText="1"/>
    </xf>
    <xf numFmtId="165" fontId="52" fillId="0" borderId="0" xfId="0" applyNumberFormat="1" applyFont="1" applyAlignment="1">
      <alignment horizontal="left"/>
    </xf>
    <xf numFmtId="0" fontId="54" fillId="0" borderId="6" xfId="0" applyFont="1" applyFill="1" applyBorder="1" applyAlignment="1">
      <alignment horizontal="center" vertical="center"/>
    </xf>
    <xf numFmtId="0" fontId="54" fillId="2" borderId="6" xfId="0" applyFont="1" applyFill="1" applyBorder="1" applyAlignment="1">
      <alignment horizontal="center" vertical="center" wrapText="1"/>
    </xf>
    <xf numFmtId="0" fontId="54" fillId="6" borderId="6" xfId="0" applyFont="1" applyFill="1" applyBorder="1" applyAlignment="1">
      <alignment horizontal="center" vertical="center" wrapText="1"/>
    </xf>
    <xf numFmtId="0" fontId="54" fillId="2" borderId="6" xfId="0" applyFont="1" applyFill="1" applyBorder="1" applyAlignment="1">
      <alignment horizontal="center" vertical="center"/>
    </xf>
    <xf numFmtId="0" fontId="54" fillId="2" borderId="10" xfId="0" applyFont="1" applyFill="1" applyBorder="1" applyAlignment="1">
      <alignment horizontal="center" vertical="center"/>
    </xf>
    <xf numFmtId="0" fontId="54" fillId="2" borderId="11" xfId="0" applyFont="1" applyFill="1" applyBorder="1" applyAlignment="1">
      <alignment horizontal="center" vertical="center" wrapText="1"/>
    </xf>
    <xf numFmtId="0" fontId="54" fillId="2" borderId="10" xfId="0" applyFont="1" applyFill="1" applyBorder="1" applyAlignment="1">
      <alignment horizontal="center" vertical="center" wrapText="1"/>
    </xf>
    <xf numFmtId="0" fontId="54" fillId="0" borderId="0" xfId="0" applyFont="1" applyAlignment="1">
      <alignment horizontal="left"/>
    </xf>
    <xf numFmtId="166" fontId="54" fillId="0" borderId="0" xfId="4" applyNumberFormat="1" applyFont="1"/>
    <xf numFmtId="166" fontId="54" fillId="2" borderId="1" xfId="4" applyNumberFormat="1" applyFont="1" applyFill="1" applyBorder="1" applyAlignment="1">
      <alignment vertical="center" wrapText="1"/>
    </xf>
    <xf numFmtId="166" fontId="54" fillId="2" borderId="0" xfId="4" applyNumberFormat="1" applyFont="1" applyFill="1"/>
    <xf numFmtId="0" fontId="52" fillId="2" borderId="1" xfId="0" applyFont="1" applyFill="1" applyBorder="1" applyAlignment="1">
      <alignment horizontal="center" vertical="center" wrapText="1"/>
    </xf>
    <xf numFmtId="0" fontId="52" fillId="2" borderId="1" xfId="0" applyFont="1" applyFill="1" applyBorder="1" applyAlignment="1">
      <alignment vertical="center" wrapText="1"/>
    </xf>
    <xf numFmtId="166" fontId="52" fillId="2" borderId="1" xfId="4" applyNumberFormat="1" applyFont="1" applyFill="1" applyBorder="1" applyAlignment="1">
      <alignment vertical="center" wrapText="1"/>
    </xf>
    <xf numFmtId="0" fontId="54" fillId="2" borderId="1" xfId="0" applyFont="1" applyFill="1" applyBorder="1" applyAlignment="1">
      <alignment wrapText="1"/>
    </xf>
    <xf numFmtId="166" fontId="54" fillId="2" borderId="1" xfId="0" applyNumberFormat="1" applyFont="1" applyFill="1" applyBorder="1" applyAlignment="1">
      <alignment vertical="center" wrapText="1"/>
    </xf>
    <xf numFmtId="166" fontId="54" fillId="2" borderId="0" xfId="4" applyNumberFormat="1" applyFont="1" applyFill="1" applyAlignment="1">
      <alignment wrapText="1"/>
    </xf>
    <xf numFmtId="0" fontId="54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52" fillId="2" borderId="0" xfId="0" applyFont="1" applyFill="1" applyAlignment="1">
      <alignment vertical="center"/>
    </xf>
    <xf numFmtId="0" fontId="52" fillId="6" borderId="0" xfId="0" applyFont="1" applyFill="1" applyAlignment="1">
      <alignment vertical="center"/>
    </xf>
    <xf numFmtId="0" fontId="52" fillId="0" borderId="0" xfId="0" applyFont="1" applyAlignment="1">
      <alignment horizontal="left" vertical="center"/>
    </xf>
    <xf numFmtId="166" fontId="54" fillId="0" borderId="0" xfId="4" applyNumberFormat="1" applyFont="1" applyAlignment="1">
      <alignment horizontal="center" vertical="center"/>
    </xf>
    <xf numFmtId="166" fontId="54" fillId="2" borderId="0" xfId="4" applyNumberFormat="1" applyFont="1" applyFill="1" applyAlignment="1">
      <alignment horizontal="center" vertical="center"/>
    </xf>
    <xf numFmtId="0" fontId="67" fillId="0" borderId="0" xfId="0" applyFont="1" applyAlignment="1">
      <alignment vertical="center"/>
    </xf>
    <xf numFmtId="0" fontId="71" fillId="2" borderId="0" xfId="0" applyFont="1" applyFill="1" applyAlignment="1">
      <alignment horizontal="center" vertical="center"/>
    </xf>
    <xf numFmtId="0" fontId="71" fillId="2" borderId="0" xfId="0" applyFont="1" applyFill="1" applyAlignment="1">
      <alignment horizontal="right" vertical="center"/>
    </xf>
    <xf numFmtId="0" fontId="52" fillId="2" borderId="0" xfId="0" applyFont="1" applyFill="1" applyAlignment="1">
      <alignment horizontal="left" vertical="center"/>
    </xf>
    <xf numFmtId="166" fontId="52" fillId="0" borderId="0" xfId="4" applyNumberFormat="1" applyFont="1" applyAlignment="1">
      <alignment vertical="center"/>
    </xf>
    <xf numFmtId="166" fontId="52" fillId="2" borderId="0" xfId="4" applyNumberFormat="1" applyFont="1" applyFill="1" applyAlignment="1">
      <alignment vertical="center"/>
    </xf>
    <xf numFmtId="0" fontId="54" fillId="0" borderId="11" xfId="0" applyFont="1" applyFill="1" applyBorder="1" applyAlignment="1">
      <alignment horizontal="center" vertical="center"/>
    </xf>
    <xf numFmtId="0" fontId="52" fillId="2" borderId="4" xfId="0" applyFont="1" applyFill="1" applyBorder="1"/>
    <xf numFmtId="0" fontId="54" fillId="0" borderId="16" xfId="1" applyFont="1" applyFill="1" applyBorder="1" applyAlignment="1">
      <alignment horizontal="center" vertical="center" wrapText="1"/>
    </xf>
    <xf numFmtId="0" fontId="54" fillId="0" borderId="1" xfId="2" applyFont="1" applyFill="1" applyBorder="1" applyAlignment="1">
      <alignment horizontal="center" vertical="center" wrapText="1"/>
    </xf>
    <xf numFmtId="0" fontId="54" fillId="0" borderId="1" xfId="2" applyFont="1" applyFill="1" applyBorder="1" applyAlignment="1">
      <alignment horizontal="center" vertical="center"/>
    </xf>
    <xf numFmtId="0" fontId="58" fillId="0" borderId="19" xfId="2" applyFont="1" applyFill="1" applyBorder="1" applyAlignment="1">
      <alignment horizontal="center" vertical="center"/>
    </xf>
    <xf numFmtId="0" fontId="52" fillId="0" borderId="16" xfId="1" applyFont="1" applyFill="1" applyBorder="1" applyAlignment="1">
      <alignment horizontal="center" vertical="center"/>
    </xf>
    <xf numFmtId="0" fontId="64" fillId="0" borderId="19" xfId="1" applyFont="1" applyFill="1" applyBorder="1" applyAlignment="1">
      <alignment horizontal="center" vertical="center"/>
    </xf>
    <xf numFmtId="0" fontId="52" fillId="0" borderId="1" xfId="0" applyFont="1" applyFill="1" applyBorder="1" applyAlignment="1">
      <alignment horizontal="left" vertical="center"/>
    </xf>
    <xf numFmtId="166" fontId="64" fillId="0" borderId="19" xfId="4" applyNumberFormat="1" applyFont="1" applyFill="1" applyBorder="1" applyAlignment="1">
      <alignment horizontal="center" vertical="center"/>
    </xf>
    <xf numFmtId="166" fontId="54" fillId="0" borderId="1" xfId="4" applyNumberFormat="1" applyFont="1" applyFill="1" applyBorder="1" applyAlignment="1">
      <alignment vertical="center" wrapText="1"/>
    </xf>
    <xf numFmtId="166" fontId="52" fillId="0" borderId="1" xfId="4" applyNumberFormat="1" applyFont="1" applyFill="1" applyBorder="1" applyAlignment="1">
      <alignment vertical="center" wrapText="1"/>
    </xf>
    <xf numFmtId="0" fontId="52" fillId="0" borderId="1" xfId="0" applyFont="1" applyFill="1" applyBorder="1" applyAlignment="1">
      <alignment horizontal="center" vertical="center" wrapText="1"/>
    </xf>
    <xf numFmtId="0" fontId="64" fillId="0" borderId="1" xfId="2" applyFont="1" applyFill="1" applyBorder="1" applyAlignment="1">
      <alignment horizontal="center" vertical="center" wrapText="1"/>
    </xf>
    <xf numFmtId="0" fontId="64" fillId="0" borderId="1" xfId="2" applyFont="1" applyFill="1" applyBorder="1" applyAlignment="1">
      <alignment horizontal="left" vertical="center" wrapText="1"/>
    </xf>
    <xf numFmtId="0" fontId="52" fillId="0" borderId="1" xfId="0" applyFont="1" applyFill="1" applyBorder="1" applyAlignment="1">
      <alignment horizontal="center" wrapText="1"/>
    </xf>
    <xf numFmtId="41" fontId="64" fillId="0" borderId="1" xfId="3" applyFont="1" applyFill="1" applyBorder="1" applyAlignment="1">
      <alignment horizontal="center" vertical="center" wrapText="1"/>
    </xf>
    <xf numFmtId="0" fontId="64" fillId="0" borderId="1" xfId="2" quotePrefix="1" applyNumberFormat="1" applyFont="1" applyFill="1" applyBorder="1" applyAlignment="1">
      <alignment horizontal="center" vertical="center" wrapText="1"/>
    </xf>
    <xf numFmtId="0" fontId="64" fillId="0" borderId="1" xfId="2" applyNumberFormat="1" applyFont="1" applyFill="1" applyBorder="1" applyAlignment="1">
      <alignment horizontal="center" vertical="center" wrapText="1"/>
    </xf>
    <xf numFmtId="0" fontId="64" fillId="0" borderId="19" xfId="0" applyFont="1" applyFill="1" applyBorder="1" applyAlignment="1">
      <alignment horizontal="center" vertical="center" wrapText="1"/>
    </xf>
    <xf numFmtId="165" fontId="64" fillId="0" borderId="1" xfId="2" quotePrefix="1" applyNumberFormat="1" applyFont="1" applyFill="1" applyBorder="1" applyAlignment="1">
      <alignment horizontal="center" vertical="center" wrapText="1"/>
    </xf>
    <xf numFmtId="166" fontId="64" fillId="0" borderId="19" xfId="4" applyNumberFormat="1" applyFont="1" applyFill="1" applyBorder="1" applyAlignment="1">
      <alignment horizontal="center" vertical="center" wrapText="1"/>
    </xf>
    <xf numFmtId="0" fontId="54" fillId="0" borderId="16" xfId="0" applyFont="1" applyFill="1" applyBorder="1" applyAlignment="1">
      <alignment horizontal="center" vertical="center" wrapText="1"/>
    </xf>
    <xf numFmtId="166" fontId="54" fillId="0" borderId="1" xfId="0" applyNumberFormat="1" applyFont="1" applyFill="1" applyBorder="1" applyAlignment="1">
      <alignment vertical="center" wrapText="1"/>
    </xf>
    <xf numFmtId="41" fontId="58" fillId="0" borderId="1" xfId="3" applyFont="1" applyFill="1" applyBorder="1" applyAlignment="1">
      <alignment vertical="center" wrapText="1"/>
    </xf>
    <xf numFmtId="0" fontId="58" fillId="0" borderId="1" xfId="2" applyFont="1" applyFill="1" applyBorder="1" applyAlignment="1">
      <alignment horizontal="center" vertical="center" wrapText="1"/>
    </xf>
    <xf numFmtId="0" fontId="58" fillId="0" borderId="1" xfId="2" quotePrefix="1" applyFont="1" applyFill="1" applyBorder="1" applyAlignment="1">
      <alignment horizontal="center" vertical="center" wrapText="1"/>
    </xf>
    <xf numFmtId="41" fontId="58" fillId="0" borderId="19" xfId="3" applyFont="1" applyFill="1" applyBorder="1" applyAlignment="1">
      <alignment horizontal="center" vertical="center" wrapText="1"/>
    </xf>
    <xf numFmtId="0" fontId="64" fillId="0" borderId="16" xfId="0" applyFont="1" applyFill="1" applyBorder="1" applyAlignment="1">
      <alignment horizontal="center" vertical="center" wrapText="1"/>
    </xf>
    <xf numFmtId="0" fontId="52" fillId="2" borderId="1" xfId="0" applyFont="1" applyFill="1" applyBorder="1" applyAlignment="1">
      <alignment wrapText="1"/>
    </xf>
    <xf numFmtId="166" fontId="52" fillId="2" borderId="0" xfId="4" applyNumberFormat="1" applyFont="1" applyFill="1" applyAlignment="1">
      <alignment wrapText="1"/>
    </xf>
    <xf numFmtId="0" fontId="52" fillId="2" borderId="0" xfId="0" applyFont="1" applyFill="1" applyAlignment="1">
      <alignment wrapText="1"/>
    </xf>
    <xf numFmtId="0" fontId="58" fillId="0" borderId="16" xfId="0" applyFont="1" applyFill="1" applyBorder="1" applyAlignment="1">
      <alignment horizontal="center" vertical="center" wrapText="1"/>
    </xf>
    <xf numFmtId="165" fontId="58" fillId="0" borderId="19" xfId="0" applyNumberFormat="1" applyFont="1" applyFill="1" applyBorder="1" applyAlignment="1">
      <alignment horizontal="center" vertical="center" wrapText="1"/>
    </xf>
    <xf numFmtId="0" fontId="54" fillId="2" borderId="16" xfId="0" applyFont="1" applyFill="1" applyBorder="1" applyAlignment="1">
      <alignment wrapText="1"/>
    </xf>
    <xf numFmtId="165" fontId="52" fillId="0" borderId="0" xfId="0" applyNumberFormat="1" applyFont="1" applyAlignment="1">
      <alignment horizontal="left" wrapText="1"/>
    </xf>
    <xf numFmtId="0" fontId="52" fillId="2" borderId="16" xfId="0" applyFont="1" applyFill="1" applyBorder="1" applyAlignment="1">
      <alignment wrapText="1"/>
    </xf>
    <xf numFmtId="0" fontId="52" fillId="2" borderId="3" xfId="0" applyFont="1" applyFill="1" applyBorder="1" applyAlignment="1">
      <alignment wrapText="1"/>
    </xf>
    <xf numFmtId="0" fontId="58" fillId="0" borderId="19" xfId="0" applyFont="1" applyFill="1" applyBorder="1" applyAlignment="1">
      <alignment horizontal="center" vertical="center" wrapText="1"/>
    </xf>
    <xf numFmtId="0" fontId="52" fillId="7" borderId="0" xfId="0" applyFont="1" applyFill="1" applyAlignment="1">
      <alignment wrapText="1"/>
    </xf>
    <xf numFmtId="166" fontId="64" fillId="0" borderId="1" xfId="4" applyNumberFormat="1" applyFont="1" applyFill="1" applyBorder="1" applyAlignment="1">
      <alignment horizontal="center" vertical="center" wrapText="1"/>
    </xf>
    <xf numFmtId="0" fontId="52" fillId="2" borderId="4" xfId="0" applyFont="1" applyFill="1" applyBorder="1" applyAlignment="1">
      <alignment horizontal="center" vertical="center" wrapText="1"/>
    </xf>
    <xf numFmtId="166" fontId="52" fillId="2" borderId="1" xfId="4" applyNumberFormat="1" applyFont="1" applyFill="1" applyBorder="1" applyAlignment="1">
      <alignment horizontal="right" vertical="center" wrapText="1"/>
    </xf>
    <xf numFmtId="166" fontId="52" fillId="2" borderId="1" xfId="4" applyNumberFormat="1" applyFont="1" applyFill="1" applyBorder="1" applyAlignment="1">
      <alignment horizontal="center" vertical="center" wrapText="1"/>
    </xf>
    <xf numFmtId="166" fontId="52" fillId="2" borderId="1" xfId="0" applyNumberFormat="1" applyFont="1" applyFill="1" applyBorder="1" applyAlignment="1">
      <alignment horizontal="right" vertical="center" wrapText="1"/>
    </xf>
    <xf numFmtId="166" fontId="52" fillId="6" borderId="1" xfId="4" applyNumberFormat="1" applyFont="1" applyFill="1" applyBorder="1" applyAlignment="1">
      <alignment horizontal="right" vertical="center" wrapText="1"/>
    </xf>
    <xf numFmtId="166" fontId="52" fillId="2" borderId="19" xfId="4" applyNumberFormat="1" applyFont="1" applyFill="1" applyBorder="1" applyAlignment="1">
      <alignment horizontal="right" vertical="center" wrapText="1"/>
    </xf>
    <xf numFmtId="166" fontId="52" fillId="2" borderId="16" xfId="4" applyNumberFormat="1" applyFont="1" applyFill="1" applyBorder="1" applyAlignment="1">
      <alignment wrapText="1"/>
    </xf>
    <xf numFmtId="166" fontId="52" fillId="2" borderId="3" xfId="4" applyNumberFormat="1" applyFont="1" applyFill="1" applyBorder="1" applyAlignment="1">
      <alignment wrapText="1"/>
    </xf>
    <xf numFmtId="166" fontId="52" fillId="2" borderId="1" xfId="4" applyNumberFormat="1" applyFont="1" applyFill="1" applyBorder="1" applyAlignment="1">
      <alignment wrapText="1"/>
    </xf>
    <xf numFmtId="165" fontId="52" fillId="2" borderId="0" xfId="0" applyNumberFormat="1" applyFont="1" applyFill="1" applyAlignment="1">
      <alignment horizontal="left" wrapText="1"/>
    </xf>
    <xf numFmtId="165" fontId="52" fillId="2" borderId="1" xfId="0" applyNumberFormat="1" applyFont="1" applyFill="1" applyBorder="1" applyAlignment="1">
      <alignment wrapText="1"/>
    </xf>
    <xf numFmtId="166" fontId="58" fillId="0" borderId="19" xfId="4" applyNumberFormat="1" applyFont="1" applyFill="1" applyBorder="1" applyAlignment="1">
      <alignment horizontal="center" vertical="center" wrapText="1"/>
    </xf>
    <xf numFmtId="166" fontId="54" fillId="6" borderId="1" xfId="4" applyNumberFormat="1" applyFont="1" applyFill="1" applyBorder="1" applyAlignment="1">
      <alignment horizontal="right" vertical="center" wrapText="1"/>
    </xf>
    <xf numFmtId="166" fontId="54" fillId="2" borderId="1" xfId="0" applyNumberFormat="1" applyFont="1" applyFill="1" applyBorder="1" applyAlignment="1">
      <alignment horizontal="center" vertical="center" wrapText="1"/>
    </xf>
    <xf numFmtId="166" fontId="52" fillId="6" borderId="1" xfId="4" applyNumberFormat="1" applyFont="1" applyFill="1" applyBorder="1" applyAlignment="1">
      <alignment horizontal="left" vertical="center" wrapText="1"/>
    </xf>
    <xf numFmtId="0" fontId="52" fillId="0" borderId="16" xfId="0" applyFont="1" applyFill="1" applyBorder="1" applyAlignment="1">
      <alignment horizontal="center" vertical="center" wrapText="1"/>
    </xf>
    <xf numFmtId="165" fontId="64" fillId="0" borderId="19" xfId="0" applyNumberFormat="1" applyFont="1" applyFill="1" applyBorder="1" applyAlignment="1">
      <alignment horizontal="center" wrapText="1"/>
    </xf>
    <xf numFmtId="0" fontId="64" fillId="0" borderId="19" xfId="0" applyFont="1" applyFill="1" applyBorder="1" applyAlignment="1">
      <alignment horizontal="center" wrapText="1"/>
    </xf>
    <xf numFmtId="166" fontId="64" fillId="0" borderId="19" xfId="2" applyNumberFormat="1" applyFont="1" applyFill="1" applyBorder="1" applyAlignment="1">
      <alignment wrapText="1"/>
    </xf>
    <xf numFmtId="166" fontId="52" fillId="3" borderId="0" xfId="4" applyNumberFormat="1" applyFont="1" applyFill="1" applyAlignment="1">
      <alignment wrapText="1"/>
    </xf>
    <xf numFmtId="0" fontId="52" fillId="3" borderId="0" xfId="0" applyFont="1" applyFill="1" applyAlignment="1">
      <alignment wrapText="1"/>
    </xf>
    <xf numFmtId="166" fontId="64" fillId="0" borderId="19" xfId="2" applyNumberFormat="1" applyFont="1" applyFill="1" applyBorder="1" applyAlignment="1">
      <alignment vertical="center" wrapText="1"/>
    </xf>
    <xf numFmtId="0" fontId="52" fillId="7" borderId="0" xfId="0" applyFont="1" applyFill="1" applyAlignment="1">
      <alignment vertical="center" wrapText="1"/>
    </xf>
    <xf numFmtId="0" fontId="64" fillId="0" borderId="19" xfId="2" applyFont="1" applyFill="1" applyBorder="1" applyAlignment="1">
      <alignment wrapText="1"/>
    </xf>
    <xf numFmtId="0" fontId="52" fillId="0" borderId="1" xfId="0" quotePrefix="1" applyFont="1" applyFill="1" applyBorder="1" applyAlignment="1">
      <alignment horizontal="center" wrapText="1"/>
    </xf>
    <xf numFmtId="0" fontId="64" fillId="0" borderId="19" xfId="2" applyFont="1" applyFill="1" applyBorder="1" applyAlignment="1">
      <alignment vertical="center" wrapText="1"/>
    </xf>
    <xf numFmtId="0" fontId="64" fillId="0" borderId="1" xfId="0" applyFont="1" applyFill="1" applyBorder="1" applyAlignment="1">
      <alignment horizontal="center" wrapText="1"/>
    </xf>
    <xf numFmtId="0" fontId="62" fillId="0" borderId="1" xfId="0" applyFont="1" applyFill="1" applyBorder="1" applyAlignment="1">
      <alignment horizontal="center" vertical="center" wrapText="1"/>
    </xf>
    <xf numFmtId="0" fontId="64" fillId="0" borderId="19" xfId="0" applyFont="1" applyFill="1" applyBorder="1" applyAlignment="1">
      <alignment horizontal="left" vertical="center" wrapText="1"/>
    </xf>
    <xf numFmtId="0" fontId="52" fillId="0" borderId="1" xfId="0" quotePrefix="1" applyFont="1" applyFill="1" applyBorder="1" applyAlignment="1">
      <alignment horizontal="center" vertical="center" wrapText="1"/>
    </xf>
    <xf numFmtId="41" fontId="64" fillId="0" borderId="19" xfId="4" applyFont="1" applyFill="1" applyBorder="1" applyAlignment="1">
      <alignment horizontal="left" vertical="center" wrapText="1"/>
    </xf>
    <xf numFmtId="0" fontId="54" fillId="2" borderId="1" xfId="0" applyFont="1" applyFill="1" applyBorder="1" applyAlignment="1">
      <alignment horizontal="center" vertical="center" wrapText="1"/>
    </xf>
    <xf numFmtId="166" fontId="52" fillId="2" borderId="1" xfId="4" applyNumberFormat="1" applyFont="1" applyFill="1" applyBorder="1" applyAlignment="1">
      <alignment horizontal="left" vertical="center" wrapText="1"/>
    </xf>
    <xf numFmtId="166" fontId="54" fillId="2" borderId="1" xfId="4" applyNumberFormat="1" applyFont="1" applyFill="1" applyBorder="1" applyAlignment="1">
      <alignment horizontal="center" vertical="center" wrapText="1"/>
    </xf>
    <xf numFmtId="166" fontId="54" fillId="2" borderId="1" xfId="0" applyNumberFormat="1" applyFont="1" applyFill="1" applyBorder="1" applyAlignment="1">
      <alignment horizontal="right" vertical="center" wrapText="1"/>
    </xf>
    <xf numFmtId="166" fontId="54" fillId="2" borderId="1" xfId="4" applyNumberFormat="1" applyFont="1" applyFill="1" applyBorder="1" applyAlignment="1">
      <alignment horizontal="right" vertical="center" wrapText="1"/>
    </xf>
    <xf numFmtId="166" fontId="54" fillId="2" borderId="19" xfId="4" applyNumberFormat="1" applyFont="1" applyFill="1" applyBorder="1" applyAlignment="1">
      <alignment horizontal="right" vertical="center" wrapText="1"/>
    </xf>
    <xf numFmtId="166" fontId="54" fillId="2" borderId="3" xfId="4" applyNumberFormat="1" applyFont="1" applyFill="1" applyBorder="1" applyAlignment="1">
      <alignment horizontal="right" vertical="center" wrapText="1"/>
    </xf>
    <xf numFmtId="0" fontId="52" fillId="2" borderId="4" xfId="0" applyFont="1" applyFill="1" applyBorder="1" applyAlignment="1">
      <alignment horizontal="center" wrapText="1"/>
    </xf>
    <xf numFmtId="0" fontId="52" fillId="6" borderId="1" xfId="0" applyFont="1" applyFill="1" applyBorder="1" applyAlignment="1">
      <alignment wrapText="1"/>
    </xf>
    <xf numFmtId="166" fontId="52" fillId="2" borderId="19" xfId="0" applyNumberFormat="1" applyFont="1" applyFill="1" applyBorder="1" applyAlignment="1">
      <alignment horizontal="right" vertical="center" wrapText="1"/>
    </xf>
    <xf numFmtId="166" fontId="58" fillId="0" borderId="1" xfId="4" applyNumberFormat="1" applyFont="1" applyFill="1" applyBorder="1" applyAlignment="1">
      <alignment horizontal="center" vertical="center" wrapText="1"/>
    </xf>
    <xf numFmtId="0" fontId="54" fillId="2" borderId="4" xfId="0" applyFont="1" applyFill="1" applyBorder="1" applyAlignment="1">
      <alignment horizontal="center" wrapText="1"/>
    </xf>
    <xf numFmtId="0" fontId="54" fillId="6" borderId="1" xfId="0" applyFont="1" applyFill="1" applyBorder="1" applyAlignment="1">
      <alignment wrapText="1"/>
    </xf>
    <xf numFmtId="0" fontId="54" fillId="2" borderId="3" xfId="0" applyFont="1" applyFill="1" applyBorder="1" applyAlignment="1">
      <alignment wrapText="1"/>
    </xf>
    <xf numFmtId="0" fontId="54" fillId="0" borderId="1" xfId="0" applyFont="1" applyFill="1" applyBorder="1" applyAlignment="1">
      <alignment horizontal="left" vertical="center" wrapText="1"/>
    </xf>
    <xf numFmtId="0" fontId="52" fillId="0" borderId="21" xfId="0" applyFont="1" applyFill="1" applyBorder="1" applyAlignment="1">
      <alignment horizontal="center" vertical="center" wrapText="1"/>
    </xf>
    <xf numFmtId="0" fontId="52" fillId="0" borderId="22" xfId="0" applyFont="1" applyFill="1" applyBorder="1" applyAlignment="1">
      <alignment horizontal="left" vertical="center" wrapText="1"/>
    </xf>
    <xf numFmtId="0" fontId="52" fillId="0" borderId="22" xfId="0" applyFont="1" applyFill="1" applyBorder="1" applyAlignment="1">
      <alignment wrapText="1"/>
    </xf>
    <xf numFmtId="0" fontId="64" fillId="0" borderId="23" xfId="0" applyFont="1" applyFill="1" applyBorder="1" applyAlignment="1">
      <alignment horizontal="center" wrapText="1"/>
    </xf>
    <xf numFmtId="0" fontId="52" fillId="2" borderId="21" xfId="0" applyFont="1" applyFill="1" applyBorder="1" applyAlignment="1">
      <alignment wrapText="1"/>
    </xf>
    <xf numFmtId="0" fontId="52" fillId="2" borderId="35" xfId="0" applyFont="1" applyFill="1" applyBorder="1" applyAlignment="1">
      <alignment wrapText="1"/>
    </xf>
    <xf numFmtId="0" fontId="52" fillId="0" borderId="0" xfId="0" applyFont="1" applyAlignment="1">
      <alignment vertical="center" wrapText="1"/>
    </xf>
    <xf numFmtId="0" fontId="52" fillId="2" borderId="4" xfId="0" applyFont="1" applyFill="1" applyBorder="1" applyAlignment="1">
      <alignment vertical="center" wrapText="1"/>
    </xf>
    <xf numFmtId="166" fontId="66" fillId="2" borderId="1" xfId="0" applyNumberFormat="1" applyFont="1" applyFill="1" applyBorder="1" applyAlignment="1">
      <alignment vertical="center" wrapText="1"/>
    </xf>
    <xf numFmtId="166" fontId="66" fillId="6" borderId="1" xfId="0" applyNumberFormat="1" applyFont="1" applyFill="1" applyBorder="1" applyAlignment="1">
      <alignment vertical="center" wrapText="1"/>
    </xf>
    <xf numFmtId="0" fontId="66" fillId="2" borderId="1" xfId="0" applyFont="1" applyFill="1" applyBorder="1" applyAlignment="1">
      <alignment vertical="center" wrapText="1"/>
    </xf>
    <xf numFmtId="166" fontId="66" fillId="2" borderId="19" xfId="0" applyNumberFormat="1" applyFont="1" applyFill="1" applyBorder="1" applyAlignment="1">
      <alignment vertical="center" wrapText="1"/>
    </xf>
    <xf numFmtId="166" fontId="66" fillId="2" borderId="3" xfId="0" applyNumberFormat="1" applyFont="1" applyFill="1" applyBorder="1" applyAlignment="1">
      <alignment vertical="center" wrapText="1"/>
    </xf>
    <xf numFmtId="166" fontId="66" fillId="7" borderId="1" xfId="0" applyNumberFormat="1" applyFont="1" applyFill="1" applyBorder="1" applyAlignment="1">
      <alignment vertical="center" wrapText="1"/>
    </xf>
    <xf numFmtId="166" fontId="69" fillId="2" borderId="1" xfId="0" applyNumberFormat="1" applyFont="1" applyFill="1" applyBorder="1" applyAlignment="1">
      <alignment horizontal="left" vertical="center" wrapText="1"/>
    </xf>
    <xf numFmtId="166" fontId="52" fillId="0" borderId="0" xfId="4" applyNumberFormat="1" applyFont="1" applyAlignment="1">
      <alignment vertical="center" wrapText="1"/>
    </xf>
    <xf numFmtId="166" fontId="69" fillId="2" borderId="1" xfId="4" applyNumberFormat="1" applyFont="1" applyFill="1" applyBorder="1" applyAlignment="1">
      <alignment vertical="center" wrapText="1"/>
    </xf>
    <xf numFmtId="166" fontId="52" fillId="2" borderId="0" xfId="4" applyNumberFormat="1" applyFont="1" applyFill="1" applyAlignment="1">
      <alignment vertical="center" wrapText="1"/>
    </xf>
    <xf numFmtId="0" fontId="52" fillId="2" borderId="0" xfId="0" applyFont="1" applyFill="1" applyAlignment="1">
      <alignment vertical="center" wrapText="1"/>
    </xf>
    <xf numFmtId="0" fontId="54" fillId="0" borderId="0" xfId="0" applyFont="1" applyAlignment="1">
      <alignment vertical="center" wrapText="1"/>
    </xf>
    <xf numFmtId="0" fontId="54" fillId="2" borderId="4" xfId="0" applyFont="1" applyFill="1" applyBorder="1" applyAlignment="1">
      <alignment vertical="center" wrapText="1"/>
    </xf>
    <xf numFmtId="166" fontId="54" fillId="6" borderId="1" xfId="0" applyNumberFormat="1" applyFont="1" applyFill="1" applyBorder="1" applyAlignment="1">
      <alignment vertical="center" wrapText="1"/>
    </xf>
    <xf numFmtId="0" fontId="54" fillId="2" borderId="19" xfId="0" applyFont="1" applyFill="1" applyBorder="1" applyAlignment="1">
      <alignment vertical="center" wrapText="1"/>
    </xf>
    <xf numFmtId="0" fontId="54" fillId="2" borderId="16" xfId="0" applyFont="1" applyFill="1" applyBorder="1" applyAlignment="1">
      <alignment vertical="center" wrapText="1"/>
    </xf>
    <xf numFmtId="165" fontId="54" fillId="2" borderId="3" xfId="0" applyNumberFormat="1" applyFont="1" applyFill="1" applyBorder="1" applyAlignment="1">
      <alignment vertical="center" wrapText="1"/>
    </xf>
    <xf numFmtId="165" fontId="54" fillId="2" borderId="1" xfId="0" applyNumberFormat="1" applyFont="1" applyFill="1" applyBorder="1" applyAlignment="1">
      <alignment vertical="center" wrapText="1"/>
    </xf>
    <xf numFmtId="165" fontId="52" fillId="0" borderId="0" xfId="0" applyNumberFormat="1" applyFont="1" applyAlignment="1">
      <alignment horizontal="left" vertical="center" wrapText="1"/>
    </xf>
    <xf numFmtId="166" fontId="54" fillId="2" borderId="0" xfId="4" applyNumberFormat="1" applyFont="1" applyFill="1" applyAlignment="1">
      <alignment vertical="center" wrapText="1"/>
    </xf>
    <xf numFmtId="0" fontId="54" fillId="2" borderId="0" xfId="0" applyFont="1" applyFill="1" applyAlignment="1">
      <alignment vertical="center" wrapText="1"/>
    </xf>
    <xf numFmtId="166" fontId="52" fillId="2" borderId="1" xfId="0" applyNumberFormat="1" applyFont="1" applyFill="1" applyBorder="1" applyAlignment="1">
      <alignment vertical="center" wrapText="1"/>
    </xf>
    <xf numFmtId="166" fontId="52" fillId="6" borderId="1" xfId="0" applyNumberFormat="1" applyFont="1" applyFill="1" applyBorder="1" applyAlignment="1">
      <alignment vertical="center" wrapText="1"/>
    </xf>
    <xf numFmtId="0" fontId="52" fillId="2" borderId="19" xfId="0" applyFont="1" applyFill="1" applyBorder="1" applyAlignment="1">
      <alignment vertical="center" wrapText="1"/>
    </xf>
    <xf numFmtId="0" fontId="52" fillId="2" borderId="16" xfId="0" applyFont="1" applyFill="1" applyBorder="1" applyAlignment="1">
      <alignment vertical="center" wrapText="1"/>
    </xf>
    <xf numFmtId="0" fontId="52" fillId="2" borderId="3" xfId="0" applyFont="1" applyFill="1" applyBorder="1" applyAlignment="1">
      <alignment vertical="center" wrapText="1"/>
    </xf>
    <xf numFmtId="0" fontId="52" fillId="0" borderId="0" xfId="0" applyFont="1" applyAlignment="1">
      <alignment horizontal="left" vertical="center" wrapText="1"/>
    </xf>
    <xf numFmtId="0" fontId="54" fillId="0" borderId="1" xfId="0" applyFont="1" applyFill="1" applyBorder="1" applyAlignment="1">
      <alignment horizontal="center" vertical="center" wrapText="1"/>
    </xf>
    <xf numFmtId="166" fontId="54" fillId="2" borderId="19" xfId="0" applyNumberFormat="1" applyFont="1" applyFill="1" applyBorder="1" applyAlignment="1">
      <alignment vertical="center" wrapText="1"/>
    </xf>
    <xf numFmtId="166" fontId="54" fillId="2" borderId="3" xfId="0" applyNumberFormat="1" applyFont="1" applyFill="1" applyBorder="1" applyAlignment="1">
      <alignment vertical="center" wrapText="1"/>
    </xf>
    <xf numFmtId="166" fontId="52" fillId="2" borderId="1" xfId="0" applyNumberFormat="1" applyFont="1" applyFill="1" applyBorder="1" applyAlignment="1">
      <alignment horizontal="left" vertical="center" wrapText="1"/>
    </xf>
    <xf numFmtId="166" fontId="52" fillId="2" borderId="16" xfId="4" applyNumberFormat="1" applyFont="1" applyFill="1" applyBorder="1" applyAlignment="1">
      <alignment vertical="center" wrapText="1"/>
    </xf>
    <xf numFmtId="166" fontId="52" fillId="2" borderId="3" xfId="4" applyNumberFormat="1" applyFont="1" applyFill="1" applyBorder="1" applyAlignment="1">
      <alignment vertical="center" wrapText="1"/>
    </xf>
    <xf numFmtId="165" fontId="65" fillId="2" borderId="0" xfId="0" applyNumberFormat="1" applyFont="1" applyFill="1" applyAlignment="1">
      <alignment horizontal="left" vertical="center" wrapText="1"/>
    </xf>
    <xf numFmtId="166" fontId="54" fillId="2" borderId="16" xfId="4" applyNumberFormat="1" applyFont="1" applyFill="1" applyBorder="1" applyAlignment="1">
      <alignment vertical="center" wrapText="1"/>
    </xf>
    <xf numFmtId="166" fontId="54" fillId="2" borderId="3" xfId="4" applyNumberFormat="1" applyFont="1" applyFill="1" applyBorder="1" applyAlignment="1">
      <alignment vertical="center" wrapText="1"/>
    </xf>
    <xf numFmtId="166" fontId="52" fillId="5" borderId="0" xfId="4" applyNumberFormat="1" applyFont="1" applyFill="1" applyAlignment="1">
      <alignment vertical="center" wrapText="1"/>
    </xf>
    <xf numFmtId="0" fontId="52" fillId="5" borderId="0" xfId="0" applyFont="1" applyFill="1" applyAlignment="1">
      <alignment vertical="center" wrapText="1"/>
    </xf>
    <xf numFmtId="0" fontId="52" fillId="5" borderId="0" xfId="0" applyFont="1" applyFill="1" applyAlignment="1">
      <alignment horizontal="left" vertical="center" wrapText="1"/>
    </xf>
    <xf numFmtId="166" fontId="58" fillId="0" borderId="19" xfId="0" applyNumberFormat="1" applyFont="1" applyFill="1" applyBorder="1" applyAlignment="1">
      <alignment horizontal="center" vertical="center" wrapText="1"/>
    </xf>
    <xf numFmtId="0" fontId="52" fillId="6" borderId="1" xfId="0" applyFont="1" applyFill="1" applyBorder="1" applyAlignment="1">
      <alignment vertical="center" wrapText="1"/>
    </xf>
    <xf numFmtId="0" fontId="54" fillId="2" borderId="4" xfId="0" applyFont="1" applyFill="1" applyBorder="1" applyAlignment="1">
      <alignment horizontal="center" vertical="center" wrapText="1"/>
    </xf>
    <xf numFmtId="0" fontId="54" fillId="6" borderId="1" xfId="0" applyFont="1" applyFill="1" applyBorder="1" applyAlignment="1">
      <alignment vertical="center" wrapText="1"/>
    </xf>
    <xf numFmtId="0" fontId="54" fillId="2" borderId="3" xfId="0" applyFont="1" applyFill="1" applyBorder="1" applyAlignment="1">
      <alignment vertical="center" wrapText="1"/>
    </xf>
    <xf numFmtId="0" fontId="54" fillId="0" borderId="0" xfId="0" applyFont="1" applyFill="1" applyAlignment="1">
      <alignment horizontal="left"/>
    </xf>
    <xf numFmtId="166" fontId="54" fillId="0" borderId="0" xfId="4" applyNumberFormat="1" applyFont="1" applyFill="1"/>
    <xf numFmtId="0" fontId="54" fillId="0" borderId="0" xfId="0" applyFont="1" applyAlignment="1">
      <alignment horizontal="center"/>
    </xf>
    <xf numFmtId="0" fontId="58" fillId="0" borderId="0" xfId="0" applyFont="1" applyFill="1" applyAlignment="1">
      <alignment horizontal="center"/>
    </xf>
    <xf numFmtId="165" fontId="54" fillId="0" borderId="0" xfId="0" applyNumberFormat="1" applyFont="1" applyFill="1"/>
    <xf numFmtId="165" fontId="58" fillId="0" borderId="0" xfId="0" applyNumberFormat="1" applyFont="1" applyFill="1" applyAlignment="1">
      <alignment horizontal="center"/>
    </xf>
    <xf numFmtId="0" fontId="54" fillId="0" borderId="0" xfId="2" applyFont="1" applyAlignment="1"/>
    <xf numFmtId="0" fontId="73" fillId="0" borderId="0" xfId="9" applyFont="1"/>
    <xf numFmtId="0" fontId="72" fillId="0" borderId="0" xfId="9" applyFont="1" applyAlignment="1">
      <alignment horizontal="center"/>
    </xf>
    <xf numFmtId="41" fontId="72" fillId="0" borderId="0" xfId="9" applyNumberFormat="1" applyFont="1" applyAlignment="1">
      <alignment horizontal="center"/>
    </xf>
    <xf numFmtId="41" fontId="73" fillId="0" borderId="0" xfId="4" applyFont="1"/>
    <xf numFmtId="0" fontId="74" fillId="0" borderId="0" xfId="9" applyFont="1"/>
    <xf numFmtId="0" fontId="75" fillId="0" borderId="0" xfId="9" applyFont="1" applyAlignment="1">
      <alignment vertical="center"/>
    </xf>
    <xf numFmtId="0" fontId="73" fillId="0" borderId="0" xfId="9" applyFont="1" applyAlignment="1">
      <alignment vertical="center"/>
    </xf>
    <xf numFmtId="0" fontId="76" fillId="2" borderId="0" xfId="9" applyFont="1" applyFill="1" applyAlignment="1"/>
    <xf numFmtId="0" fontId="76" fillId="0" borderId="0" xfId="9" applyFont="1" applyAlignment="1"/>
    <xf numFmtId="0" fontId="76" fillId="0" borderId="0" xfId="9" applyFont="1" applyAlignment="1">
      <alignment vertical="center"/>
    </xf>
    <xf numFmtId="0" fontId="75" fillId="2" borderId="0" xfId="9" applyFont="1" applyFill="1" applyAlignment="1"/>
    <xf numFmtId="0" fontId="75" fillId="0" borderId="0" xfId="9" applyFont="1" applyAlignment="1"/>
    <xf numFmtId="0" fontId="73" fillId="0" borderId="0" xfId="9" applyFont="1" applyFill="1"/>
    <xf numFmtId="0" fontId="73" fillId="0" borderId="16" xfId="9" applyFont="1" applyBorder="1" applyAlignment="1">
      <alignment vertical="center"/>
    </xf>
    <xf numFmtId="0" fontId="74" fillId="0" borderId="1" xfId="9" applyFont="1" applyBorder="1" applyAlignment="1">
      <alignment vertical="center"/>
    </xf>
    <xf numFmtId="0" fontId="73" fillId="0" borderId="1" xfId="9" applyFont="1" applyBorder="1" applyAlignment="1">
      <alignment vertical="center"/>
    </xf>
    <xf numFmtId="0" fontId="73" fillId="0" borderId="19" xfId="9" applyFont="1" applyBorder="1" applyAlignment="1">
      <alignment vertical="center"/>
    </xf>
    <xf numFmtId="0" fontId="73" fillId="0" borderId="21" xfId="9" applyFont="1" applyBorder="1" applyAlignment="1">
      <alignment vertical="center"/>
    </xf>
    <xf numFmtId="0" fontId="73" fillId="0" borderId="22" xfId="9" applyFont="1" applyBorder="1" applyAlignment="1">
      <alignment vertical="center"/>
    </xf>
    <xf numFmtId="0" fontId="73" fillId="0" borderId="23" xfId="9" applyFont="1" applyBorder="1" applyAlignment="1">
      <alignment vertical="center"/>
    </xf>
    <xf numFmtId="0" fontId="73" fillId="0" borderId="16" xfId="9" applyFont="1" applyBorder="1" applyAlignment="1">
      <alignment horizontal="left" vertical="center"/>
    </xf>
    <xf numFmtId="0" fontId="74" fillId="0" borderId="1" xfId="9" applyFont="1" applyBorder="1" applyAlignment="1">
      <alignment horizontal="center" vertical="center"/>
    </xf>
    <xf numFmtId="0" fontId="72" fillId="0" borderId="0" xfId="9" applyFont="1" applyAlignment="1"/>
    <xf numFmtId="0" fontId="74" fillId="0" borderId="0" xfId="9" applyFont="1" applyAlignment="1"/>
    <xf numFmtId="0" fontId="75" fillId="0" borderId="0" xfId="9" applyFont="1" applyAlignment="1">
      <alignment horizontal="center" vertical="center"/>
    </xf>
    <xf numFmtId="0" fontId="75" fillId="0" borderId="0" xfId="9" applyFont="1" applyAlignment="1">
      <alignment horizontal="center"/>
    </xf>
    <xf numFmtId="0" fontId="75" fillId="0" borderId="0" xfId="9" applyFont="1" applyAlignment="1">
      <alignment horizontal="center" vertical="center" wrapText="1"/>
    </xf>
    <xf numFmtId="0" fontId="72" fillId="0" borderId="0" xfId="9" applyFont="1"/>
    <xf numFmtId="0" fontId="74" fillId="0" borderId="0" xfId="9" applyFont="1" applyAlignment="1">
      <alignment vertical="center"/>
    </xf>
    <xf numFmtId="0" fontId="72" fillId="0" borderId="22" xfId="9" applyFont="1" applyBorder="1" applyAlignment="1">
      <alignment horizontal="center" vertical="center"/>
    </xf>
    <xf numFmtId="0" fontId="73" fillId="0" borderId="26" xfId="9" applyFont="1" applyBorder="1"/>
    <xf numFmtId="0" fontId="73" fillId="0" borderId="6" xfId="9" applyFont="1" applyBorder="1"/>
    <xf numFmtId="0" fontId="73" fillId="0" borderId="18" xfId="9" applyFont="1" applyBorder="1"/>
    <xf numFmtId="0" fontId="72" fillId="0" borderId="43" xfId="9" applyFont="1" applyFill="1" applyBorder="1" applyAlignment="1">
      <alignment horizontal="center" vertical="center"/>
    </xf>
    <xf numFmtId="0" fontId="72" fillId="0" borderId="44" xfId="9" applyFont="1" applyFill="1" applyBorder="1" applyAlignment="1">
      <alignment horizontal="center" vertical="center"/>
    </xf>
    <xf numFmtId="0" fontId="72" fillId="0" borderId="45" xfId="9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/>
    </xf>
    <xf numFmtId="0" fontId="23" fillId="2" borderId="5" xfId="0" applyFont="1" applyFill="1" applyBorder="1" applyAlignment="1">
      <alignment horizontal="center" vertical="center"/>
    </xf>
    <xf numFmtId="0" fontId="23" fillId="2" borderId="6" xfId="0" applyFont="1" applyFill="1" applyBorder="1" applyAlignment="1">
      <alignment horizontal="center" vertical="center"/>
    </xf>
    <xf numFmtId="0" fontId="23" fillId="2" borderId="2" xfId="0" applyFont="1" applyFill="1" applyBorder="1" applyAlignment="1">
      <alignment horizontal="center" vertical="center" wrapText="1"/>
    </xf>
    <xf numFmtId="0" fontId="23" fillId="2" borderId="5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36" fillId="2" borderId="1" xfId="2" applyFont="1" applyFill="1" applyBorder="1" applyAlignment="1">
      <alignment horizontal="center" vertical="center"/>
    </xf>
    <xf numFmtId="0" fontId="32" fillId="2" borderId="15" xfId="2" applyFont="1" applyFill="1" applyBorder="1" applyAlignment="1">
      <alignment horizontal="center" vertical="center"/>
    </xf>
    <xf numFmtId="0" fontId="32" fillId="2" borderId="17" xfId="2" applyFont="1" applyFill="1" applyBorder="1" applyAlignment="1">
      <alignment horizontal="center" vertical="center"/>
    </xf>
    <xf numFmtId="0" fontId="32" fillId="2" borderId="18" xfId="2" applyFont="1" applyFill="1" applyBorder="1" applyAlignment="1">
      <alignment horizontal="center" vertical="center"/>
    </xf>
    <xf numFmtId="0" fontId="23" fillId="6" borderId="2" xfId="0" applyFont="1" applyFill="1" applyBorder="1" applyAlignment="1">
      <alignment horizontal="center" vertical="center" wrapText="1"/>
    </xf>
    <xf numFmtId="0" fontId="23" fillId="6" borderId="5" xfId="0" applyFont="1" applyFill="1" applyBorder="1" applyAlignment="1">
      <alignment horizontal="center" vertical="center" wrapText="1"/>
    </xf>
    <xf numFmtId="0" fontId="23" fillId="6" borderId="6" xfId="0" applyFont="1" applyFill="1" applyBorder="1" applyAlignment="1">
      <alignment horizontal="center" vertical="center" wrapText="1"/>
    </xf>
    <xf numFmtId="0" fontId="36" fillId="2" borderId="14" xfId="2" applyFont="1" applyFill="1" applyBorder="1" applyAlignment="1">
      <alignment horizontal="center" vertical="center" wrapText="1"/>
    </xf>
    <xf numFmtId="0" fontId="36" fillId="2" borderId="5" xfId="2" applyFont="1" applyFill="1" applyBorder="1" applyAlignment="1">
      <alignment horizontal="center" vertical="center" wrapText="1"/>
    </xf>
    <xf numFmtId="0" fontId="36" fillId="2" borderId="6" xfId="2" applyFont="1" applyFill="1" applyBorder="1" applyAlignment="1">
      <alignment horizontal="center" vertical="center" wrapText="1"/>
    </xf>
    <xf numFmtId="0" fontId="23" fillId="0" borderId="2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7" fillId="0" borderId="0" xfId="0" applyFont="1" applyAlignment="1">
      <alignment horizontal="center"/>
    </xf>
    <xf numFmtId="0" fontId="27" fillId="0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36" fillId="2" borderId="12" xfId="1" applyFont="1" applyFill="1" applyBorder="1" applyAlignment="1">
      <alignment horizontal="center" vertical="center" wrapText="1"/>
    </xf>
    <xf numFmtId="0" fontId="36" fillId="2" borderId="16" xfId="1" applyFont="1" applyFill="1" applyBorder="1" applyAlignment="1">
      <alignment horizontal="center" vertical="center" wrapText="1"/>
    </xf>
    <xf numFmtId="0" fontId="36" fillId="2" borderId="13" xfId="2" applyFont="1" applyFill="1" applyBorder="1" applyAlignment="1">
      <alignment horizontal="center" vertical="center" wrapText="1"/>
    </xf>
    <xf numFmtId="0" fontId="36" fillId="2" borderId="1" xfId="2" applyFont="1" applyFill="1" applyBorder="1" applyAlignment="1">
      <alignment horizontal="center" vertical="center" wrapText="1"/>
    </xf>
    <xf numFmtId="0" fontId="32" fillId="0" borderId="0" xfId="2" applyFont="1" applyAlignment="1">
      <alignment horizontal="center"/>
    </xf>
    <xf numFmtId="0" fontId="18" fillId="0" borderId="0" xfId="9" applyFont="1" applyAlignment="1">
      <alignment horizontal="center" vertical="center"/>
    </xf>
    <xf numFmtId="0" fontId="36" fillId="2" borderId="1" xfId="0" applyFont="1" applyFill="1" applyBorder="1" applyAlignment="1">
      <alignment horizontal="center" vertical="center"/>
    </xf>
    <xf numFmtId="0" fontId="13" fillId="2" borderId="0" xfId="2" applyFont="1" applyFill="1" applyAlignment="1">
      <alignment horizontal="center"/>
    </xf>
    <xf numFmtId="0" fontId="37" fillId="2" borderId="0" xfId="0" applyFont="1" applyFill="1" applyAlignment="1">
      <alignment horizontal="center"/>
    </xf>
    <xf numFmtId="0" fontId="17" fillId="0" borderId="0" xfId="2" applyFont="1" applyAlignment="1">
      <alignment horizontal="center"/>
    </xf>
    <xf numFmtId="0" fontId="17" fillId="0" borderId="0" xfId="9" applyFont="1" applyAlignment="1">
      <alignment horizontal="center" vertical="center"/>
    </xf>
    <xf numFmtId="0" fontId="5" fillId="2" borderId="32" xfId="0" applyFont="1" applyFill="1" applyBorder="1" applyAlignment="1">
      <alignment horizontal="center" vertical="center" wrapText="1"/>
    </xf>
    <xf numFmtId="0" fontId="5" fillId="2" borderId="27" xfId="0" applyFont="1" applyFill="1" applyBorder="1" applyAlignment="1">
      <alignment horizontal="center" vertical="center" wrapText="1"/>
    </xf>
    <xf numFmtId="0" fontId="5" fillId="2" borderId="26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0" fontId="5" fillId="6" borderId="28" xfId="0" applyFont="1" applyFill="1" applyBorder="1" applyAlignment="1">
      <alignment horizontal="center" vertical="center" wrapText="1"/>
    </xf>
    <xf numFmtId="0" fontId="5" fillId="6" borderId="34" xfId="0" applyFont="1" applyFill="1" applyBorder="1" applyAlignment="1">
      <alignment horizontal="center" vertical="center" wrapText="1"/>
    </xf>
    <xf numFmtId="0" fontId="37" fillId="0" borderId="13" xfId="2" applyFont="1" applyBorder="1" applyAlignment="1">
      <alignment horizontal="center" vertical="center" wrapText="1"/>
    </xf>
    <xf numFmtId="0" fontId="37" fillId="0" borderId="1" xfId="2" applyFont="1" applyBorder="1" applyAlignment="1">
      <alignment horizontal="center" vertical="center"/>
    </xf>
    <xf numFmtId="0" fontId="37" fillId="0" borderId="14" xfId="2" applyFont="1" applyBorder="1" applyAlignment="1">
      <alignment horizontal="center" vertical="center" wrapText="1"/>
    </xf>
    <xf numFmtId="0" fontId="37" fillId="0" borderId="5" xfId="2" applyFont="1" applyBorder="1" applyAlignment="1">
      <alignment horizontal="center" vertical="center" wrapText="1"/>
    </xf>
    <xf numFmtId="0" fontId="37" fillId="0" borderId="6" xfId="2" applyFont="1" applyBorder="1" applyAlignment="1">
      <alignment horizontal="center" vertical="center" wrapText="1"/>
    </xf>
    <xf numFmtId="0" fontId="37" fillId="0" borderId="1" xfId="2" applyFont="1" applyBorder="1" applyAlignment="1">
      <alignment horizontal="center" vertical="center" wrapText="1"/>
    </xf>
    <xf numFmtId="0" fontId="37" fillId="0" borderId="12" xfId="1" applyFont="1" applyBorder="1" applyAlignment="1">
      <alignment horizontal="center" vertical="center" wrapText="1"/>
    </xf>
    <xf numFmtId="0" fontId="37" fillId="0" borderId="16" xfId="1" applyFont="1" applyBorder="1" applyAlignment="1">
      <alignment horizontal="center" vertical="center" wrapText="1"/>
    </xf>
    <xf numFmtId="0" fontId="36" fillId="0" borderId="13" xfId="0" applyFont="1" applyBorder="1" applyAlignment="1">
      <alignment horizontal="center" vertical="center"/>
    </xf>
    <xf numFmtId="0" fontId="36" fillId="0" borderId="1" xfId="0" applyFont="1" applyBorder="1" applyAlignment="1">
      <alignment horizontal="center" vertical="center"/>
    </xf>
    <xf numFmtId="0" fontId="37" fillId="2" borderId="13" xfId="2" applyFont="1" applyFill="1" applyBorder="1" applyAlignment="1">
      <alignment horizontal="center" vertical="center" wrapText="1"/>
    </xf>
    <xf numFmtId="0" fontId="37" fillId="2" borderId="1" xfId="2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/>
    </xf>
    <xf numFmtId="0" fontId="23" fillId="2" borderId="1" xfId="0" applyFont="1" applyFill="1" applyBorder="1" applyAlignment="1">
      <alignment horizontal="center" vertical="center"/>
    </xf>
    <xf numFmtId="0" fontId="23" fillId="2" borderId="24" xfId="0" applyFont="1" applyFill="1" applyBorder="1" applyAlignment="1">
      <alignment horizontal="center" vertical="center"/>
    </xf>
    <xf numFmtId="0" fontId="23" fillId="2" borderId="19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/>
    </xf>
    <xf numFmtId="0" fontId="23" fillId="0" borderId="13" xfId="0" applyFont="1" applyFill="1" applyBorder="1" applyAlignment="1">
      <alignment horizontal="center" vertical="center" wrapText="1"/>
    </xf>
    <xf numFmtId="0" fontId="23" fillId="0" borderId="1" xfId="0" applyFont="1" applyFill="1" applyBorder="1" applyAlignment="1">
      <alignment horizontal="center" vertical="center" wrapText="1"/>
    </xf>
    <xf numFmtId="0" fontId="37" fillId="0" borderId="13" xfId="2" applyFont="1" applyFill="1" applyBorder="1" applyAlignment="1">
      <alignment horizontal="center" vertical="center" wrapText="1"/>
    </xf>
    <xf numFmtId="0" fontId="37" fillId="0" borderId="1" xfId="2" applyFont="1" applyFill="1" applyBorder="1" applyAlignment="1">
      <alignment horizontal="center" vertical="center" wrapText="1"/>
    </xf>
    <xf numFmtId="0" fontId="23" fillId="2" borderId="13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center" vertical="center" wrapText="1"/>
    </xf>
    <xf numFmtId="0" fontId="37" fillId="0" borderId="15" xfId="2" applyFont="1" applyFill="1" applyBorder="1" applyAlignment="1">
      <alignment horizontal="center" vertical="center"/>
    </xf>
    <xf numFmtId="0" fontId="37" fillId="0" borderId="17" xfId="2" applyFont="1" applyFill="1" applyBorder="1" applyAlignment="1">
      <alignment horizontal="center" vertical="center"/>
    </xf>
    <xf numFmtId="0" fontId="37" fillId="0" borderId="18" xfId="2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37" fillId="0" borderId="1" xfId="0" applyFont="1" applyFill="1" applyBorder="1" applyAlignment="1">
      <alignment horizontal="center" vertical="center" wrapText="1"/>
    </xf>
    <xf numFmtId="0" fontId="4" fillId="0" borderId="4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 vertical="center" wrapText="1"/>
    </xf>
    <xf numFmtId="0" fontId="36" fillId="2" borderId="7" xfId="0" applyFont="1" applyFill="1" applyBorder="1" applyAlignment="1">
      <alignment horizontal="center" vertical="center"/>
    </xf>
    <xf numFmtId="0" fontId="36" fillId="2" borderId="0" xfId="0" applyFont="1" applyFill="1" applyBorder="1" applyAlignment="1">
      <alignment horizontal="center" vertical="center"/>
    </xf>
    <xf numFmtId="0" fontId="36" fillId="2" borderId="9" xfId="0" applyFont="1" applyFill="1" applyBorder="1" applyAlignment="1">
      <alignment horizontal="center" vertical="center"/>
    </xf>
    <xf numFmtId="0" fontId="13" fillId="0" borderId="0" xfId="2" applyFont="1" applyAlignment="1">
      <alignment horizontal="center"/>
    </xf>
    <xf numFmtId="0" fontId="37" fillId="0" borderId="0" xfId="0" applyFont="1" applyAlignment="1">
      <alignment horizontal="center"/>
    </xf>
    <xf numFmtId="0" fontId="13" fillId="0" borderId="0" xfId="2" applyFont="1" applyAlignment="1">
      <alignment horizontal="center" vertical="center"/>
    </xf>
    <xf numFmtId="0" fontId="37" fillId="0" borderId="13" xfId="1" applyFont="1" applyBorder="1" applyAlignment="1">
      <alignment horizontal="center" vertical="center" wrapText="1"/>
    </xf>
    <xf numFmtId="0" fontId="37" fillId="0" borderId="1" xfId="1" applyFont="1" applyBorder="1" applyAlignment="1">
      <alignment horizontal="center" vertical="center" wrapText="1"/>
    </xf>
    <xf numFmtId="0" fontId="5" fillId="2" borderId="33" xfId="0" applyFont="1" applyFill="1" applyBorder="1" applyAlignment="1">
      <alignment horizontal="center" vertical="center" wrapText="1"/>
    </xf>
    <xf numFmtId="0" fontId="5" fillId="2" borderId="28" xfId="0" applyFont="1" applyFill="1" applyBorder="1" applyAlignment="1">
      <alignment horizontal="center" vertical="center" wrapText="1"/>
    </xf>
    <xf numFmtId="0" fontId="5" fillId="2" borderId="34" xfId="0" applyFont="1" applyFill="1" applyBorder="1" applyAlignment="1">
      <alignment horizontal="center" vertical="center" wrapText="1"/>
    </xf>
    <xf numFmtId="0" fontId="32" fillId="0" borderId="0" xfId="2" applyFont="1" applyAlignment="1">
      <alignment horizontal="center" vertical="center"/>
    </xf>
    <xf numFmtId="0" fontId="40" fillId="0" borderId="0" xfId="0" applyFont="1" applyAlignment="1">
      <alignment horizontal="center"/>
    </xf>
    <xf numFmtId="0" fontId="17" fillId="0" borderId="0" xfId="2" applyFont="1" applyAlignment="1">
      <alignment horizontal="center" vertical="center"/>
    </xf>
    <xf numFmtId="0" fontId="37" fillId="2" borderId="14" xfId="8" applyFont="1" applyFill="1" applyBorder="1" applyAlignment="1">
      <alignment horizontal="center" vertical="center" wrapText="1"/>
    </xf>
    <xf numFmtId="0" fontId="37" fillId="2" borderId="5" xfId="8" applyFont="1" applyFill="1" applyBorder="1" applyAlignment="1">
      <alignment horizontal="center" vertical="center" wrapText="1"/>
    </xf>
    <xf numFmtId="0" fontId="37" fillId="2" borderId="6" xfId="8" applyFont="1" applyFill="1" applyBorder="1" applyAlignment="1">
      <alignment horizontal="center" vertical="center" wrapText="1"/>
    </xf>
    <xf numFmtId="0" fontId="37" fillId="2" borderId="12" xfId="1" applyFont="1" applyFill="1" applyBorder="1" applyAlignment="1">
      <alignment horizontal="center" vertical="center" wrapText="1"/>
    </xf>
    <xf numFmtId="0" fontId="37" fillId="2" borderId="16" xfId="1" applyFont="1" applyFill="1" applyBorder="1" applyAlignment="1">
      <alignment horizontal="center" vertical="center" wrapText="1"/>
    </xf>
    <xf numFmtId="0" fontId="37" fillId="2" borderId="13" xfId="8" applyFont="1" applyFill="1" applyBorder="1" applyAlignment="1">
      <alignment horizontal="center" vertical="center" wrapText="1"/>
    </xf>
    <xf numFmtId="0" fontId="37" fillId="2" borderId="1" xfId="8" applyFont="1" applyFill="1" applyBorder="1" applyAlignment="1">
      <alignment horizontal="center" vertical="center" wrapText="1"/>
    </xf>
    <xf numFmtId="0" fontId="36" fillId="2" borderId="13" xfId="0" applyFont="1" applyFill="1" applyBorder="1" applyAlignment="1">
      <alignment horizontal="center" vertical="center"/>
    </xf>
    <xf numFmtId="0" fontId="13" fillId="2" borderId="15" xfId="8" applyFont="1" applyFill="1" applyBorder="1" applyAlignment="1">
      <alignment horizontal="center" vertical="center"/>
    </xf>
    <xf numFmtId="0" fontId="13" fillId="2" borderId="17" xfId="8" applyFont="1" applyFill="1" applyBorder="1" applyAlignment="1">
      <alignment horizontal="center" vertical="center"/>
    </xf>
    <xf numFmtId="0" fontId="13" fillId="2" borderId="18" xfId="8" applyFont="1" applyFill="1" applyBorder="1" applyAlignment="1">
      <alignment horizontal="center" vertical="center"/>
    </xf>
    <xf numFmtId="0" fontId="37" fillId="2" borderId="1" xfId="8" applyFont="1" applyFill="1" applyBorder="1" applyAlignment="1">
      <alignment horizontal="center" vertical="center"/>
    </xf>
    <xf numFmtId="0" fontId="23" fillId="0" borderId="24" xfId="0" applyFont="1" applyFill="1" applyBorder="1" applyAlignment="1">
      <alignment horizontal="center" vertical="center"/>
    </xf>
    <xf numFmtId="0" fontId="23" fillId="0" borderId="19" xfId="0" applyFont="1" applyFill="1" applyBorder="1" applyAlignment="1">
      <alignment horizontal="center" vertical="center"/>
    </xf>
    <xf numFmtId="0" fontId="5" fillId="2" borderId="36" xfId="0" applyFont="1" applyFill="1" applyBorder="1" applyAlignment="1">
      <alignment horizontal="center" vertical="center" wrapText="1"/>
    </xf>
    <xf numFmtId="0" fontId="5" fillId="2" borderId="37" xfId="0" applyFont="1" applyFill="1" applyBorder="1" applyAlignment="1">
      <alignment horizontal="center" vertical="center" wrapText="1"/>
    </xf>
    <xf numFmtId="0" fontId="5" fillId="2" borderId="38" xfId="0" applyFont="1" applyFill="1" applyBorder="1" applyAlignment="1">
      <alignment horizontal="center" vertical="center" wrapText="1"/>
    </xf>
    <xf numFmtId="0" fontId="17" fillId="0" borderId="0" xfId="8" applyFont="1" applyAlignment="1">
      <alignment horizontal="center"/>
    </xf>
    <xf numFmtId="0" fontId="32" fillId="0" borderId="0" xfId="8" applyFont="1" applyAlignment="1">
      <alignment horizontal="center"/>
    </xf>
    <xf numFmtId="0" fontId="13" fillId="0" borderId="0" xfId="8" applyFont="1" applyAlignment="1">
      <alignment horizontal="center"/>
    </xf>
    <xf numFmtId="0" fontId="75" fillId="0" borderId="0" xfId="9" applyFont="1" applyAlignment="1">
      <alignment horizontal="center"/>
    </xf>
    <xf numFmtId="0" fontId="74" fillId="0" borderId="0" xfId="9" applyFont="1" applyAlignment="1">
      <alignment horizontal="center" vertical="center"/>
    </xf>
    <xf numFmtId="0" fontId="75" fillId="0" borderId="0" xfId="2" applyFont="1" applyAlignment="1">
      <alignment horizontal="center"/>
    </xf>
    <xf numFmtId="0" fontId="75" fillId="0" borderId="0" xfId="9" applyFont="1" applyAlignment="1">
      <alignment horizontal="center" vertical="center"/>
    </xf>
    <xf numFmtId="0" fontId="76" fillId="0" borderId="0" xfId="9" applyFont="1" applyAlignment="1">
      <alignment horizontal="center" vertical="center"/>
    </xf>
    <xf numFmtId="0" fontId="76" fillId="0" borderId="0" xfId="2" applyFont="1" applyAlignment="1">
      <alignment horizontal="center"/>
    </xf>
    <xf numFmtId="0" fontId="77" fillId="0" borderId="0" xfId="9" applyFont="1" applyAlignment="1">
      <alignment horizontal="center"/>
    </xf>
    <xf numFmtId="0" fontId="72" fillId="0" borderId="12" xfId="9" applyFont="1" applyBorder="1" applyAlignment="1">
      <alignment horizontal="center" vertical="center" wrapText="1"/>
    </xf>
    <xf numFmtId="0" fontId="72" fillId="0" borderId="16" xfId="9" applyFont="1" applyBorder="1" applyAlignment="1">
      <alignment horizontal="center" vertical="center" wrapText="1"/>
    </xf>
    <xf numFmtId="0" fontId="72" fillId="0" borderId="21" xfId="9" applyFont="1" applyBorder="1" applyAlignment="1">
      <alignment horizontal="center" vertical="center" wrapText="1"/>
    </xf>
    <xf numFmtId="0" fontId="72" fillId="0" borderId="13" xfId="9" applyFont="1" applyBorder="1" applyAlignment="1">
      <alignment horizontal="center" vertical="center" wrapText="1"/>
    </xf>
    <xf numFmtId="0" fontId="72" fillId="0" borderId="1" xfId="9" applyFont="1" applyBorder="1" applyAlignment="1">
      <alignment horizontal="center" vertical="center" wrapText="1"/>
    </xf>
    <xf numFmtId="0" fontId="72" fillId="0" borderId="22" xfId="9" applyFont="1" applyBorder="1" applyAlignment="1">
      <alignment horizontal="center" vertical="center" wrapText="1"/>
    </xf>
    <xf numFmtId="0" fontId="72" fillId="0" borderId="13" xfId="9" applyFont="1" applyBorder="1" applyAlignment="1">
      <alignment horizontal="center" vertical="center"/>
    </xf>
    <xf numFmtId="0" fontId="72" fillId="0" borderId="1" xfId="9" applyFont="1" applyBorder="1" applyAlignment="1">
      <alignment horizontal="center" vertical="center"/>
    </xf>
    <xf numFmtId="0" fontId="72" fillId="0" borderId="22" xfId="9" applyFont="1" applyBorder="1" applyAlignment="1">
      <alignment horizontal="center" vertical="center"/>
    </xf>
    <xf numFmtId="0" fontId="72" fillId="0" borderId="24" xfId="9" applyFont="1" applyBorder="1" applyAlignment="1">
      <alignment horizontal="center" vertical="center"/>
    </xf>
    <xf numFmtId="0" fontId="72" fillId="0" borderId="19" xfId="9" applyFont="1" applyBorder="1" applyAlignment="1">
      <alignment horizontal="center" vertical="center"/>
    </xf>
    <xf numFmtId="0" fontId="72" fillId="0" borderId="23" xfId="9" applyFont="1" applyBorder="1" applyAlignment="1">
      <alignment horizontal="center" vertical="center"/>
    </xf>
    <xf numFmtId="0" fontId="74" fillId="0" borderId="0" xfId="9" applyFont="1" applyBorder="1" applyAlignment="1">
      <alignment horizontal="center"/>
    </xf>
    <xf numFmtId="0" fontId="58" fillId="0" borderId="46" xfId="2" applyFont="1" applyBorder="1" applyAlignment="1">
      <alignment horizontal="center" vertical="center"/>
    </xf>
    <xf numFmtId="0" fontId="54" fillId="2" borderId="2" xfId="0" applyFont="1" applyFill="1" applyBorder="1" applyAlignment="1">
      <alignment horizontal="center" vertical="center" wrapText="1"/>
    </xf>
    <xf numFmtId="0" fontId="54" fillId="2" borderId="5" xfId="0" applyFont="1" applyFill="1" applyBorder="1" applyAlignment="1">
      <alignment horizontal="center" vertical="center" wrapText="1"/>
    </xf>
    <xf numFmtId="0" fontId="54" fillId="2" borderId="6" xfId="0" applyFont="1" applyFill="1" applyBorder="1" applyAlignment="1">
      <alignment horizontal="center" vertical="center" wrapText="1"/>
    </xf>
    <xf numFmtId="0" fontId="57" fillId="0" borderId="0" xfId="2" applyFont="1" applyAlignment="1">
      <alignment horizontal="center"/>
    </xf>
    <xf numFmtId="0" fontId="57" fillId="0" borderId="0" xfId="9" applyFont="1" applyAlignment="1">
      <alignment horizontal="center" vertical="center"/>
    </xf>
    <xf numFmtId="0" fontId="58" fillId="0" borderId="0" xfId="2" applyFont="1" applyAlignment="1">
      <alignment horizontal="center"/>
    </xf>
    <xf numFmtId="0" fontId="58" fillId="0" borderId="0" xfId="9" applyFont="1" applyAlignment="1">
      <alignment horizontal="center" vertical="center"/>
    </xf>
    <xf numFmtId="0" fontId="58" fillId="2" borderId="0" xfId="2" applyFont="1" applyFill="1" applyAlignment="1">
      <alignment horizontal="center"/>
    </xf>
    <xf numFmtId="0" fontId="54" fillId="2" borderId="0" xfId="0" applyFont="1" applyFill="1" applyAlignment="1">
      <alignment horizontal="center"/>
    </xf>
    <xf numFmtId="0" fontId="54" fillId="0" borderId="42" xfId="0" applyFont="1" applyFill="1" applyBorder="1" applyAlignment="1">
      <alignment horizontal="center" vertical="center"/>
    </xf>
    <xf numFmtId="0" fontId="54" fillId="0" borderId="9" xfId="0" applyFont="1" applyFill="1" applyBorder="1" applyAlignment="1">
      <alignment horizontal="center" vertical="center"/>
    </xf>
    <xf numFmtId="0" fontId="54" fillId="0" borderId="11" xfId="0" applyFont="1" applyFill="1" applyBorder="1" applyAlignment="1">
      <alignment horizontal="center" vertical="center"/>
    </xf>
    <xf numFmtId="0" fontId="54" fillId="0" borderId="2" xfId="0" applyFont="1" applyFill="1" applyBorder="1" applyAlignment="1">
      <alignment horizontal="center" vertical="center"/>
    </xf>
    <xf numFmtId="0" fontId="54" fillId="0" borderId="5" xfId="0" applyFont="1" applyFill="1" applyBorder="1" applyAlignment="1">
      <alignment horizontal="center" vertical="center"/>
    </xf>
    <xf numFmtId="0" fontId="54" fillId="0" borderId="6" xfId="0" applyFont="1" applyFill="1" applyBorder="1" applyAlignment="1">
      <alignment horizontal="center" vertical="center"/>
    </xf>
    <xf numFmtId="0" fontId="54" fillId="0" borderId="13" xfId="2" applyFont="1" applyFill="1" applyBorder="1" applyAlignment="1">
      <alignment horizontal="center" vertical="center" wrapText="1"/>
    </xf>
    <xf numFmtId="0" fontId="54" fillId="0" borderId="1" xfId="2" applyFont="1" applyFill="1" applyBorder="1" applyAlignment="1">
      <alignment horizontal="center" vertical="center" wrapText="1"/>
    </xf>
    <xf numFmtId="0" fontId="54" fillId="6" borderId="2" xfId="0" applyFont="1" applyFill="1" applyBorder="1" applyAlignment="1">
      <alignment horizontal="center" vertical="center" wrapText="1"/>
    </xf>
    <xf numFmtId="0" fontId="54" fillId="6" borderId="5" xfId="0" applyFont="1" applyFill="1" applyBorder="1" applyAlignment="1">
      <alignment horizontal="center" vertical="center" wrapText="1"/>
    </xf>
    <xf numFmtId="0" fontId="54" fillId="6" borderId="6" xfId="0" applyFont="1" applyFill="1" applyBorder="1" applyAlignment="1">
      <alignment horizontal="center" vertical="center" wrapText="1"/>
    </xf>
    <xf numFmtId="0" fontId="54" fillId="2" borderId="2" xfId="0" applyFont="1" applyFill="1" applyBorder="1" applyAlignment="1">
      <alignment horizontal="center" vertical="center"/>
    </xf>
    <xf numFmtId="0" fontId="54" fillId="2" borderId="5" xfId="0" applyFont="1" applyFill="1" applyBorder="1" applyAlignment="1">
      <alignment horizontal="center" vertical="center"/>
    </xf>
    <xf numFmtId="0" fontId="54" fillId="2" borderId="6" xfId="0" applyFont="1" applyFill="1" applyBorder="1" applyAlignment="1">
      <alignment horizontal="center" vertical="center"/>
    </xf>
    <xf numFmtId="0" fontId="68" fillId="0" borderId="0" xfId="0" applyFont="1" applyAlignment="1">
      <alignment horizontal="center" vertical="center"/>
    </xf>
    <xf numFmtId="0" fontId="68" fillId="0" borderId="0" xfId="0" applyFont="1" applyFill="1" applyAlignment="1">
      <alignment horizontal="center" vertical="center"/>
    </xf>
    <xf numFmtId="0" fontId="54" fillId="0" borderId="0" xfId="0" applyFont="1" applyAlignment="1">
      <alignment horizontal="center"/>
    </xf>
    <xf numFmtId="0" fontId="54" fillId="0" borderId="12" xfId="1" applyFont="1" applyFill="1" applyBorder="1" applyAlignment="1">
      <alignment horizontal="center" vertical="center" wrapText="1"/>
    </xf>
    <xf numFmtId="0" fontId="54" fillId="0" borderId="16" xfId="1" applyFont="1" applyFill="1" applyBorder="1" applyAlignment="1">
      <alignment horizontal="center" vertical="center" wrapText="1"/>
    </xf>
    <xf numFmtId="0" fontId="58" fillId="0" borderId="24" xfId="2" applyFont="1" applyFill="1" applyBorder="1" applyAlignment="1">
      <alignment horizontal="center" vertical="center"/>
    </xf>
    <xf numFmtId="0" fontId="58" fillId="0" borderId="19" xfId="2" applyFont="1" applyFill="1" applyBorder="1" applyAlignment="1">
      <alignment horizontal="center" vertical="center"/>
    </xf>
    <xf numFmtId="0" fontId="54" fillId="0" borderId="1" xfId="2" applyFont="1" applyFill="1" applyBorder="1" applyAlignment="1">
      <alignment horizontal="center" vertical="center"/>
    </xf>
    <xf numFmtId="0" fontId="58" fillId="0" borderId="0" xfId="2" applyFont="1" applyBorder="1" applyAlignment="1">
      <alignment horizontal="center" vertical="center"/>
    </xf>
    <xf numFmtId="0" fontId="58" fillId="0" borderId="0" xfId="2" applyFont="1" applyAlignment="1">
      <alignment horizontal="center" vertical="center"/>
    </xf>
    <xf numFmtId="0" fontId="57" fillId="0" borderId="0" xfId="2" applyFont="1" applyAlignment="1">
      <alignment horizontal="center" vertical="center"/>
    </xf>
    <xf numFmtId="0" fontId="68" fillId="0" borderId="0" xfId="0" applyFont="1" applyAlignment="1">
      <alignment horizontal="center"/>
    </xf>
    <xf numFmtId="0" fontId="68" fillId="0" borderId="0" xfId="0" applyFont="1" applyFill="1" applyAlignment="1">
      <alignment horizontal="center"/>
    </xf>
    <xf numFmtId="0" fontId="54" fillId="2" borderId="13" xfId="2" applyFont="1" applyFill="1" applyBorder="1" applyAlignment="1">
      <alignment horizontal="center" vertical="center" wrapText="1"/>
    </xf>
    <xf numFmtId="0" fontId="54" fillId="2" borderId="1" xfId="2" applyFont="1" applyFill="1" applyBorder="1" applyAlignment="1">
      <alignment horizontal="center" vertical="center" wrapText="1"/>
    </xf>
    <xf numFmtId="0" fontId="54" fillId="2" borderId="22" xfId="2" applyFont="1" applyFill="1" applyBorder="1" applyAlignment="1">
      <alignment horizontal="center" vertical="center" wrapText="1"/>
    </xf>
    <xf numFmtId="0" fontId="54" fillId="0" borderId="13" xfId="2" applyFont="1" applyBorder="1" applyAlignment="1">
      <alignment horizontal="center" vertical="center" wrapText="1"/>
    </xf>
    <xf numFmtId="0" fontId="54" fillId="0" borderId="1" xfId="2" applyFont="1" applyBorder="1" applyAlignment="1">
      <alignment horizontal="center" vertical="center" wrapText="1"/>
    </xf>
    <xf numFmtId="0" fontId="54" fillId="0" borderId="22" xfId="2" applyFont="1" applyBorder="1" applyAlignment="1">
      <alignment horizontal="center" vertical="center" wrapText="1"/>
    </xf>
    <xf numFmtId="0" fontId="54" fillId="0" borderId="22" xfId="2" applyFont="1" applyFill="1" applyBorder="1" applyAlignment="1">
      <alignment horizontal="center" vertical="center" wrapText="1"/>
    </xf>
    <xf numFmtId="0" fontId="54" fillId="0" borderId="12" xfId="1" applyFont="1" applyBorder="1" applyAlignment="1">
      <alignment horizontal="center" vertical="center" wrapText="1"/>
    </xf>
    <xf numFmtId="0" fontId="54" fillId="0" borderId="16" xfId="1" applyFont="1" applyBorder="1" applyAlignment="1">
      <alignment horizontal="center" vertical="center" wrapText="1"/>
    </xf>
    <xf numFmtId="0" fontId="54" fillId="0" borderId="21" xfId="1" applyFont="1" applyBorder="1" applyAlignment="1">
      <alignment horizontal="center" vertical="center" wrapText="1"/>
    </xf>
    <xf numFmtId="0" fontId="54" fillId="0" borderId="24" xfId="2" applyFont="1" applyFill="1" applyBorder="1" applyAlignment="1">
      <alignment horizontal="center" vertical="center"/>
    </xf>
    <xf numFmtId="0" fontId="54" fillId="0" borderId="19" xfId="2" applyFont="1" applyFill="1" applyBorder="1" applyAlignment="1">
      <alignment horizontal="center" vertical="center"/>
    </xf>
    <xf numFmtId="0" fontId="54" fillId="0" borderId="23" xfId="2" applyFont="1" applyFill="1" applyBorder="1" applyAlignment="1">
      <alignment horizontal="center" vertical="center"/>
    </xf>
    <xf numFmtId="0" fontId="54" fillId="0" borderId="13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0" fontId="58" fillId="0" borderId="46" xfId="2" applyFont="1" applyBorder="1" applyAlignment="1">
      <alignment horizontal="left" vertical="center"/>
    </xf>
    <xf numFmtId="0" fontId="54" fillId="2" borderId="8" xfId="0" applyFont="1" applyFill="1" applyBorder="1" applyAlignment="1">
      <alignment horizontal="center" vertical="center" wrapText="1"/>
    </xf>
    <xf numFmtId="0" fontId="54" fillId="2" borderId="7" xfId="0" applyFont="1" applyFill="1" applyBorder="1" applyAlignment="1">
      <alignment horizontal="center" vertical="center" wrapText="1"/>
    </xf>
    <xf numFmtId="0" fontId="54" fillId="2" borderId="10" xfId="0" applyFont="1" applyFill="1" applyBorder="1" applyAlignment="1">
      <alignment horizontal="center" vertical="center" wrapText="1"/>
    </xf>
    <xf numFmtId="0" fontId="54" fillId="0" borderId="13" xfId="1" applyFont="1" applyBorder="1" applyAlignment="1">
      <alignment horizontal="center" vertical="center" wrapText="1"/>
    </xf>
    <xf numFmtId="0" fontId="54" fillId="0" borderId="1" xfId="1" applyFont="1" applyBorder="1" applyAlignment="1">
      <alignment horizontal="center" vertical="center" wrapText="1"/>
    </xf>
    <xf numFmtId="0" fontId="54" fillId="0" borderId="22" xfId="1" applyFont="1" applyBorder="1" applyAlignment="1">
      <alignment horizontal="center" vertical="center" wrapText="1"/>
    </xf>
    <xf numFmtId="0" fontId="61" fillId="0" borderId="0" xfId="9" applyFont="1" applyAlignment="1">
      <alignment horizontal="center"/>
    </xf>
    <xf numFmtId="0" fontId="54" fillId="0" borderId="0" xfId="9" applyFont="1" applyAlignment="1">
      <alignment horizontal="center" vertical="center"/>
    </xf>
    <xf numFmtId="0" fontId="61" fillId="0" borderId="13" xfId="9" applyFont="1" applyBorder="1" applyAlignment="1">
      <alignment horizontal="center" vertical="center" wrapText="1"/>
    </xf>
    <xf numFmtId="0" fontId="61" fillId="0" borderId="1" xfId="9" applyFont="1" applyBorder="1" applyAlignment="1">
      <alignment horizontal="center" vertical="center" wrapText="1"/>
    </xf>
    <xf numFmtId="0" fontId="61" fillId="0" borderId="22" xfId="9" applyFont="1" applyBorder="1" applyAlignment="1">
      <alignment horizontal="center" vertical="center" wrapText="1"/>
    </xf>
    <xf numFmtId="0" fontId="58" fillId="0" borderId="0" xfId="9" applyFont="1" applyAlignment="1">
      <alignment horizontal="center"/>
    </xf>
    <xf numFmtId="0" fontId="54" fillId="0" borderId="0" xfId="9" applyFont="1" applyAlignment="1">
      <alignment horizontal="center"/>
    </xf>
    <xf numFmtId="0" fontId="57" fillId="0" borderId="0" xfId="9" applyFont="1" applyAlignment="1">
      <alignment horizontal="center"/>
    </xf>
    <xf numFmtId="0" fontId="63" fillId="0" borderId="0" xfId="9" applyFont="1" applyAlignment="1">
      <alignment horizontal="center" vertical="center"/>
    </xf>
    <xf numFmtId="0" fontId="61" fillId="8" borderId="2" xfId="9" applyFont="1" applyFill="1" applyBorder="1" applyAlignment="1">
      <alignment horizontal="center" vertical="center" wrapText="1"/>
    </xf>
    <xf numFmtId="0" fontId="61" fillId="8" borderId="5" xfId="9" applyFont="1" applyFill="1" applyBorder="1" applyAlignment="1">
      <alignment horizontal="center" vertical="center" wrapText="1"/>
    </xf>
    <xf numFmtId="0" fontId="61" fillId="8" borderId="6" xfId="9" applyFont="1" applyFill="1" applyBorder="1" applyAlignment="1">
      <alignment horizontal="center" vertical="center" wrapText="1"/>
    </xf>
    <xf numFmtId="0" fontId="61" fillId="0" borderId="1" xfId="9" applyFont="1" applyBorder="1" applyAlignment="1">
      <alignment horizontal="center" vertical="center"/>
    </xf>
    <xf numFmtId="0" fontId="61" fillId="0" borderId="22" xfId="9" applyFont="1" applyBorder="1" applyAlignment="1">
      <alignment horizontal="center" vertical="center"/>
    </xf>
    <xf numFmtId="0" fontId="59" fillId="0" borderId="0" xfId="9" applyFont="1" applyAlignment="1">
      <alignment horizontal="center"/>
    </xf>
    <xf numFmtId="0" fontId="61" fillId="0" borderId="12" xfId="9" applyFont="1" applyBorder="1" applyAlignment="1">
      <alignment horizontal="center" vertical="center" wrapText="1"/>
    </xf>
    <xf numFmtId="0" fontId="61" fillId="0" borderId="16" xfId="9" applyFont="1" applyBorder="1" applyAlignment="1">
      <alignment horizontal="center" vertical="center" wrapText="1"/>
    </xf>
    <xf numFmtId="0" fontId="61" fillId="0" borderId="21" xfId="9" applyFont="1" applyBorder="1" applyAlignment="1">
      <alignment horizontal="center" vertical="center" wrapText="1"/>
    </xf>
    <xf numFmtId="0" fontId="61" fillId="0" borderId="24" xfId="9" applyFont="1" applyBorder="1" applyAlignment="1">
      <alignment horizontal="center" vertical="center"/>
    </xf>
    <xf numFmtId="0" fontId="61" fillId="0" borderId="19" xfId="9" applyFont="1" applyBorder="1" applyAlignment="1">
      <alignment horizontal="center" vertical="center"/>
    </xf>
    <xf numFmtId="0" fontId="61" fillId="0" borderId="23" xfId="9" applyFont="1" applyBorder="1" applyAlignment="1">
      <alignment horizontal="center" vertical="center"/>
    </xf>
    <xf numFmtId="0" fontId="61" fillId="0" borderId="0" xfId="9" applyFont="1" applyBorder="1" applyAlignment="1">
      <alignment horizontal="center" vertical="center"/>
    </xf>
    <xf numFmtId="0" fontId="61" fillId="0" borderId="0" xfId="9" applyFont="1" applyAlignment="1">
      <alignment horizontal="center" vertical="center"/>
    </xf>
    <xf numFmtId="0" fontId="54" fillId="0" borderId="0" xfId="9" applyFont="1" applyBorder="1" applyAlignment="1">
      <alignment horizontal="left"/>
    </xf>
    <xf numFmtId="0" fontId="31" fillId="0" borderId="0" xfId="0" applyFont="1" applyAlignment="1">
      <alignment horizontal="center"/>
    </xf>
    <xf numFmtId="0" fontId="18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18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1" fillId="0" borderId="0" xfId="2" applyFont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/>
    </xf>
    <xf numFmtId="0" fontId="4" fillId="2" borderId="13" xfId="2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 wrapText="1"/>
    </xf>
    <xf numFmtId="0" fontId="4" fillId="0" borderId="13" xfId="2" applyFont="1" applyBorder="1" applyAlignment="1">
      <alignment horizontal="center" vertical="center" wrapText="1"/>
    </xf>
    <xf numFmtId="0" fontId="4" fillId="0" borderId="1" xfId="2" applyFont="1" applyBorder="1" applyAlignment="1">
      <alignment horizontal="center" vertical="center" wrapText="1"/>
    </xf>
    <xf numFmtId="0" fontId="4" fillId="0" borderId="14" xfId="2" applyFont="1" applyBorder="1" applyAlignment="1">
      <alignment horizontal="center" vertical="center" wrapText="1"/>
    </xf>
    <xf numFmtId="0" fontId="4" fillId="0" borderId="5" xfId="2" applyFont="1" applyBorder="1" applyAlignment="1">
      <alignment horizontal="center" vertical="center" wrapText="1"/>
    </xf>
    <xf numFmtId="0" fontId="4" fillId="0" borderId="6" xfId="2" applyFont="1" applyBorder="1" applyAlignment="1">
      <alignment horizontal="center" vertical="center" wrapText="1"/>
    </xf>
    <xf numFmtId="0" fontId="26" fillId="2" borderId="7" xfId="0" applyFont="1" applyFill="1" applyBorder="1" applyAlignment="1">
      <alignment horizontal="center" vertical="center"/>
    </xf>
    <xf numFmtId="0" fontId="26" fillId="2" borderId="0" xfId="0" applyFont="1" applyFill="1" applyBorder="1" applyAlignment="1">
      <alignment horizontal="center" vertical="center"/>
    </xf>
    <xf numFmtId="0" fontId="26" fillId="2" borderId="9" xfId="0" applyFont="1" applyFill="1" applyBorder="1" applyAlignment="1">
      <alignment horizontal="center" vertical="center"/>
    </xf>
    <xf numFmtId="0" fontId="4" fillId="0" borderId="13" xfId="1" applyFont="1" applyBorder="1" applyAlignment="1">
      <alignment horizontal="center" vertical="center" wrapText="1"/>
    </xf>
    <xf numFmtId="0" fontId="4" fillId="0" borderId="1" xfId="1" applyFont="1" applyBorder="1" applyAlignment="1">
      <alignment horizontal="center" vertical="center" wrapText="1"/>
    </xf>
    <xf numFmtId="0" fontId="4" fillId="0" borderId="13" xfId="2" applyFont="1" applyFill="1" applyBorder="1" applyAlignment="1">
      <alignment horizontal="center" vertical="center" wrapText="1"/>
    </xf>
    <xf numFmtId="0" fontId="4" fillId="0" borderId="1" xfId="2" applyFont="1" applyFill="1" applyBorder="1" applyAlignment="1">
      <alignment horizontal="center" vertical="center" wrapText="1"/>
    </xf>
    <xf numFmtId="0" fontId="4" fillId="0" borderId="15" xfId="2" applyFont="1" applyFill="1" applyBorder="1" applyAlignment="1">
      <alignment horizontal="center" vertical="center"/>
    </xf>
    <xf numFmtId="0" fontId="4" fillId="0" borderId="17" xfId="2" applyFont="1" applyFill="1" applyBorder="1" applyAlignment="1">
      <alignment horizontal="center" vertical="center"/>
    </xf>
    <xf numFmtId="0" fontId="4" fillId="0" borderId="18" xfId="2" applyFont="1" applyFill="1" applyBorder="1" applyAlignment="1">
      <alignment horizontal="center" vertical="center"/>
    </xf>
    <xf numFmtId="0" fontId="4" fillId="0" borderId="12" xfId="1" applyFont="1" applyBorder="1" applyAlignment="1">
      <alignment horizontal="center" vertical="center" wrapText="1"/>
    </xf>
    <xf numFmtId="0" fontId="4" fillId="0" borderId="16" xfId="1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0" fillId="0" borderId="0" xfId="0" applyFont="1" applyAlignment="1">
      <alignment horizontal="center"/>
    </xf>
    <xf numFmtId="0" fontId="50" fillId="0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</cellXfs>
  <cellStyles count="11">
    <cellStyle name="Comma [0]" xfId="4" builtinId="6"/>
    <cellStyle name="Comma [0] 2" xfId="3" xr:uid="{00000000-0005-0000-0000-000001000000}"/>
    <cellStyle name="Comma 2" xfId="6" xr:uid="{00000000-0005-0000-0000-000002000000}"/>
    <cellStyle name="Comma 3" xfId="10" xr:uid="{00000000-0005-0000-0000-000003000000}"/>
    <cellStyle name="Normal" xfId="0" builtinId="0"/>
    <cellStyle name="Normal 2" xfId="2" xr:uid="{00000000-0005-0000-0000-000005000000}"/>
    <cellStyle name="Normal 2 2" xfId="5" xr:uid="{00000000-0005-0000-0000-000006000000}"/>
    <cellStyle name="Normal 2 2 2" xfId="9" xr:uid="{00000000-0005-0000-0000-000007000000}"/>
    <cellStyle name="Normal 2 3" xfId="8" xr:uid="{00000000-0005-0000-0000-000008000000}"/>
    <cellStyle name="Normal 3" xfId="7" xr:uid="{00000000-0005-0000-0000-000009000000}"/>
    <cellStyle name="Normal 4" xfId="1" xr:uid="{00000000-0005-0000-0000-00000A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409575</xdr:colOff>
      <xdr:row>0</xdr:row>
      <xdr:rowOff>0</xdr:rowOff>
    </xdr:from>
    <xdr:to>
      <xdr:col>9</xdr:col>
      <xdr:colOff>226484</xdr:colOff>
      <xdr:row>5</xdr:row>
      <xdr:rowOff>92428</xdr:rowOff>
    </xdr:to>
    <xdr:sp macro="" textlink="">
      <xdr:nvSpPr>
        <xdr:cNvPr id="2" name="Rectangle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>
          <a:spLocks noChangeArrowheads="1"/>
        </xdr:cNvSpPr>
      </xdr:nvSpPr>
      <xdr:spPr bwMode="auto">
        <a:xfrm>
          <a:off x="7572375" y="0"/>
          <a:ext cx="3275542" cy="130280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sp>
    <xdr:clientData/>
  </xdr:twoCellAnchor>
  <xdr:twoCellAnchor>
    <xdr:from>
      <xdr:col>1</xdr:col>
      <xdr:colOff>118181</xdr:colOff>
      <xdr:row>0</xdr:row>
      <xdr:rowOff>268110</xdr:rowOff>
    </xdr:from>
    <xdr:to>
      <xdr:col>1</xdr:col>
      <xdr:colOff>722136</xdr:colOff>
      <xdr:row>3</xdr:row>
      <xdr:rowOff>137935</xdr:rowOff>
    </xdr:to>
    <xdr:pic>
      <xdr:nvPicPr>
        <xdr:cNvPr id="4" name="Picture 1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668514" y="268110"/>
          <a:ext cx="603955" cy="70238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387195</xdr:colOff>
      <xdr:row>0</xdr:row>
      <xdr:rowOff>294268</xdr:rowOff>
    </xdr:from>
    <xdr:to>
      <xdr:col>3</xdr:col>
      <xdr:colOff>1019373</xdr:colOff>
      <xdr:row>3</xdr:row>
      <xdr:rowOff>5223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E2BF176B-0707-944E-8F53-2F57708008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1192561" y="294268"/>
          <a:ext cx="632178" cy="7796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149411</xdr:colOff>
      <xdr:row>0</xdr:row>
      <xdr:rowOff>59764</xdr:rowOff>
    </xdr:from>
    <xdr:to>
      <xdr:col>2</xdr:col>
      <xdr:colOff>781589</xdr:colOff>
      <xdr:row>2</xdr:row>
      <xdr:rowOff>143083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21BF6402-AFE7-F14F-9283-B6923114E9D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791882" y="59764"/>
          <a:ext cx="632178" cy="7108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172154</xdr:colOff>
      <xdr:row>0</xdr:row>
      <xdr:rowOff>112889</xdr:rowOff>
    </xdr:from>
    <xdr:to>
      <xdr:col>1</xdr:col>
      <xdr:colOff>804332</xdr:colOff>
      <xdr:row>2</xdr:row>
      <xdr:rowOff>174626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40F40B8D-EE9D-9A40-A772-D59351F5BA5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694265" y="112889"/>
          <a:ext cx="632178" cy="7108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320676</xdr:colOff>
      <xdr:row>1</xdr:row>
      <xdr:rowOff>70556</xdr:rowOff>
    </xdr:from>
    <xdr:to>
      <xdr:col>1</xdr:col>
      <xdr:colOff>945445</xdr:colOff>
      <xdr:row>3</xdr:row>
      <xdr:rowOff>132292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800454" y="254000"/>
          <a:ext cx="624769" cy="71084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92076</xdr:colOff>
      <xdr:row>1</xdr:row>
      <xdr:rowOff>127000</xdr:rowOff>
    </xdr:from>
    <xdr:to>
      <xdr:col>1</xdr:col>
      <xdr:colOff>873126</xdr:colOff>
      <xdr:row>4</xdr:row>
      <xdr:rowOff>107950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grayscl/>
        </a:blip>
        <a:srcRect/>
        <a:stretch>
          <a:fillRect/>
        </a:stretch>
      </xdr:blipFill>
      <xdr:spPr bwMode="auto">
        <a:xfrm>
          <a:off x="631826" y="301625"/>
          <a:ext cx="781050" cy="8223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Dinas%20Pendidikanf_master%20KK%20Penyusutan%20Aset%20Tetap_Akru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BPKAD%20BIDANG%20ASET%202019/PENYUSUTAN%202018/Penyusutan%20Bapeda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namic Filtering"/>
      <sheetName val="KIB A AU eksekusi"/>
      <sheetName val="KIB A AU"/>
      <sheetName val="KIB A"/>
      <sheetName val="Sheet4"/>
      <sheetName val="Sheet5"/>
      <sheetName val="KIB B"/>
      <sheetName val="KODE BARANG M"/>
      <sheetName val="MASA MANFAAT"/>
      <sheetName val="KIB C"/>
      <sheetName val="KIB D"/>
      <sheetName val="KIB E"/>
      <sheetName val="KIB F"/>
      <sheetName val="Sheet2"/>
      <sheetName val="kode barang"/>
    </sheetNames>
    <sheetDataSet>
      <sheetData sheetId="0" refreshError="1">
        <row r="2">
          <cell r="H2" t="str">
            <v/>
          </cell>
        </row>
        <row r="3">
          <cell r="H3" t="str">
            <v/>
          </cell>
        </row>
        <row r="4">
          <cell r="H4" t="str">
            <v/>
          </cell>
        </row>
        <row r="5">
          <cell r="H5" t="str">
            <v/>
          </cell>
        </row>
        <row r="6">
          <cell r="H6" t="str">
            <v/>
          </cell>
        </row>
        <row r="7">
          <cell r="H7" t="str">
            <v/>
          </cell>
        </row>
        <row r="8">
          <cell r="H8" t="str">
            <v/>
          </cell>
        </row>
        <row r="9">
          <cell r="H9" t="str">
            <v/>
          </cell>
        </row>
        <row r="10">
          <cell r="H10" t="str">
            <v/>
          </cell>
        </row>
        <row r="11">
          <cell r="H11" t="str">
            <v/>
          </cell>
        </row>
        <row r="12">
          <cell r="H12" t="str">
            <v/>
          </cell>
        </row>
        <row r="13">
          <cell r="H13" t="str">
            <v/>
          </cell>
        </row>
        <row r="14">
          <cell r="H14" t="str">
            <v/>
          </cell>
        </row>
        <row r="15">
          <cell r="H15" t="str">
            <v/>
          </cell>
        </row>
        <row r="16">
          <cell r="H16" t="str">
            <v/>
          </cell>
        </row>
        <row r="17">
          <cell r="H17" t="str">
            <v/>
          </cell>
        </row>
        <row r="18">
          <cell r="H18" t="str">
            <v/>
          </cell>
        </row>
        <row r="19">
          <cell r="H19" t="str">
            <v/>
          </cell>
        </row>
        <row r="20">
          <cell r="H20" t="str">
            <v/>
          </cell>
        </row>
        <row r="21">
          <cell r="H21" t="str">
            <v/>
          </cell>
        </row>
        <row r="22">
          <cell r="H22" t="str">
            <v/>
          </cell>
        </row>
        <row r="23">
          <cell r="H23" t="str">
            <v/>
          </cell>
        </row>
        <row r="24">
          <cell r="H24" t="str">
            <v/>
          </cell>
        </row>
        <row r="25">
          <cell r="H25" t="str">
            <v/>
          </cell>
        </row>
        <row r="26">
          <cell r="H26" t="str">
            <v/>
          </cell>
        </row>
        <row r="27">
          <cell r="H27" t="str">
            <v/>
          </cell>
        </row>
        <row r="28">
          <cell r="H28" t="str">
            <v/>
          </cell>
        </row>
        <row r="29">
          <cell r="H29" t="str">
            <v/>
          </cell>
        </row>
        <row r="30">
          <cell r="H30" t="str">
            <v/>
          </cell>
        </row>
        <row r="31">
          <cell r="H31" t="str">
            <v/>
          </cell>
        </row>
        <row r="32">
          <cell r="H32" t="str">
            <v/>
          </cell>
        </row>
        <row r="33">
          <cell r="H33" t="str">
            <v/>
          </cell>
        </row>
        <row r="34">
          <cell r="H34" t="str">
            <v/>
          </cell>
        </row>
        <row r="35">
          <cell r="H35" t="str">
            <v/>
          </cell>
        </row>
        <row r="36">
          <cell r="H36" t="str">
            <v/>
          </cell>
        </row>
        <row r="37">
          <cell r="H37" t="str">
            <v/>
          </cell>
        </row>
        <row r="38">
          <cell r="H38" t="str">
            <v/>
          </cell>
        </row>
        <row r="39">
          <cell r="H39" t="str">
            <v/>
          </cell>
        </row>
        <row r="40">
          <cell r="H40" t="str">
            <v/>
          </cell>
        </row>
        <row r="41">
          <cell r="H41" t="str">
            <v/>
          </cell>
        </row>
        <row r="42">
          <cell r="H42" t="str">
            <v/>
          </cell>
        </row>
        <row r="43">
          <cell r="H43" t="str">
            <v/>
          </cell>
        </row>
        <row r="44">
          <cell r="H44" t="str">
            <v/>
          </cell>
        </row>
        <row r="45">
          <cell r="H45" t="str">
            <v/>
          </cell>
        </row>
        <row r="46">
          <cell r="H46" t="str">
            <v/>
          </cell>
        </row>
        <row r="47">
          <cell r="H47" t="str">
            <v/>
          </cell>
        </row>
        <row r="48">
          <cell r="H48" t="str">
            <v/>
          </cell>
        </row>
        <row r="49">
          <cell r="H49" t="str">
            <v/>
          </cell>
        </row>
        <row r="50">
          <cell r="H50" t="str">
            <v/>
          </cell>
        </row>
        <row r="51">
          <cell r="H51" t="str">
            <v/>
          </cell>
        </row>
        <row r="52">
          <cell r="H52" t="str">
            <v/>
          </cell>
        </row>
        <row r="53">
          <cell r="H53" t="str">
            <v/>
          </cell>
        </row>
        <row r="54">
          <cell r="H54" t="str">
            <v/>
          </cell>
        </row>
        <row r="55">
          <cell r="H55" t="str">
            <v/>
          </cell>
        </row>
        <row r="56">
          <cell r="H56" t="str">
            <v/>
          </cell>
        </row>
        <row r="57">
          <cell r="H57" t="str">
            <v/>
          </cell>
        </row>
        <row r="58">
          <cell r="H58" t="str">
            <v/>
          </cell>
        </row>
        <row r="59">
          <cell r="H59" t="str">
            <v/>
          </cell>
        </row>
        <row r="60">
          <cell r="H60" t="str">
            <v/>
          </cell>
        </row>
        <row r="61">
          <cell r="H61" t="str">
            <v/>
          </cell>
        </row>
        <row r="62">
          <cell r="H62" t="str">
            <v/>
          </cell>
        </row>
        <row r="63">
          <cell r="H63" t="str">
            <v/>
          </cell>
        </row>
        <row r="64">
          <cell r="H64" t="str">
            <v/>
          </cell>
        </row>
        <row r="65">
          <cell r="H65" t="str">
            <v/>
          </cell>
        </row>
        <row r="66">
          <cell r="H66" t="str">
            <v/>
          </cell>
        </row>
        <row r="67">
          <cell r="H67" t="str">
            <v/>
          </cell>
        </row>
        <row r="68">
          <cell r="H68" t="str">
            <v/>
          </cell>
        </row>
        <row r="69">
          <cell r="H69" t="str">
            <v/>
          </cell>
        </row>
        <row r="70">
          <cell r="H70" t="str">
            <v/>
          </cell>
        </row>
        <row r="71">
          <cell r="H71" t="str">
            <v/>
          </cell>
        </row>
        <row r="72">
          <cell r="H72" t="str">
            <v/>
          </cell>
        </row>
        <row r="73">
          <cell r="H73" t="str">
            <v/>
          </cell>
        </row>
        <row r="74">
          <cell r="H74" t="str">
            <v/>
          </cell>
        </row>
        <row r="75">
          <cell r="H75" t="str">
            <v/>
          </cell>
        </row>
        <row r="76">
          <cell r="H76" t="str">
            <v/>
          </cell>
        </row>
        <row r="77">
          <cell r="H77" t="str">
            <v/>
          </cell>
        </row>
        <row r="78">
          <cell r="H78" t="str">
            <v/>
          </cell>
        </row>
        <row r="79">
          <cell r="H79" t="str">
            <v/>
          </cell>
        </row>
        <row r="80">
          <cell r="H80" t="str">
            <v/>
          </cell>
        </row>
        <row r="81">
          <cell r="H81" t="str">
            <v/>
          </cell>
        </row>
        <row r="82">
          <cell r="H82" t="str">
            <v/>
          </cell>
        </row>
        <row r="83">
          <cell r="H83" t="str">
            <v/>
          </cell>
        </row>
        <row r="84">
          <cell r="H84" t="str">
            <v/>
          </cell>
        </row>
        <row r="85">
          <cell r="H85" t="str">
            <v/>
          </cell>
        </row>
        <row r="86">
          <cell r="H86" t="str">
            <v/>
          </cell>
        </row>
        <row r="87">
          <cell r="H87" t="str">
            <v/>
          </cell>
        </row>
        <row r="88">
          <cell r="H88" t="str">
            <v/>
          </cell>
        </row>
        <row r="89">
          <cell r="H89" t="str">
            <v/>
          </cell>
        </row>
        <row r="90">
          <cell r="H90" t="str">
            <v/>
          </cell>
        </row>
        <row r="91">
          <cell r="H91" t="str">
            <v/>
          </cell>
        </row>
        <row r="92">
          <cell r="H92" t="str">
            <v/>
          </cell>
        </row>
        <row r="93">
          <cell r="H93" t="str">
            <v/>
          </cell>
        </row>
        <row r="94">
          <cell r="H94" t="str">
            <v/>
          </cell>
        </row>
        <row r="95">
          <cell r="H95" t="str">
            <v/>
          </cell>
        </row>
        <row r="96">
          <cell r="H96" t="str">
            <v/>
          </cell>
        </row>
        <row r="97">
          <cell r="H97" t="str">
            <v/>
          </cell>
        </row>
        <row r="98">
          <cell r="H98" t="str">
            <v/>
          </cell>
        </row>
        <row r="99">
          <cell r="H99" t="str">
            <v/>
          </cell>
        </row>
        <row r="100">
          <cell r="H100" t="str">
            <v/>
          </cell>
        </row>
        <row r="101">
          <cell r="H101" t="str">
            <v/>
          </cell>
        </row>
        <row r="102">
          <cell r="H102" t="str">
            <v/>
          </cell>
        </row>
        <row r="103">
          <cell r="H103" t="str">
            <v/>
          </cell>
        </row>
        <row r="104">
          <cell r="H104" t="str">
            <v/>
          </cell>
        </row>
        <row r="105">
          <cell r="H105" t="str">
            <v/>
          </cell>
        </row>
        <row r="106">
          <cell r="H106" t="str">
            <v/>
          </cell>
        </row>
        <row r="107">
          <cell r="H107" t="str">
            <v/>
          </cell>
        </row>
        <row r="108">
          <cell r="H108" t="str">
            <v/>
          </cell>
        </row>
        <row r="109">
          <cell r="H109" t="str">
            <v/>
          </cell>
        </row>
        <row r="110">
          <cell r="H110" t="str">
            <v/>
          </cell>
        </row>
        <row r="111">
          <cell r="H111" t="str">
            <v/>
          </cell>
        </row>
        <row r="112">
          <cell r="H112" t="str">
            <v/>
          </cell>
        </row>
        <row r="113">
          <cell r="H113" t="str">
            <v/>
          </cell>
        </row>
        <row r="114">
          <cell r="H114" t="str">
            <v/>
          </cell>
        </row>
        <row r="115">
          <cell r="H115" t="str">
            <v/>
          </cell>
        </row>
        <row r="116">
          <cell r="H116" t="str">
            <v/>
          </cell>
        </row>
        <row r="117">
          <cell r="H117" t="str">
            <v/>
          </cell>
        </row>
        <row r="118">
          <cell r="H118" t="str">
            <v/>
          </cell>
        </row>
        <row r="119">
          <cell r="H119" t="str">
            <v/>
          </cell>
        </row>
        <row r="120">
          <cell r="H120" t="str">
            <v/>
          </cell>
        </row>
        <row r="121">
          <cell r="H121" t="str">
            <v/>
          </cell>
        </row>
        <row r="122">
          <cell r="H122" t="str">
            <v/>
          </cell>
        </row>
        <row r="123">
          <cell r="H123" t="str">
            <v/>
          </cell>
        </row>
        <row r="124">
          <cell r="H124" t="str">
            <v/>
          </cell>
        </row>
        <row r="125">
          <cell r="H125" t="str">
            <v/>
          </cell>
        </row>
        <row r="126">
          <cell r="H126" t="str">
            <v/>
          </cell>
        </row>
        <row r="127">
          <cell r="H127" t="str">
            <v/>
          </cell>
        </row>
        <row r="128">
          <cell r="H128" t="str">
            <v/>
          </cell>
        </row>
        <row r="129">
          <cell r="H129" t="str">
            <v/>
          </cell>
        </row>
        <row r="130">
          <cell r="H130" t="str">
            <v/>
          </cell>
        </row>
        <row r="131">
          <cell r="H131" t="str">
            <v/>
          </cell>
        </row>
        <row r="132">
          <cell r="H132" t="str">
            <v/>
          </cell>
        </row>
        <row r="133">
          <cell r="H133" t="str">
            <v/>
          </cell>
        </row>
        <row r="134">
          <cell r="H134" t="str">
            <v/>
          </cell>
        </row>
        <row r="135">
          <cell r="H135" t="str">
            <v/>
          </cell>
        </row>
        <row r="136">
          <cell r="H136" t="str">
            <v/>
          </cell>
        </row>
        <row r="137">
          <cell r="H137" t="str">
            <v/>
          </cell>
        </row>
        <row r="138">
          <cell r="H138" t="str">
            <v/>
          </cell>
        </row>
        <row r="139">
          <cell r="H139" t="str">
            <v/>
          </cell>
        </row>
        <row r="140">
          <cell r="H140" t="str">
            <v/>
          </cell>
        </row>
        <row r="141">
          <cell r="H141" t="str">
            <v/>
          </cell>
        </row>
        <row r="142">
          <cell r="H142" t="str">
            <v/>
          </cell>
        </row>
        <row r="143">
          <cell r="H143" t="str">
            <v/>
          </cell>
        </row>
        <row r="144">
          <cell r="H144" t="str">
            <v/>
          </cell>
        </row>
        <row r="145">
          <cell r="H145" t="str">
            <v/>
          </cell>
        </row>
        <row r="146">
          <cell r="H146" t="str">
            <v/>
          </cell>
        </row>
        <row r="147">
          <cell r="H147" t="str">
            <v/>
          </cell>
        </row>
        <row r="148">
          <cell r="H148" t="str">
            <v/>
          </cell>
        </row>
        <row r="149">
          <cell r="H149" t="str">
            <v/>
          </cell>
        </row>
        <row r="150">
          <cell r="H150" t="str">
            <v/>
          </cell>
        </row>
        <row r="151">
          <cell r="H151" t="str">
            <v/>
          </cell>
        </row>
        <row r="152">
          <cell r="H152" t="str">
            <v/>
          </cell>
        </row>
        <row r="153">
          <cell r="H153" t="str">
            <v/>
          </cell>
        </row>
        <row r="154">
          <cell r="H154" t="str">
            <v/>
          </cell>
        </row>
        <row r="155">
          <cell r="H155" t="str">
            <v/>
          </cell>
        </row>
        <row r="156">
          <cell r="H156" t="str">
            <v/>
          </cell>
        </row>
        <row r="157">
          <cell r="H157" t="str">
            <v/>
          </cell>
        </row>
        <row r="158">
          <cell r="H158" t="str">
            <v/>
          </cell>
        </row>
        <row r="159">
          <cell r="H159" t="str">
            <v/>
          </cell>
        </row>
        <row r="160">
          <cell r="H160" t="str">
            <v/>
          </cell>
        </row>
        <row r="161">
          <cell r="H161" t="str">
            <v/>
          </cell>
        </row>
        <row r="162">
          <cell r="H162" t="str">
            <v/>
          </cell>
        </row>
        <row r="163">
          <cell r="H163" t="str">
            <v/>
          </cell>
        </row>
        <row r="164">
          <cell r="H164" t="str">
            <v/>
          </cell>
        </row>
        <row r="165">
          <cell r="H165" t="str">
            <v/>
          </cell>
        </row>
        <row r="166">
          <cell r="H166" t="str">
            <v/>
          </cell>
        </row>
        <row r="167">
          <cell r="H167" t="str">
            <v/>
          </cell>
        </row>
        <row r="168">
          <cell r="H168" t="str">
            <v/>
          </cell>
        </row>
        <row r="169">
          <cell r="H169" t="str">
            <v/>
          </cell>
        </row>
        <row r="170">
          <cell r="H170" t="str">
            <v/>
          </cell>
        </row>
        <row r="171">
          <cell r="H171" t="str">
            <v/>
          </cell>
        </row>
        <row r="172">
          <cell r="H172" t="str">
            <v/>
          </cell>
        </row>
        <row r="173">
          <cell r="H173" t="str">
            <v/>
          </cell>
        </row>
        <row r="174">
          <cell r="H174" t="str">
            <v/>
          </cell>
        </row>
        <row r="175">
          <cell r="H175" t="str">
            <v/>
          </cell>
        </row>
        <row r="176">
          <cell r="H176" t="str">
            <v/>
          </cell>
        </row>
        <row r="177">
          <cell r="H177" t="str">
            <v/>
          </cell>
        </row>
        <row r="178">
          <cell r="H178" t="str">
            <v/>
          </cell>
        </row>
        <row r="179">
          <cell r="H179" t="str">
            <v/>
          </cell>
        </row>
        <row r="180">
          <cell r="H180" t="str">
            <v/>
          </cell>
        </row>
        <row r="181">
          <cell r="H181" t="str">
            <v/>
          </cell>
        </row>
        <row r="182">
          <cell r="H182" t="str">
            <v/>
          </cell>
        </row>
        <row r="183">
          <cell r="H183" t="str">
            <v/>
          </cell>
        </row>
        <row r="184">
          <cell r="H184" t="str">
            <v/>
          </cell>
        </row>
        <row r="185">
          <cell r="H185" t="str">
            <v/>
          </cell>
        </row>
        <row r="186">
          <cell r="H186" t="str">
            <v/>
          </cell>
        </row>
        <row r="187">
          <cell r="H187" t="str">
            <v/>
          </cell>
        </row>
        <row r="188">
          <cell r="H188" t="str">
            <v/>
          </cell>
        </row>
        <row r="189">
          <cell r="H189" t="str">
            <v/>
          </cell>
        </row>
        <row r="190">
          <cell r="H190" t="str">
            <v/>
          </cell>
        </row>
        <row r="191">
          <cell r="H191" t="str">
            <v/>
          </cell>
        </row>
        <row r="192">
          <cell r="H192" t="str">
            <v/>
          </cell>
        </row>
        <row r="193">
          <cell r="H193" t="str">
            <v/>
          </cell>
        </row>
        <row r="194">
          <cell r="H194" t="str">
            <v/>
          </cell>
        </row>
        <row r="195">
          <cell r="H195" t="str">
            <v/>
          </cell>
        </row>
        <row r="196">
          <cell r="H196" t="str">
            <v/>
          </cell>
        </row>
        <row r="197">
          <cell r="H197" t="str">
            <v/>
          </cell>
        </row>
        <row r="198">
          <cell r="H198" t="str">
            <v/>
          </cell>
        </row>
        <row r="199">
          <cell r="H199" t="str">
            <v/>
          </cell>
        </row>
        <row r="200">
          <cell r="H200" t="str">
            <v/>
          </cell>
        </row>
        <row r="201">
          <cell r="H201" t="str">
            <v/>
          </cell>
        </row>
        <row r="202">
          <cell r="H202" t="str">
            <v/>
          </cell>
        </row>
        <row r="203">
          <cell r="H203" t="str">
            <v/>
          </cell>
        </row>
        <row r="204">
          <cell r="H204" t="str">
            <v/>
          </cell>
        </row>
        <row r="205">
          <cell r="H205" t="str">
            <v/>
          </cell>
        </row>
        <row r="206">
          <cell r="H206" t="str">
            <v/>
          </cell>
        </row>
        <row r="207">
          <cell r="H207" t="str">
            <v/>
          </cell>
        </row>
        <row r="208">
          <cell r="H208" t="str">
            <v/>
          </cell>
        </row>
        <row r="209">
          <cell r="H209" t="str">
            <v/>
          </cell>
        </row>
        <row r="210">
          <cell r="H210" t="str">
            <v/>
          </cell>
        </row>
        <row r="211">
          <cell r="H211" t="str">
            <v/>
          </cell>
        </row>
        <row r="212">
          <cell r="H212" t="str">
            <v/>
          </cell>
        </row>
        <row r="213">
          <cell r="H213" t="str">
            <v/>
          </cell>
        </row>
        <row r="214">
          <cell r="H214" t="str">
            <v/>
          </cell>
        </row>
        <row r="215">
          <cell r="H215" t="str">
            <v/>
          </cell>
        </row>
        <row r="216">
          <cell r="H216" t="str">
            <v/>
          </cell>
        </row>
        <row r="217">
          <cell r="H217" t="str">
            <v/>
          </cell>
        </row>
        <row r="218">
          <cell r="H218" t="str">
            <v/>
          </cell>
        </row>
        <row r="219">
          <cell r="H219" t="str">
            <v/>
          </cell>
        </row>
        <row r="220">
          <cell r="H220" t="str">
            <v/>
          </cell>
        </row>
        <row r="221">
          <cell r="H221" t="str">
            <v/>
          </cell>
        </row>
        <row r="222">
          <cell r="H222" t="str">
            <v/>
          </cell>
        </row>
        <row r="223">
          <cell r="H223" t="str">
            <v/>
          </cell>
        </row>
        <row r="224">
          <cell r="H224" t="str">
            <v/>
          </cell>
        </row>
        <row r="225">
          <cell r="H225" t="str">
            <v/>
          </cell>
        </row>
        <row r="226">
          <cell r="H226" t="str">
            <v/>
          </cell>
        </row>
        <row r="227">
          <cell r="H227" t="str">
            <v/>
          </cell>
        </row>
        <row r="228">
          <cell r="H228" t="str">
            <v/>
          </cell>
        </row>
        <row r="229">
          <cell r="H229" t="str">
            <v/>
          </cell>
        </row>
        <row r="230">
          <cell r="H230" t="str">
            <v/>
          </cell>
        </row>
        <row r="231">
          <cell r="H231" t="str">
            <v/>
          </cell>
        </row>
        <row r="232">
          <cell r="H232" t="str">
            <v/>
          </cell>
        </row>
        <row r="233">
          <cell r="H233" t="str">
            <v/>
          </cell>
        </row>
        <row r="234">
          <cell r="H234" t="str">
            <v/>
          </cell>
        </row>
        <row r="235">
          <cell r="H235" t="str">
            <v/>
          </cell>
        </row>
        <row r="236">
          <cell r="H236" t="str">
            <v/>
          </cell>
        </row>
        <row r="237">
          <cell r="H237" t="str">
            <v/>
          </cell>
        </row>
        <row r="238">
          <cell r="H238" t="str">
            <v/>
          </cell>
        </row>
        <row r="239">
          <cell r="H239" t="str">
            <v/>
          </cell>
        </row>
        <row r="240">
          <cell r="H240" t="str">
            <v/>
          </cell>
        </row>
        <row r="241">
          <cell r="H241" t="str">
            <v/>
          </cell>
        </row>
        <row r="242">
          <cell r="H242" t="str">
            <v/>
          </cell>
        </row>
        <row r="243">
          <cell r="H243" t="str">
            <v/>
          </cell>
        </row>
        <row r="244">
          <cell r="H244" t="str">
            <v/>
          </cell>
        </row>
        <row r="245">
          <cell r="H245" t="str">
            <v/>
          </cell>
        </row>
        <row r="246">
          <cell r="H246" t="str">
            <v/>
          </cell>
        </row>
        <row r="247">
          <cell r="H247" t="str">
            <v/>
          </cell>
        </row>
        <row r="248">
          <cell r="H248" t="str">
            <v/>
          </cell>
        </row>
        <row r="249">
          <cell r="H249" t="str">
            <v/>
          </cell>
        </row>
        <row r="250">
          <cell r="H250" t="str">
            <v/>
          </cell>
        </row>
        <row r="251">
          <cell r="H251" t="str">
            <v/>
          </cell>
        </row>
        <row r="252">
          <cell r="H252" t="str">
            <v/>
          </cell>
        </row>
        <row r="253">
          <cell r="H253" t="str">
            <v/>
          </cell>
        </row>
        <row r="254">
          <cell r="H254" t="str">
            <v/>
          </cell>
        </row>
        <row r="255">
          <cell r="H255" t="str">
            <v/>
          </cell>
        </row>
        <row r="256">
          <cell r="H256" t="str">
            <v/>
          </cell>
        </row>
        <row r="257">
          <cell r="H257" t="str">
            <v/>
          </cell>
        </row>
        <row r="258">
          <cell r="H258" t="str">
            <v/>
          </cell>
        </row>
        <row r="259">
          <cell r="H259" t="str">
            <v/>
          </cell>
        </row>
        <row r="260">
          <cell r="H260" t="str">
            <v/>
          </cell>
        </row>
        <row r="261">
          <cell r="H261" t="str">
            <v/>
          </cell>
        </row>
        <row r="262">
          <cell r="H262" t="str">
            <v/>
          </cell>
        </row>
        <row r="263">
          <cell r="H263" t="str">
            <v/>
          </cell>
        </row>
        <row r="264">
          <cell r="H264" t="str">
            <v/>
          </cell>
        </row>
        <row r="265">
          <cell r="H265" t="str">
            <v/>
          </cell>
        </row>
        <row r="266">
          <cell r="H266" t="str">
            <v/>
          </cell>
        </row>
        <row r="267">
          <cell r="H267" t="str">
            <v/>
          </cell>
        </row>
        <row r="268">
          <cell r="H268" t="str">
            <v/>
          </cell>
        </row>
        <row r="269">
          <cell r="H269" t="str">
            <v/>
          </cell>
        </row>
        <row r="270">
          <cell r="H270" t="str">
            <v/>
          </cell>
        </row>
        <row r="271">
          <cell r="H271" t="str">
            <v/>
          </cell>
        </row>
        <row r="272">
          <cell r="H272" t="str">
            <v/>
          </cell>
        </row>
        <row r="273">
          <cell r="H273" t="str">
            <v/>
          </cell>
        </row>
        <row r="274">
          <cell r="H274" t="str">
            <v/>
          </cell>
        </row>
        <row r="275">
          <cell r="H275" t="str">
            <v/>
          </cell>
        </row>
        <row r="276">
          <cell r="H276" t="str">
            <v/>
          </cell>
        </row>
        <row r="277">
          <cell r="H277" t="str">
            <v/>
          </cell>
        </row>
        <row r="278">
          <cell r="H278" t="str">
            <v/>
          </cell>
        </row>
        <row r="279">
          <cell r="H279" t="str">
            <v/>
          </cell>
        </row>
        <row r="280">
          <cell r="H280" t="str">
            <v/>
          </cell>
        </row>
        <row r="281">
          <cell r="H281" t="str">
            <v/>
          </cell>
        </row>
        <row r="282">
          <cell r="H282" t="str">
            <v/>
          </cell>
        </row>
        <row r="283">
          <cell r="H283" t="str">
            <v/>
          </cell>
        </row>
        <row r="284">
          <cell r="H284" t="str">
            <v/>
          </cell>
        </row>
        <row r="285">
          <cell r="H285" t="str">
            <v/>
          </cell>
        </row>
        <row r="286">
          <cell r="H286" t="str">
            <v/>
          </cell>
        </row>
        <row r="287">
          <cell r="H287" t="str">
            <v/>
          </cell>
        </row>
        <row r="288">
          <cell r="H288" t="str">
            <v/>
          </cell>
        </row>
        <row r="289">
          <cell r="H289" t="str">
            <v/>
          </cell>
        </row>
        <row r="290">
          <cell r="H290" t="str">
            <v/>
          </cell>
        </row>
        <row r="291">
          <cell r="H291" t="str">
            <v/>
          </cell>
        </row>
        <row r="292">
          <cell r="H292" t="str">
            <v/>
          </cell>
        </row>
        <row r="293">
          <cell r="H293" t="str">
            <v/>
          </cell>
        </row>
        <row r="294">
          <cell r="H294" t="str">
            <v/>
          </cell>
        </row>
        <row r="295">
          <cell r="H295" t="str">
            <v/>
          </cell>
        </row>
        <row r="296">
          <cell r="H296" t="str">
            <v/>
          </cell>
        </row>
        <row r="297">
          <cell r="H297" t="str">
            <v/>
          </cell>
        </row>
        <row r="298">
          <cell r="H298" t="str">
            <v/>
          </cell>
        </row>
        <row r="299">
          <cell r="H299" t="str">
            <v/>
          </cell>
        </row>
        <row r="300">
          <cell r="H300" t="str">
            <v/>
          </cell>
        </row>
        <row r="301">
          <cell r="H301" t="str">
            <v/>
          </cell>
        </row>
        <row r="302">
          <cell r="H302" t="str">
            <v/>
          </cell>
        </row>
        <row r="303">
          <cell r="H303" t="str">
            <v/>
          </cell>
        </row>
        <row r="304">
          <cell r="H304" t="str">
            <v/>
          </cell>
        </row>
        <row r="305">
          <cell r="H305" t="str">
            <v/>
          </cell>
        </row>
        <row r="306">
          <cell r="H306" t="str">
            <v/>
          </cell>
        </row>
        <row r="307">
          <cell r="H307" t="str">
            <v/>
          </cell>
        </row>
        <row r="308">
          <cell r="H308" t="str">
            <v/>
          </cell>
        </row>
        <row r="309">
          <cell r="H309" t="str">
            <v/>
          </cell>
        </row>
        <row r="310">
          <cell r="H310" t="str">
            <v/>
          </cell>
        </row>
        <row r="311">
          <cell r="H311" t="str">
            <v/>
          </cell>
        </row>
        <row r="312">
          <cell r="H312" t="str">
            <v/>
          </cell>
        </row>
        <row r="313">
          <cell r="H313" t="str">
            <v/>
          </cell>
        </row>
        <row r="314">
          <cell r="H314" t="str">
            <v/>
          </cell>
        </row>
        <row r="315">
          <cell r="H315" t="str">
            <v/>
          </cell>
        </row>
        <row r="316">
          <cell r="H316" t="str">
            <v/>
          </cell>
        </row>
        <row r="317">
          <cell r="H317" t="str">
            <v/>
          </cell>
        </row>
        <row r="318">
          <cell r="H318" t="str">
            <v/>
          </cell>
        </row>
        <row r="319">
          <cell r="H319" t="str">
            <v/>
          </cell>
        </row>
        <row r="320">
          <cell r="H320" t="str">
            <v/>
          </cell>
        </row>
        <row r="321">
          <cell r="H321" t="str">
            <v/>
          </cell>
        </row>
        <row r="322">
          <cell r="H322" t="str">
            <v/>
          </cell>
        </row>
        <row r="323">
          <cell r="H323" t="str">
            <v/>
          </cell>
        </row>
        <row r="324">
          <cell r="H324" t="str">
            <v/>
          </cell>
        </row>
        <row r="325">
          <cell r="H325" t="str">
            <v/>
          </cell>
        </row>
        <row r="326">
          <cell r="H326" t="str">
            <v/>
          </cell>
        </row>
        <row r="327">
          <cell r="H327" t="str">
            <v/>
          </cell>
        </row>
        <row r="328">
          <cell r="H328" t="str">
            <v/>
          </cell>
        </row>
        <row r="329">
          <cell r="H329" t="str">
            <v/>
          </cell>
        </row>
        <row r="330">
          <cell r="H330" t="str">
            <v/>
          </cell>
        </row>
        <row r="331">
          <cell r="H331" t="str">
            <v/>
          </cell>
        </row>
        <row r="332">
          <cell r="H332" t="str">
            <v/>
          </cell>
        </row>
        <row r="333">
          <cell r="H333" t="str">
            <v/>
          </cell>
        </row>
        <row r="334">
          <cell r="H334" t="str">
            <v/>
          </cell>
        </row>
        <row r="335">
          <cell r="H335" t="str">
            <v/>
          </cell>
        </row>
        <row r="336">
          <cell r="H336" t="str">
            <v/>
          </cell>
        </row>
        <row r="337">
          <cell r="H337" t="str">
            <v/>
          </cell>
        </row>
        <row r="338">
          <cell r="H338" t="str">
            <v/>
          </cell>
        </row>
        <row r="339">
          <cell r="H339" t="str">
            <v/>
          </cell>
        </row>
        <row r="340">
          <cell r="H340" t="str">
            <v/>
          </cell>
        </row>
        <row r="341">
          <cell r="H341" t="str">
            <v/>
          </cell>
        </row>
        <row r="342">
          <cell r="H342" t="str">
            <v/>
          </cell>
        </row>
        <row r="343">
          <cell r="H343" t="str">
            <v/>
          </cell>
        </row>
        <row r="344">
          <cell r="H344" t="str">
            <v/>
          </cell>
        </row>
        <row r="345">
          <cell r="H345" t="str">
            <v/>
          </cell>
        </row>
        <row r="346">
          <cell r="H346" t="str">
            <v/>
          </cell>
        </row>
        <row r="347">
          <cell r="H347" t="str">
            <v/>
          </cell>
        </row>
        <row r="348">
          <cell r="H348" t="str">
            <v/>
          </cell>
        </row>
        <row r="349">
          <cell r="H349" t="str">
            <v/>
          </cell>
        </row>
        <row r="350">
          <cell r="H350" t="str">
            <v/>
          </cell>
        </row>
        <row r="351">
          <cell r="H351" t="str">
            <v/>
          </cell>
        </row>
        <row r="352">
          <cell r="H352" t="str">
            <v/>
          </cell>
        </row>
        <row r="353">
          <cell r="H353" t="str">
            <v/>
          </cell>
        </row>
        <row r="354">
          <cell r="H354" t="str">
            <v/>
          </cell>
        </row>
        <row r="355">
          <cell r="H355" t="str">
            <v/>
          </cell>
        </row>
        <row r="356">
          <cell r="H356" t="str">
            <v/>
          </cell>
        </row>
        <row r="357">
          <cell r="H357" t="str">
            <v/>
          </cell>
        </row>
        <row r="358">
          <cell r="H358" t="str">
            <v/>
          </cell>
        </row>
        <row r="359">
          <cell r="H359" t="str">
            <v/>
          </cell>
        </row>
        <row r="360">
          <cell r="H360" t="str">
            <v/>
          </cell>
        </row>
        <row r="361">
          <cell r="H361" t="str">
            <v/>
          </cell>
        </row>
        <row r="362">
          <cell r="H362" t="str">
            <v/>
          </cell>
        </row>
        <row r="363">
          <cell r="H363" t="str">
            <v/>
          </cell>
        </row>
        <row r="364">
          <cell r="H364" t="str">
            <v/>
          </cell>
        </row>
        <row r="365">
          <cell r="H365" t="str">
            <v/>
          </cell>
        </row>
        <row r="366">
          <cell r="H366" t="str">
            <v/>
          </cell>
        </row>
        <row r="367">
          <cell r="H367" t="str">
            <v/>
          </cell>
        </row>
        <row r="368">
          <cell r="H368" t="str">
            <v/>
          </cell>
        </row>
        <row r="369">
          <cell r="H369" t="str">
            <v/>
          </cell>
        </row>
        <row r="370">
          <cell r="H370" t="str">
            <v/>
          </cell>
        </row>
        <row r="371">
          <cell r="H371" t="str">
            <v/>
          </cell>
        </row>
        <row r="372">
          <cell r="H372" t="str">
            <v/>
          </cell>
        </row>
        <row r="373">
          <cell r="H373" t="str">
            <v/>
          </cell>
        </row>
        <row r="374">
          <cell r="H374" t="str">
            <v/>
          </cell>
        </row>
        <row r="375">
          <cell r="H375" t="str">
            <v/>
          </cell>
        </row>
        <row r="376">
          <cell r="H376" t="str">
            <v/>
          </cell>
        </row>
        <row r="377">
          <cell r="H377" t="str">
            <v/>
          </cell>
        </row>
        <row r="378">
          <cell r="H378" t="str">
            <v/>
          </cell>
        </row>
        <row r="379">
          <cell r="H379" t="str">
            <v/>
          </cell>
        </row>
        <row r="380">
          <cell r="H380" t="str">
            <v/>
          </cell>
        </row>
        <row r="381">
          <cell r="H381" t="str">
            <v/>
          </cell>
        </row>
        <row r="382">
          <cell r="H382" t="str">
            <v/>
          </cell>
        </row>
        <row r="383">
          <cell r="H383" t="str">
            <v/>
          </cell>
        </row>
        <row r="384">
          <cell r="H384" t="str">
            <v/>
          </cell>
        </row>
        <row r="385">
          <cell r="H385" t="str">
            <v/>
          </cell>
        </row>
        <row r="386">
          <cell r="H386" t="str">
            <v/>
          </cell>
        </row>
        <row r="387">
          <cell r="H387" t="str">
            <v/>
          </cell>
        </row>
        <row r="388">
          <cell r="H388" t="str">
            <v/>
          </cell>
        </row>
        <row r="389">
          <cell r="H389" t="str">
            <v/>
          </cell>
        </row>
        <row r="390">
          <cell r="H390" t="str">
            <v/>
          </cell>
        </row>
        <row r="391">
          <cell r="H391" t="str">
            <v/>
          </cell>
        </row>
        <row r="392">
          <cell r="H392" t="str">
            <v/>
          </cell>
        </row>
        <row r="393">
          <cell r="H393" t="str">
            <v/>
          </cell>
        </row>
        <row r="394">
          <cell r="H394" t="str">
            <v/>
          </cell>
        </row>
        <row r="395">
          <cell r="H395" t="str">
            <v/>
          </cell>
        </row>
        <row r="396">
          <cell r="H396" t="str">
            <v/>
          </cell>
        </row>
        <row r="397">
          <cell r="H397" t="str">
            <v/>
          </cell>
        </row>
        <row r="398">
          <cell r="H398" t="str">
            <v/>
          </cell>
        </row>
        <row r="399">
          <cell r="H399" t="str">
            <v/>
          </cell>
        </row>
        <row r="400">
          <cell r="H400" t="str">
            <v/>
          </cell>
        </row>
        <row r="401">
          <cell r="H401" t="str">
            <v/>
          </cell>
        </row>
        <row r="402">
          <cell r="H402" t="str">
            <v/>
          </cell>
        </row>
        <row r="403">
          <cell r="H403" t="str">
            <v/>
          </cell>
        </row>
        <row r="404">
          <cell r="H404" t="str">
            <v/>
          </cell>
        </row>
        <row r="405">
          <cell r="H405" t="str">
            <v/>
          </cell>
        </row>
        <row r="406">
          <cell r="H406" t="str">
            <v/>
          </cell>
        </row>
        <row r="407">
          <cell r="H407" t="str">
            <v/>
          </cell>
        </row>
        <row r="408">
          <cell r="H408" t="str">
            <v/>
          </cell>
        </row>
        <row r="409">
          <cell r="H409" t="str">
            <v/>
          </cell>
        </row>
        <row r="410">
          <cell r="H410" t="str">
            <v/>
          </cell>
        </row>
        <row r="411">
          <cell r="H411" t="str">
            <v/>
          </cell>
        </row>
        <row r="412">
          <cell r="H412" t="str">
            <v/>
          </cell>
        </row>
        <row r="413">
          <cell r="H413" t="str">
            <v/>
          </cell>
        </row>
        <row r="414">
          <cell r="H414" t="str">
            <v/>
          </cell>
        </row>
        <row r="415">
          <cell r="H415" t="str">
            <v/>
          </cell>
        </row>
        <row r="416">
          <cell r="H416" t="str">
            <v/>
          </cell>
        </row>
        <row r="417">
          <cell r="H417" t="str">
            <v/>
          </cell>
        </row>
        <row r="418">
          <cell r="H418" t="str">
            <v/>
          </cell>
        </row>
        <row r="419">
          <cell r="H419" t="str">
            <v/>
          </cell>
        </row>
        <row r="420">
          <cell r="H420" t="str">
            <v/>
          </cell>
        </row>
        <row r="421">
          <cell r="H421" t="str">
            <v/>
          </cell>
        </row>
        <row r="422">
          <cell r="H422" t="str">
            <v/>
          </cell>
        </row>
        <row r="423">
          <cell r="H423" t="str">
            <v/>
          </cell>
        </row>
        <row r="424">
          <cell r="H424" t="str">
            <v/>
          </cell>
        </row>
        <row r="425">
          <cell r="H425" t="str">
            <v/>
          </cell>
        </row>
        <row r="426">
          <cell r="H426" t="str">
            <v/>
          </cell>
        </row>
        <row r="427">
          <cell r="H427" t="str">
            <v/>
          </cell>
        </row>
        <row r="428">
          <cell r="H428" t="str">
            <v/>
          </cell>
        </row>
        <row r="429">
          <cell r="H429" t="str">
            <v/>
          </cell>
        </row>
        <row r="430">
          <cell r="H430" t="str">
            <v/>
          </cell>
        </row>
        <row r="431">
          <cell r="H431" t="str">
            <v/>
          </cell>
        </row>
        <row r="432">
          <cell r="H432" t="str">
            <v/>
          </cell>
        </row>
        <row r="433">
          <cell r="H433" t="str">
            <v/>
          </cell>
        </row>
        <row r="434">
          <cell r="H434" t="str">
            <v/>
          </cell>
        </row>
        <row r="435">
          <cell r="H435" t="str">
            <v/>
          </cell>
        </row>
        <row r="436">
          <cell r="H436" t="str">
            <v/>
          </cell>
        </row>
        <row r="437">
          <cell r="H437" t="str">
            <v/>
          </cell>
        </row>
        <row r="438">
          <cell r="H438" t="str">
            <v/>
          </cell>
        </row>
        <row r="439">
          <cell r="H439" t="str">
            <v/>
          </cell>
        </row>
        <row r="440">
          <cell r="H440" t="str">
            <v/>
          </cell>
        </row>
        <row r="441">
          <cell r="H441" t="str">
            <v/>
          </cell>
        </row>
        <row r="442">
          <cell r="H442" t="str">
            <v/>
          </cell>
        </row>
        <row r="443">
          <cell r="H443" t="str">
            <v/>
          </cell>
        </row>
        <row r="444">
          <cell r="H444" t="str">
            <v/>
          </cell>
        </row>
        <row r="445">
          <cell r="H445" t="str">
            <v/>
          </cell>
        </row>
        <row r="446">
          <cell r="H446" t="str">
            <v/>
          </cell>
        </row>
        <row r="447">
          <cell r="H447" t="str">
            <v/>
          </cell>
        </row>
        <row r="448">
          <cell r="H448" t="str">
            <v/>
          </cell>
        </row>
        <row r="449">
          <cell r="H449" t="str">
            <v/>
          </cell>
        </row>
        <row r="450">
          <cell r="H450" t="str">
            <v/>
          </cell>
        </row>
        <row r="451">
          <cell r="H451" t="str">
            <v/>
          </cell>
        </row>
        <row r="452">
          <cell r="H452" t="str">
            <v/>
          </cell>
        </row>
        <row r="453">
          <cell r="H453" t="str">
            <v/>
          </cell>
        </row>
        <row r="454">
          <cell r="H454" t="str">
            <v/>
          </cell>
        </row>
        <row r="455">
          <cell r="H455" t="str">
            <v/>
          </cell>
        </row>
        <row r="456">
          <cell r="H456" t="str">
            <v/>
          </cell>
        </row>
        <row r="457">
          <cell r="H457" t="str">
            <v/>
          </cell>
        </row>
        <row r="458">
          <cell r="H458" t="str">
            <v/>
          </cell>
        </row>
        <row r="459">
          <cell r="H459" t="str">
            <v/>
          </cell>
        </row>
        <row r="460">
          <cell r="H460" t="str">
            <v/>
          </cell>
        </row>
        <row r="461">
          <cell r="H461" t="str">
            <v/>
          </cell>
        </row>
        <row r="462">
          <cell r="H462" t="str">
            <v/>
          </cell>
        </row>
        <row r="463">
          <cell r="H463" t="str">
            <v/>
          </cell>
        </row>
        <row r="464">
          <cell r="H464" t="str">
            <v/>
          </cell>
        </row>
        <row r="465">
          <cell r="H465" t="str">
            <v/>
          </cell>
        </row>
        <row r="466">
          <cell r="H466" t="str">
            <v/>
          </cell>
        </row>
        <row r="467">
          <cell r="H467" t="str">
            <v/>
          </cell>
        </row>
        <row r="468">
          <cell r="H468" t="str">
            <v/>
          </cell>
        </row>
        <row r="469">
          <cell r="H469" t="str">
            <v/>
          </cell>
        </row>
        <row r="470">
          <cell r="H470" t="str">
            <v/>
          </cell>
        </row>
        <row r="471">
          <cell r="H471" t="str">
            <v/>
          </cell>
        </row>
        <row r="472">
          <cell r="H472" t="str">
            <v/>
          </cell>
        </row>
        <row r="473">
          <cell r="H473" t="str">
            <v/>
          </cell>
        </row>
        <row r="474">
          <cell r="H474" t="str">
            <v/>
          </cell>
        </row>
        <row r="475">
          <cell r="H475" t="str">
            <v/>
          </cell>
        </row>
        <row r="476">
          <cell r="H476" t="str">
            <v/>
          </cell>
        </row>
        <row r="477">
          <cell r="H477" t="str">
            <v/>
          </cell>
        </row>
        <row r="478">
          <cell r="H478" t="str">
            <v/>
          </cell>
        </row>
        <row r="479">
          <cell r="H479" t="str">
            <v/>
          </cell>
        </row>
        <row r="480">
          <cell r="H480" t="str">
            <v/>
          </cell>
        </row>
        <row r="481">
          <cell r="H481" t="str">
            <v/>
          </cell>
        </row>
        <row r="482">
          <cell r="H482" t="str">
            <v/>
          </cell>
        </row>
        <row r="483">
          <cell r="H483" t="str">
            <v/>
          </cell>
        </row>
        <row r="484">
          <cell r="H484" t="str">
            <v/>
          </cell>
        </row>
        <row r="485">
          <cell r="H485" t="str">
            <v/>
          </cell>
        </row>
        <row r="486">
          <cell r="H486" t="str">
            <v/>
          </cell>
        </row>
        <row r="487">
          <cell r="H487" t="str">
            <v/>
          </cell>
        </row>
        <row r="488">
          <cell r="H488" t="str">
            <v/>
          </cell>
        </row>
        <row r="489">
          <cell r="H489" t="str">
            <v/>
          </cell>
        </row>
        <row r="490">
          <cell r="H490" t="str">
            <v/>
          </cell>
        </row>
        <row r="491">
          <cell r="H491" t="str">
            <v/>
          </cell>
        </row>
        <row r="492">
          <cell r="H492" t="str">
            <v/>
          </cell>
        </row>
        <row r="493">
          <cell r="H493" t="str">
            <v/>
          </cell>
        </row>
        <row r="494">
          <cell r="H494" t="str">
            <v/>
          </cell>
        </row>
        <row r="495">
          <cell r="H495" t="str">
            <v/>
          </cell>
        </row>
        <row r="496">
          <cell r="H496" t="str">
            <v/>
          </cell>
        </row>
        <row r="497">
          <cell r="H497" t="str">
            <v/>
          </cell>
        </row>
        <row r="498">
          <cell r="H498" t="str">
            <v/>
          </cell>
        </row>
        <row r="499">
          <cell r="H499" t="str">
            <v/>
          </cell>
        </row>
        <row r="500">
          <cell r="H500" t="str">
            <v/>
          </cell>
        </row>
        <row r="501">
          <cell r="H501" t="str">
            <v/>
          </cell>
        </row>
        <row r="502">
          <cell r="H502" t="str">
            <v/>
          </cell>
        </row>
        <row r="503">
          <cell r="H503" t="str">
            <v/>
          </cell>
        </row>
        <row r="504">
          <cell r="H504" t="str">
            <v/>
          </cell>
        </row>
        <row r="505">
          <cell r="H505" t="str">
            <v/>
          </cell>
        </row>
        <row r="506">
          <cell r="H506" t="str">
            <v/>
          </cell>
        </row>
        <row r="507">
          <cell r="H507" t="str">
            <v/>
          </cell>
        </row>
        <row r="508">
          <cell r="H508" t="str">
            <v/>
          </cell>
        </row>
        <row r="509">
          <cell r="H509" t="str">
            <v/>
          </cell>
        </row>
        <row r="510">
          <cell r="H510" t="str">
            <v/>
          </cell>
        </row>
        <row r="511">
          <cell r="H511" t="str">
            <v/>
          </cell>
        </row>
        <row r="512">
          <cell r="H512" t="str">
            <v/>
          </cell>
        </row>
        <row r="513">
          <cell r="H513" t="str">
            <v/>
          </cell>
        </row>
        <row r="514">
          <cell r="H514" t="str">
            <v/>
          </cell>
        </row>
        <row r="515">
          <cell r="H515" t="str">
            <v/>
          </cell>
        </row>
        <row r="516">
          <cell r="H516" t="str">
            <v/>
          </cell>
        </row>
        <row r="517">
          <cell r="H517" t="str">
            <v/>
          </cell>
        </row>
        <row r="518">
          <cell r="H518" t="str">
            <v/>
          </cell>
        </row>
        <row r="519">
          <cell r="H519" t="str">
            <v/>
          </cell>
        </row>
        <row r="520">
          <cell r="H520" t="str">
            <v/>
          </cell>
        </row>
        <row r="521">
          <cell r="H521" t="str">
            <v/>
          </cell>
        </row>
        <row r="522">
          <cell r="H522" t="str">
            <v/>
          </cell>
        </row>
        <row r="523">
          <cell r="H523" t="str">
            <v/>
          </cell>
        </row>
        <row r="524">
          <cell r="H524" t="str">
            <v/>
          </cell>
        </row>
        <row r="525">
          <cell r="H525" t="str">
            <v/>
          </cell>
        </row>
        <row r="526">
          <cell r="H526" t="str">
            <v/>
          </cell>
        </row>
        <row r="527">
          <cell r="H527" t="str">
            <v/>
          </cell>
        </row>
        <row r="528">
          <cell r="H528" t="str">
            <v/>
          </cell>
        </row>
        <row r="529">
          <cell r="H529" t="str">
            <v/>
          </cell>
        </row>
        <row r="530">
          <cell r="H530" t="str">
            <v/>
          </cell>
        </row>
        <row r="531">
          <cell r="H531" t="str">
            <v/>
          </cell>
        </row>
        <row r="532">
          <cell r="H532" t="str">
            <v/>
          </cell>
        </row>
        <row r="533">
          <cell r="H533" t="str">
            <v/>
          </cell>
        </row>
        <row r="534">
          <cell r="H534" t="str">
            <v/>
          </cell>
        </row>
        <row r="535">
          <cell r="H535" t="str">
            <v/>
          </cell>
        </row>
        <row r="536">
          <cell r="H536" t="str">
            <v/>
          </cell>
        </row>
        <row r="537">
          <cell r="H537" t="str">
            <v/>
          </cell>
        </row>
        <row r="538">
          <cell r="H538" t="str">
            <v/>
          </cell>
        </row>
        <row r="539">
          <cell r="H539" t="str">
            <v/>
          </cell>
        </row>
        <row r="540">
          <cell r="H540" t="str">
            <v/>
          </cell>
        </row>
        <row r="541">
          <cell r="H541" t="str">
            <v/>
          </cell>
        </row>
        <row r="542">
          <cell r="H542" t="str">
            <v/>
          </cell>
        </row>
        <row r="543">
          <cell r="H543" t="str">
            <v/>
          </cell>
        </row>
        <row r="544">
          <cell r="H544" t="str">
            <v/>
          </cell>
        </row>
        <row r="545">
          <cell r="H545" t="str">
            <v/>
          </cell>
        </row>
        <row r="546">
          <cell r="H546" t="str">
            <v/>
          </cell>
        </row>
        <row r="547">
          <cell r="H547" t="str">
            <v/>
          </cell>
        </row>
        <row r="548">
          <cell r="H548" t="str">
            <v/>
          </cell>
        </row>
        <row r="549">
          <cell r="H549" t="str">
            <v/>
          </cell>
        </row>
        <row r="550">
          <cell r="H550" t="str">
            <v/>
          </cell>
        </row>
        <row r="551">
          <cell r="H551" t="str">
            <v/>
          </cell>
        </row>
        <row r="552">
          <cell r="H552" t="str">
            <v/>
          </cell>
        </row>
        <row r="553">
          <cell r="H553" t="str">
            <v/>
          </cell>
        </row>
        <row r="554">
          <cell r="H554" t="str">
            <v/>
          </cell>
        </row>
        <row r="555">
          <cell r="H555" t="str">
            <v/>
          </cell>
        </row>
        <row r="556">
          <cell r="H556" t="str">
            <v/>
          </cell>
        </row>
        <row r="557">
          <cell r="H557" t="str">
            <v/>
          </cell>
        </row>
        <row r="558">
          <cell r="H558" t="str">
            <v/>
          </cell>
        </row>
        <row r="559">
          <cell r="H559" t="str">
            <v/>
          </cell>
        </row>
        <row r="560">
          <cell r="H560" t="str">
            <v/>
          </cell>
        </row>
        <row r="561">
          <cell r="H561" t="str">
            <v/>
          </cell>
        </row>
        <row r="562">
          <cell r="H562" t="str">
            <v/>
          </cell>
        </row>
        <row r="563">
          <cell r="H563" t="str">
            <v/>
          </cell>
        </row>
        <row r="564">
          <cell r="H564" t="str">
            <v/>
          </cell>
        </row>
        <row r="565">
          <cell r="H565" t="str">
            <v/>
          </cell>
        </row>
        <row r="566">
          <cell r="H566" t="str">
            <v/>
          </cell>
        </row>
        <row r="567">
          <cell r="H567" t="str">
            <v/>
          </cell>
        </row>
        <row r="568">
          <cell r="H568" t="str">
            <v/>
          </cell>
        </row>
        <row r="569">
          <cell r="H569" t="str">
            <v/>
          </cell>
        </row>
        <row r="570">
          <cell r="H570" t="str">
            <v/>
          </cell>
        </row>
        <row r="571">
          <cell r="H571" t="str">
            <v/>
          </cell>
        </row>
        <row r="572">
          <cell r="H572" t="str">
            <v/>
          </cell>
        </row>
        <row r="573">
          <cell r="H573" t="str">
            <v/>
          </cell>
        </row>
        <row r="574">
          <cell r="H574" t="str">
            <v/>
          </cell>
        </row>
        <row r="575">
          <cell r="H575" t="str">
            <v/>
          </cell>
        </row>
        <row r="576">
          <cell r="H576" t="str">
            <v/>
          </cell>
        </row>
        <row r="577">
          <cell r="H577" t="str">
            <v/>
          </cell>
        </row>
        <row r="578">
          <cell r="H578" t="str">
            <v/>
          </cell>
        </row>
        <row r="579">
          <cell r="H579" t="str">
            <v/>
          </cell>
        </row>
        <row r="580">
          <cell r="H580" t="str">
            <v/>
          </cell>
        </row>
        <row r="581">
          <cell r="H581" t="str">
            <v/>
          </cell>
        </row>
        <row r="582">
          <cell r="H582" t="str">
            <v/>
          </cell>
        </row>
        <row r="583">
          <cell r="H583" t="str">
            <v/>
          </cell>
        </row>
        <row r="584">
          <cell r="H584" t="str">
            <v/>
          </cell>
        </row>
        <row r="585">
          <cell r="H585" t="str">
            <v/>
          </cell>
        </row>
        <row r="586">
          <cell r="H586" t="str">
            <v/>
          </cell>
        </row>
        <row r="587">
          <cell r="H587" t="str">
            <v/>
          </cell>
        </row>
        <row r="588">
          <cell r="H588" t="str">
            <v/>
          </cell>
        </row>
        <row r="589">
          <cell r="H589" t="str">
            <v/>
          </cell>
        </row>
        <row r="590">
          <cell r="H590" t="str">
            <v/>
          </cell>
        </row>
        <row r="591">
          <cell r="H591" t="str">
            <v/>
          </cell>
        </row>
        <row r="592">
          <cell r="H592" t="str">
            <v/>
          </cell>
        </row>
        <row r="593">
          <cell r="H593" t="str">
            <v/>
          </cell>
        </row>
        <row r="594">
          <cell r="H594" t="str">
            <v/>
          </cell>
        </row>
        <row r="595">
          <cell r="H595" t="str">
            <v/>
          </cell>
        </row>
        <row r="596">
          <cell r="H596" t="str">
            <v/>
          </cell>
        </row>
        <row r="597">
          <cell r="H597" t="str">
            <v/>
          </cell>
        </row>
        <row r="598">
          <cell r="H598" t="str">
            <v/>
          </cell>
        </row>
        <row r="599">
          <cell r="H599" t="str">
            <v/>
          </cell>
        </row>
        <row r="600">
          <cell r="H600" t="str">
            <v/>
          </cell>
        </row>
        <row r="601">
          <cell r="H601" t="str">
            <v/>
          </cell>
        </row>
        <row r="602">
          <cell r="H602" t="str">
            <v/>
          </cell>
        </row>
        <row r="603">
          <cell r="H603" t="str">
            <v/>
          </cell>
        </row>
        <row r="604">
          <cell r="H604" t="str">
            <v/>
          </cell>
        </row>
        <row r="605">
          <cell r="H605" t="str">
            <v/>
          </cell>
        </row>
        <row r="606">
          <cell r="H606" t="str">
            <v/>
          </cell>
        </row>
        <row r="607">
          <cell r="H607" t="str">
            <v/>
          </cell>
        </row>
        <row r="608">
          <cell r="H608" t="str">
            <v/>
          </cell>
        </row>
        <row r="609">
          <cell r="H609" t="str">
            <v/>
          </cell>
        </row>
        <row r="610">
          <cell r="H610" t="str">
            <v/>
          </cell>
        </row>
        <row r="611">
          <cell r="H611" t="str">
            <v/>
          </cell>
        </row>
        <row r="612">
          <cell r="H612" t="str">
            <v/>
          </cell>
        </row>
        <row r="613">
          <cell r="H613" t="str">
            <v/>
          </cell>
        </row>
        <row r="614">
          <cell r="H614" t="str">
            <v/>
          </cell>
        </row>
        <row r="615">
          <cell r="H615" t="str">
            <v/>
          </cell>
        </row>
        <row r="616">
          <cell r="H616" t="str">
            <v/>
          </cell>
        </row>
        <row r="617">
          <cell r="H617" t="str">
            <v/>
          </cell>
        </row>
        <row r="618">
          <cell r="H618" t="str">
            <v/>
          </cell>
        </row>
        <row r="619">
          <cell r="H619" t="str">
            <v/>
          </cell>
        </row>
        <row r="620">
          <cell r="H620" t="str">
            <v/>
          </cell>
        </row>
        <row r="621">
          <cell r="H621" t="str">
            <v/>
          </cell>
        </row>
        <row r="622">
          <cell r="H622" t="str">
            <v/>
          </cell>
        </row>
        <row r="623">
          <cell r="H623" t="str">
            <v/>
          </cell>
        </row>
        <row r="624">
          <cell r="H624" t="str">
            <v/>
          </cell>
        </row>
        <row r="625">
          <cell r="H625" t="str">
            <v/>
          </cell>
        </row>
        <row r="626">
          <cell r="H626" t="str">
            <v/>
          </cell>
        </row>
        <row r="627">
          <cell r="H627" t="str">
            <v/>
          </cell>
        </row>
        <row r="628">
          <cell r="H628" t="str">
            <v/>
          </cell>
        </row>
        <row r="629">
          <cell r="H629" t="str">
            <v/>
          </cell>
        </row>
        <row r="630">
          <cell r="H630" t="str">
            <v/>
          </cell>
        </row>
        <row r="631">
          <cell r="H631" t="str">
            <v/>
          </cell>
        </row>
        <row r="632">
          <cell r="H632" t="str">
            <v/>
          </cell>
        </row>
        <row r="633">
          <cell r="H633" t="str">
            <v/>
          </cell>
        </row>
        <row r="634">
          <cell r="H634" t="str">
            <v/>
          </cell>
        </row>
        <row r="635">
          <cell r="H635" t="str">
            <v/>
          </cell>
        </row>
        <row r="636">
          <cell r="H636" t="str">
            <v/>
          </cell>
        </row>
        <row r="637">
          <cell r="H637" t="str">
            <v/>
          </cell>
        </row>
        <row r="638">
          <cell r="H638" t="str">
            <v/>
          </cell>
        </row>
        <row r="639">
          <cell r="H639" t="str">
            <v/>
          </cell>
        </row>
        <row r="640">
          <cell r="H640" t="str">
            <v/>
          </cell>
        </row>
        <row r="641">
          <cell r="H641" t="str">
            <v/>
          </cell>
        </row>
        <row r="642">
          <cell r="H642" t="str">
            <v/>
          </cell>
        </row>
        <row r="643">
          <cell r="H643" t="str">
            <v/>
          </cell>
        </row>
        <row r="644">
          <cell r="H644" t="str">
            <v/>
          </cell>
        </row>
        <row r="645">
          <cell r="H645" t="str">
            <v/>
          </cell>
        </row>
        <row r="646">
          <cell r="H646" t="str">
            <v/>
          </cell>
        </row>
        <row r="647">
          <cell r="H647" t="str">
            <v/>
          </cell>
        </row>
        <row r="648">
          <cell r="H648" t="str">
            <v/>
          </cell>
        </row>
        <row r="649">
          <cell r="H649" t="str">
            <v/>
          </cell>
        </row>
        <row r="650">
          <cell r="H650" t="str">
            <v/>
          </cell>
        </row>
        <row r="651">
          <cell r="H651" t="str">
            <v/>
          </cell>
        </row>
        <row r="652">
          <cell r="H652" t="str">
            <v/>
          </cell>
        </row>
        <row r="653">
          <cell r="H653" t="str">
            <v/>
          </cell>
        </row>
        <row r="654">
          <cell r="H654" t="str">
            <v/>
          </cell>
        </row>
        <row r="655">
          <cell r="H655" t="str">
            <v/>
          </cell>
        </row>
        <row r="656">
          <cell r="H656" t="str">
            <v/>
          </cell>
        </row>
        <row r="657">
          <cell r="H657" t="str">
            <v/>
          </cell>
        </row>
        <row r="658">
          <cell r="H658" t="str">
            <v/>
          </cell>
        </row>
        <row r="659">
          <cell r="H659" t="str">
            <v/>
          </cell>
        </row>
        <row r="660">
          <cell r="H660" t="str">
            <v/>
          </cell>
        </row>
        <row r="661">
          <cell r="H661" t="str">
            <v/>
          </cell>
        </row>
        <row r="662">
          <cell r="H662" t="str">
            <v/>
          </cell>
        </row>
        <row r="663">
          <cell r="H663" t="str">
            <v/>
          </cell>
        </row>
        <row r="664">
          <cell r="H664" t="str">
            <v/>
          </cell>
        </row>
        <row r="665">
          <cell r="H665" t="str">
            <v/>
          </cell>
        </row>
        <row r="666">
          <cell r="H666" t="str">
            <v/>
          </cell>
        </row>
        <row r="667">
          <cell r="H667" t="str">
            <v/>
          </cell>
        </row>
        <row r="668">
          <cell r="H668" t="str">
            <v/>
          </cell>
        </row>
        <row r="669">
          <cell r="H669" t="str">
            <v/>
          </cell>
        </row>
        <row r="670">
          <cell r="H670" t="str">
            <v/>
          </cell>
        </row>
        <row r="671">
          <cell r="H671" t="str">
            <v/>
          </cell>
        </row>
        <row r="672">
          <cell r="H672" t="str">
            <v/>
          </cell>
        </row>
        <row r="673">
          <cell r="H673" t="str">
            <v/>
          </cell>
        </row>
        <row r="674">
          <cell r="H674" t="str">
            <v/>
          </cell>
        </row>
        <row r="675">
          <cell r="H675" t="str">
            <v/>
          </cell>
        </row>
        <row r="676">
          <cell r="H676" t="str">
            <v/>
          </cell>
        </row>
        <row r="677">
          <cell r="H677" t="str">
            <v/>
          </cell>
        </row>
        <row r="678">
          <cell r="H678" t="str">
            <v/>
          </cell>
        </row>
        <row r="679">
          <cell r="H679" t="str">
            <v/>
          </cell>
        </row>
        <row r="680">
          <cell r="H680" t="str">
            <v/>
          </cell>
        </row>
        <row r="681">
          <cell r="H681" t="str">
            <v/>
          </cell>
        </row>
        <row r="682">
          <cell r="H682" t="str">
            <v/>
          </cell>
        </row>
        <row r="683">
          <cell r="H683" t="str">
            <v/>
          </cell>
        </row>
        <row r="684">
          <cell r="H684" t="str">
            <v/>
          </cell>
        </row>
        <row r="685">
          <cell r="H685" t="str">
            <v/>
          </cell>
        </row>
        <row r="686">
          <cell r="H686" t="str">
            <v/>
          </cell>
        </row>
        <row r="687">
          <cell r="H687" t="str">
            <v/>
          </cell>
        </row>
        <row r="688">
          <cell r="H688" t="str">
            <v/>
          </cell>
        </row>
        <row r="689">
          <cell r="H689" t="str">
            <v/>
          </cell>
        </row>
        <row r="690">
          <cell r="H690" t="str">
            <v/>
          </cell>
        </row>
        <row r="691">
          <cell r="H691" t="str">
            <v/>
          </cell>
        </row>
        <row r="692">
          <cell r="H692" t="str">
            <v/>
          </cell>
        </row>
        <row r="693">
          <cell r="H693" t="str">
            <v/>
          </cell>
        </row>
        <row r="694">
          <cell r="H694" t="str">
            <v/>
          </cell>
        </row>
        <row r="695">
          <cell r="H695" t="str">
            <v/>
          </cell>
        </row>
        <row r="696">
          <cell r="H696" t="str">
            <v/>
          </cell>
        </row>
        <row r="697">
          <cell r="H697" t="str">
            <v/>
          </cell>
        </row>
        <row r="698">
          <cell r="H698" t="str">
            <v/>
          </cell>
        </row>
        <row r="699">
          <cell r="H699" t="str">
            <v/>
          </cell>
        </row>
        <row r="700">
          <cell r="H700" t="str">
            <v/>
          </cell>
        </row>
        <row r="701">
          <cell r="H701" t="str">
            <v/>
          </cell>
        </row>
        <row r="702">
          <cell r="H702" t="str">
            <v/>
          </cell>
        </row>
        <row r="703">
          <cell r="H703" t="str">
            <v/>
          </cell>
        </row>
        <row r="704">
          <cell r="H704" t="str">
            <v/>
          </cell>
        </row>
        <row r="705">
          <cell r="H705" t="str">
            <v/>
          </cell>
        </row>
        <row r="706">
          <cell r="H706" t="str">
            <v/>
          </cell>
        </row>
        <row r="707">
          <cell r="H707" t="str">
            <v/>
          </cell>
        </row>
        <row r="708">
          <cell r="H708" t="str">
            <v/>
          </cell>
        </row>
        <row r="709">
          <cell r="H709" t="str">
            <v/>
          </cell>
        </row>
        <row r="710">
          <cell r="H710" t="str">
            <v/>
          </cell>
        </row>
        <row r="711">
          <cell r="H711" t="str">
            <v/>
          </cell>
        </row>
        <row r="712">
          <cell r="H712" t="str">
            <v/>
          </cell>
        </row>
        <row r="713">
          <cell r="H713" t="str">
            <v/>
          </cell>
        </row>
        <row r="714">
          <cell r="H714" t="str">
            <v/>
          </cell>
        </row>
        <row r="715">
          <cell r="H715" t="str">
            <v/>
          </cell>
        </row>
        <row r="716">
          <cell r="H716" t="str">
            <v/>
          </cell>
        </row>
        <row r="717">
          <cell r="H717" t="str">
            <v/>
          </cell>
        </row>
        <row r="718">
          <cell r="H718" t="str">
            <v/>
          </cell>
        </row>
        <row r="719">
          <cell r="H719" t="str">
            <v/>
          </cell>
        </row>
        <row r="720">
          <cell r="H720" t="str">
            <v/>
          </cell>
        </row>
        <row r="721">
          <cell r="H721" t="str">
            <v/>
          </cell>
        </row>
        <row r="722">
          <cell r="H722" t="str">
            <v/>
          </cell>
        </row>
        <row r="723">
          <cell r="H723" t="str">
            <v/>
          </cell>
        </row>
        <row r="724">
          <cell r="H724" t="str">
            <v/>
          </cell>
        </row>
        <row r="725">
          <cell r="H725" t="str">
            <v/>
          </cell>
        </row>
        <row r="726">
          <cell r="H726" t="str">
            <v/>
          </cell>
        </row>
        <row r="727">
          <cell r="H727" t="str">
            <v/>
          </cell>
        </row>
        <row r="728">
          <cell r="H728" t="str">
            <v/>
          </cell>
        </row>
        <row r="729">
          <cell r="H729" t="str">
            <v/>
          </cell>
        </row>
        <row r="730">
          <cell r="H730" t="str">
            <v/>
          </cell>
        </row>
        <row r="731">
          <cell r="H731" t="str">
            <v/>
          </cell>
        </row>
        <row r="732">
          <cell r="H732" t="str">
            <v/>
          </cell>
        </row>
        <row r="733">
          <cell r="H733" t="str">
            <v/>
          </cell>
        </row>
        <row r="734">
          <cell r="H734" t="str">
            <v/>
          </cell>
        </row>
        <row r="735">
          <cell r="H735" t="str">
            <v/>
          </cell>
        </row>
        <row r="736">
          <cell r="H736" t="str">
            <v/>
          </cell>
        </row>
        <row r="737">
          <cell r="H737" t="str">
            <v/>
          </cell>
        </row>
        <row r="738">
          <cell r="H738" t="str">
            <v/>
          </cell>
        </row>
        <row r="739">
          <cell r="H739" t="str">
            <v/>
          </cell>
        </row>
        <row r="740">
          <cell r="H740" t="str">
            <v/>
          </cell>
        </row>
        <row r="741">
          <cell r="H741" t="str">
            <v/>
          </cell>
        </row>
        <row r="742">
          <cell r="H742" t="str">
            <v/>
          </cell>
        </row>
        <row r="743">
          <cell r="H743" t="str">
            <v/>
          </cell>
        </row>
        <row r="744">
          <cell r="H744" t="str">
            <v/>
          </cell>
        </row>
        <row r="745">
          <cell r="H745" t="str">
            <v/>
          </cell>
        </row>
        <row r="746">
          <cell r="H746" t="str">
            <v/>
          </cell>
        </row>
        <row r="747">
          <cell r="H747" t="str">
            <v/>
          </cell>
        </row>
        <row r="748">
          <cell r="H748" t="str">
            <v/>
          </cell>
        </row>
        <row r="749">
          <cell r="H749" t="str">
            <v/>
          </cell>
        </row>
        <row r="750">
          <cell r="H750" t="str">
            <v/>
          </cell>
        </row>
        <row r="751">
          <cell r="H751" t="str">
            <v/>
          </cell>
        </row>
        <row r="752">
          <cell r="H752" t="str">
            <v/>
          </cell>
        </row>
        <row r="753">
          <cell r="H753" t="str">
            <v/>
          </cell>
        </row>
        <row r="754">
          <cell r="H754" t="str">
            <v/>
          </cell>
        </row>
        <row r="755">
          <cell r="H755" t="str">
            <v/>
          </cell>
        </row>
        <row r="756">
          <cell r="H756" t="str">
            <v/>
          </cell>
        </row>
        <row r="757">
          <cell r="H757" t="str">
            <v/>
          </cell>
        </row>
        <row r="758">
          <cell r="H758" t="str">
            <v/>
          </cell>
        </row>
        <row r="759">
          <cell r="H759" t="str">
            <v/>
          </cell>
        </row>
        <row r="760">
          <cell r="H760" t="str">
            <v/>
          </cell>
        </row>
        <row r="761">
          <cell r="H761" t="str">
            <v/>
          </cell>
        </row>
        <row r="762">
          <cell r="H762" t="str">
            <v/>
          </cell>
        </row>
        <row r="763">
          <cell r="H763" t="str">
            <v/>
          </cell>
        </row>
        <row r="764">
          <cell r="H764" t="str">
            <v/>
          </cell>
        </row>
        <row r="765">
          <cell r="H765" t="str">
            <v/>
          </cell>
        </row>
        <row r="766">
          <cell r="H766" t="str">
            <v/>
          </cell>
        </row>
        <row r="767">
          <cell r="H767" t="str">
            <v/>
          </cell>
        </row>
        <row r="768">
          <cell r="H768" t="str">
            <v/>
          </cell>
        </row>
        <row r="769">
          <cell r="H769" t="str">
            <v/>
          </cell>
        </row>
        <row r="770">
          <cell r="H770" t="str">
            <v/>
          </cell>
        </row>
        <row r="771">
          <cell r="H771" t="str">
            <v/>
          </cell>
        </row>
        <row r="772">
          <cell r="H772" t="str">
            <v/>
          </cell>
        </row>
        <row r="773">
          <cell r="H773" t="str">
            <v/>
          </cell>
        </row>
        <row r="774">
          <cell r="H774" t="str">
            <v/>
          </cell>
        </row>
        <row r="775">
          <cell r="H775" t="str">
            <v/>
          </cell>
        </row>
        <row r="776">
          <cell r="H776" t="str">
            <v/>
          </cell>
        </row>
        <row r="777">
          <cell r="H777" t="str">
            <v/>
          </cell>
        </row>
        <row r="778">
          <cell r="H778" t="str">
            <v/>
          </cell>
        </row>
        <row r="779">
          <cell r="H779" t="str">
            <v/>
          </cell>
        </row>
        <row r="780">
          <cell r="H780" t="str">
            <v/>
          </cell>
        </row>
        <row r="781">
          <cell r="H781" t="str">
            <v/>
          </cell>
        </row>
        <row r="782">
          <cell r="H782" t="str">
            <v/>
          </cell>
        </row>
        <row r="783">
          <cell r="H783" t="str">
            <v/>
          </cell>
        </row>
        <row r="784">
          <cell r="H784" t="str">
            <v/>
          </cell>
        </row>
        <row r="785">
          <cell r="H785" t="str">
            <v/>
          </cell>
        </row>
        <row r="786">
          <cell r="H786" t="str">
            <v/>
          </cell>
        </row>
        <row r="787">
          <cell r="H787" t="str">
            <v/>
          </cell>
        </row>
        <row r="788">
          <cell r="H788" t="str">
            <v/>
          </cell>
        </row>
        <row r="789">
          <cell r="H789" t="str">
            <v/>
          </cell>
        </row>
        <row r="790">
          <cell r="H790" t="str">
            <v/>
          </cell>
        </row>
        <row r="791">
          <cell r="H791" t="str">
            <v/>
          </cell>
        </row>
        <row r="792">
          <cell r="H792" t="str">
            <v/>
          </cell>
        </row>
        <row r="793">
          <cell r="H793" t="str">
            <v/>
          </cell>
        </row>
        <row r="794">
          <cell r="H794" t="str">
            <v/>
          </cell>
        </row>
        <row r="795">
          <cell r="H795" t="str">
            <v/>
          </cell>
        </row>
        <row r="796">
          <cell r="H796" t="str">
            <v/>
          </cell>
        </row>
        <row r="797">
          <cell r="H797" t="str">
            <v/>
          </cell>
        </row>
        <row r="798">
          <cell r="H798" t="str">
            <v/>
          </cell>
        </row>
        <row r="799">
          <cell r="H799" t="str">
            <v/>
          </cell>
        </row>
        <row r="800">
          <cell r="H800" t="str">
            <v/>
          </cell>
        </row>
        <row r="801">
          <cell r="H801" t="str">
            <v/>
          </cell>
        </row>
        <row r="802">
          <cell r="H802" t="str">
            <v/>
          </cell>
        </row>
        <row r="803">
          <cell r="H803" t="str">
            <v/>
          </cell>
        </row>
        <row r="804">
          <cell r="H804" t="str">
            <v/>
          </cell>
        </row>
        <row r="805">
          <cell r="H805" t="str">
            <v/>
          </cell>
        </row>
        <row r="806">
          <cell r="H806" t="str">
            <v/>
          </cell>
        </row>
        <row r="807">
          <cell r="H807" t="str">
            <v/>
          </cell>
        </row>
        <row r="808">
          <cell r="H808" t="str">
            <v/>
          </cell>
        </row>
        <row r="809">
          <cell r="H809" t="str">
            <v/>
          </cell>
        </row>
        <row r="810">
          <cell r="H810" t="str">
            <v/>
          </cell>
        </row>
        <row r="811">
          <cell r="H811" t="str">
            <v/>
          </cell>
        </row>
        <row r="812">
          <cell r="H812" t="str">
            <v/>
          </cell>
        </row>
        <row r="813">
          <cell r="H813" t="str">
            <v/>
          </cell>
        </row>
        <row r="814">
          <cell r="H814" t="str">
            <v/>
          </cell>
        </row>
        <row r="815">
          <cell r="H815" t="str">
            <v/>
          </cell>
        </row>
        <row r="816">
          <cell r="H816" t="str">
            <v/>
          </cell>
        </row>
        <row r="817">
          <cell r="H817" t="str">
            <v/>
          </cell>
        </row>
        <row r="818">
          <cell r="H818" t="str">
            <v/>
          </cell>
        </row>
        <row r="819">
          <cell r="H819" t="str">
            <v/>
          </cell>
        </row>
        <row r="820">
          <cell r="H820" t="str">
            <v/>
          </cell>
        </row>
        <row r="821">
          <cell r="H821" t="str">
            <v/>
          </cell>
        </row>
        <row r="822">
          <cell r="H822" t="str">
            <v/>
          </cell>
        </row>
        <row r="823">
          <cell r="H823" t="str">
            <v/>
          </cell>
        </row>
        <row r="824">
          <cell r="H824" t="str">
            <v/>
          </cell>
        </row>
        <row r="825">
          <cell r="H825" t="str">
            <v/>
          </cell>
        </row>
        <row r="826">
          <cell r="H826" t="str">
            <v/>
          </cell>
        </row>
        <row r="827">
          <cell r="H827" t="str">
            <v/>
          </cell>
        </row>
        <row r="828">
          <cell r="H828" t="str">
            <v/>
          </cell>
        </row>
        <row r="829">
          <cell r="H829" t="str">
            <v/>
          </cell>
        </row>
        <row r="830">
          <cell r="H830" t="str">
            <v/>
          </cell>
        </row>
        <row r="831">
          <cell r="H831" t="str">
            <v/>
          </cell>
        </row>
        <row r="832">
          <cell r="H832" t="str">
            <v/>
          </cell>
        </row>
        <row r="833">
          <cell r="H833" t="str">
            <v/>
          </cell>
        </row>
        <row r="834">
          <cell r="H834" t="str">
            <v/>
          </cell>
        </row>
        <row r="835">
          <cell r="H835" t="str">
            <v/>
          </cell>
        </row>
        <row r="836">
          <cell r="H836" t="str">
            <v/>
          </cell>
        </row>
        <row r="837">
          <cell r="H837" t="str">
            <v/>
          </cell>
        </row>
        <row r="838">
          <cell r="H838" t="str">
            <v/>
          </cell>
        </row>
        <row r="839">
          <cell r="H839" t="str">
            <v/>
          </cell>
        </row>
        <row r="840">
          <cell r="H840" t="str">
            <v/>
          </cell>
        </row>
        <row r="841">
          <cell r="H841" t="str">
            <v/>
          </cell>
        </row>
        <row r="842">
          <cell r="H842" t="str">
            <v/>
          </cell>
        </row>
        <row r="843">
          <cell r="H843" t="str">
            <v/>
          </cell>
        </row>
        <row r="844">
          <cell r="H844" t="str">
            <v/>
          </cell>
        </row>
        <row r="845">
          <cell r="H845" t="str">
            <v/>
          </cell>
        </row>
        <row r="846">
          <cell r="H846" t="str">
            <v/>
          </cell>
        </row>
        <row r="847">
          <cell r="H847" t="str">
            <v/>
          </cell>
        </row>
        <row r="848">
          <cell r="H848" t="str">
            <v/>
          </cell>
        </row>
        <row r="849">
          <cell r="H849" t="str">
            <v/>
          </cell>
        </row>
        <row r="850">
          <cell r="H850" t="str">
            <v/>
          </cell>
        </row>
        <row r="851">
          <cell r="H851" t="str">
            <v/>
          </cell>
        </row>
        <row r="852">
          <cell r="H852" t="str">
            <v/>
          </cell>
        </row>
        <row r="853">
          <cell r="H853" t="str">
            <v/>
          </cell>
        </row>
        <row r="854">
          <cell r="H854" t="str">
            <v/>
          </cell>
        </row>
        <row r="855">
          <cell r="H855" t="str">
            <v/>
          </cell>
        </row>
        <row r="856">
          <cell r="H856" t="str">
            <v/>
          </cell>
        </row>
        <row r="857">
          <cell r="H857" t="str">
            <v/>
          </cell>
        </row>
        <row r="858">
          <cell r="H858" t="str">
            <v/>
          </cell>
        </row>
        <row r="859">
          <cell r="H859" t="str">
            <v/>
          </cell>
        </row>
        <row r="860">
          <cell r="H860" t="str">
            <v/>
          </cell>
        </row>
        <row r="861">
          <cell r="H861" t="str">
            <v/>
          </cell>
        </row>
        <row r="862">
          <cell r="H862" t="str">
            <v/>
          </cell>
        </row>
        <row r="863">
          <cell r="H863" t="str">
            <v/>
          </cell>
        </row>
        <row r="864">
          <cell r="H864" t="str">
            <v/>
          </cell>
        </row>
        <row r="865">
          <cell r="H865" t="str">
            <v/>
          </cell>
        </row>
        <row r="866">
          <cell r="H866" t="str">
            <v/>
          </cell>
        </row>
        <row r="867">
          <cell r="H867" t="str">
            <v/>
          </cell>
        </row>
        <row r="868">
          <cell r="H868" t="str">
            <v/>
          </cell>
        </row>
        <row r="869">
          <cell r="H869" t="str">
            <v/>
          </cell>
        </row>
        <row r="870">
          <cell r="H870" t="str">
            <v/>
          </cell>
        </row>
        <row r="871">
          <cell r="H871" t="str">
            <v/>
          </cell>
        </row>
        <row r="872">
          <cell r="H872" t="str">
            <v/>
          </cell>
        </row>
        <row r="873">
          <cell r="H873" t="str">
            <v/>
          </cell>
        </row>
        <row r="874">
          <cell r="H874" t="str">
            <v/>
          </cell>
        </row>
        <row r="875">
          <cell r="H875" t="str">
            <v/>
          </cell>
        </row>
        <row r="876">
          <cell r="H876" t="str">
            <v/>
          </cell>
        </row>
        <row r="877">
          <cell r="H877" t="str">
            <v/>
          </cell>
        </row>
        <row r="878">
          <cell r="H878" t="str">
            <v/>
          </cell>
        </row>
        <row r="879">
          <cell r="H879" t="str">
            <v/>
          </cell>
        </row>
        <row r="880">
          <cell r="H880" t="str">
            <v/>
          </cell>
        </row>
        <row r="881">
          <cell r="H881" t="str">
            <v/>
          </cell>
        </row>
        <row r="882">
          <cell r="H882" t="str">
            <v/>
          </cell>
        </row>
        <row r="883">
          <cell r="H883" t="str">
            <v/>
          </cell>
        </row>
        <row r="884">
          <cell r="H884" t="str">
            <v/>
          </cell>
        </row>
        <row r="885">
          <cell r="H885" t="str">
            <v/>
          </cell>
        </row>
        <row r="886">
          <cell r="H886" t="str">
            <v/>
          </cell>
        </row>
        <row r="887">
          <cell r="H887" t="str">
            <v/>
          </cell>
        </row>
        <row r="888">
          <cell r="H888" t="str">
            <v/>
          </cell>
        </row>
        <row r="889">
          <cell r="H889" t="str">
            <v/>
          </cell>
        </row>
        <row r="890">
          <cell r="H890" t="str">
            <v/>
          </cell>
        </row>
        <row r="891">
          <cell r="H891" t="str">
            <v/>
          </cell>
        </row>
        <row r="892">
          <cell r="H892" t="str">
            <v/>
          </cell>
        </row>
        <row r="893">
          <cell r="H893" t="str">
            <v/>
          </cell>
        </row>
        <row r="894">
          <cell r="H894" t="str">
            <v/>
          </cell>
        </row>
        <row r="895">
          <cell r="H895" t="str">
            <v/>
          </cell>
        </row>
        <row r="896">
          <cell r="H896" t="str">
            <v/>
          </cell>
        </row>
        <row r="897">
          <cell r="H897" t="str">
            <v/>
          </cell>
        </row>
        <row r="898">
          <cell r="H898" t="str">
            <v/>
          </cell>
        </row>
        <row r="899">
          <cell r="H899" t="str">
            <v/>
          </cell>
        </row>
        <row r="900">
          <cell r="H900" t="str">
            <v/>
          </cell>
        </row>
        <row r="901">
          <cell r="H901" t="str">
            <v/>
          </cell>
        </row>
        <row r="902">
          <cell r="H902" t="str">
            <v/>
          </cell>
        </row>
        <row r="903">
          <cell r="H903" t="str">
            <v/>
          </cell>
        </row>
        <row r="904">
          <cell r="H904" t="str">
            <v/>
          </cell>
        </row>
        <row r="905">
          <cell r="H905" t="str">
            <v/>
          </cell>
        </row>
        <row r="906">
          <cell r="H906" t="str">
            <v/>
          </cell>
        </row>
        <row r="907">
          <cell r="H907" t="str">
            <v/>
          </cell>
        </row>
        <row r="908">
          <cell r="H908" t="str">
            <v/>
          </cell>
        </row>
        <row r="909">
          <cell r="H909" t="str">
            <v/>
          </cell>
        </row>
        <row r="910">
          <cell r="H910" t="str">
            <v/>
          </cell>
        </row>
        <row r="911">
          <cell r="H911" t="str">
            <v/>
          </cell>
        </row>
        <row r="912">
          <cell r="H912" t="str">
            <v/>
          </cell>
        </row>
        <row r="913">
          <cell r="H913" t="str">
            <v/>
          </cell>
        </row>
        <row r="914">
          <cell r="H914" t="str">
            <v/>
          </cell>
        </row>
        <row r="915">
          <cell r="H915" t="str">
            <v/>
          </cell>
        </row>
        <row r="916">
          <cell r="H916" t="str">
            <v/>
          </cell>
        </row>
        <row r="917">
          <cell r="H917" t="str">
            <v/>
          </cell>
        </row>
        <row r="918">
          <cell r="H918" t="str">
            <v/>
          </cell>
        </row>
        <row r="919">
          <cell r="H919" t="str">
            <v/>
          </cell>
        </row>
        <row r="920">
          <cell r="H920" t="str">
            <v/>
          </cell>
        </row>
        <row r="921">
          <cell r="H921" t="str">
            <v/>
          </cell>
        </row>
        <row r="922">
          <cell r="H922" t="str">
            <v/>
          </cell>
        </row>
        <row r="923">
          <cell r="H923" t="str">
            <v/>
          </cell>
        </row>
        <row r="924">
          <cell r="H924" t="str">
            <v/>
          </cell>
        </row>
        <row r="925">
          <cell r="H925" t="str">
            <v/>
          </cell>
        </row>
        <row r="926">
          <cell r="H926" t="str">
            <v/>
          </cell>
        </row>
        <row r="927">
          <cell r="H927" t="str">
            <v/>
          </cell>
        </row>
        <row r="928">
          <cell r="H928" t="str">
            <v/>
          </cell>
        </row>
        <row r="929">
          <cell r="H929" t="str">
            <v/>
          </cell>
        </row>
        <row r="930">
          <cell r="H930" t="str">
            <v/>
          </cell>
        </row>
        <row r="931">
          <cell r="H931" t="str">
            <v/>
          </cell>
        </row>
        <row r="932">
          <cell r="H932" t="str">
            <v/>
          </cell>
        </row>
        <row r="933">
          <cell r="H933" t="str">
            <v/>
          </cell>
        </row>
        <row r="934">
          <cell r="H934" t="str">
            <v/>
          </cell>
        </row>
        <row r="935">
          <cell r="H935" t="str">
            <v/>
          </cell>
        </row>
        <row r="936">
          <cell r="H936" t="str">
            <v/>
          </cell>
        </row>
        <row r="937">
          <cell r="H937" t="str">
            <v/>
          </cell>
        </row>
        <row r="938">
          <cell r="H938" t="str">
            <v/>
          </cell>
        </row>
        <row r="939">
          <cell r="H939" t="str">
            <v/>
          </cell>
        </row>
        <row r="940">
          <cell r="H940" t="str">
            <v/>
          </cell>
        </row>
        <row r="941">
          <cell r="H941" t="str">
            <v/>
          </cell>
        </row>
        <row r="942">
          <cell r="H942" t="str">
            <v/>
          </cell>
        </row>
        <row r="943">
          <cell r="H943" t="str">
            <v/>
          </cell>
        </row>
        <row r="944">
          <cell r="H944" t="str">
            <v/>
          </cell>
        </row>
        <row r="945">
          <cell r="H945" t="str">
            <v/>
          </cell>
        </row>
        <row r="946">
          <cell r="H946" t="str">
            <v/>
          </cell>
        </row>
        <row r="947">
          <cell r="H947" t="str">
            <v/>
          </cell>
        </row>
        <row r="948">
          <cell r="H948" t="str">
            <v/>
          </cell>
        </row>
        <row r="949">
          <cell r="H949" t="str">
            <v/>
          </cell>
        </row>
        <row r="950">
          <cell r="H950" t="str">
            <v/>
          </cell>
        </row>
        <row r="951">
          <cell r="H951" t="str">
            <v/>
          </cell>
        </row>
        <row r="952">
          <cell r="H952" t="str">
            <v/>
          </cell>
        </row>
        <row r="953">
          <cell r="H953" t="str">
            <v/>
          </cell>
        </row>
        <row r="954">
          <cell r="H954" t="str">
            <v/>
          </cell>
        </row>
        <row r="955">
          <cell r="H955" t="str">
            <v/>
          </cell>
        </row>
        <row r="956">
          <cell r="H956" t="str">
            <v/>
          </cell>
        </row>
        <row r="957">
          <cell r="H957" t="str">
            <v/>
          </cell>
        </row>
        <row r="958">
          <cell r="H958" t="str">
            <v/>
          </cell>
        </row>
        <row r="959">
          <cell r="H959" t="str">
            <v/>
          </cell>
        </row>
        <row r="960">
          <cell r="H960" t="str">
            <v/>
          </cell>
        </row>
        <row r="961">
          <cell r="H961" t="str">
            <v/>
          </cell>
        </row>
        <row r="962">
          <cell r="H962" t="str">
            <v/>
          </cell>
        </row>
        <row r="963">
          <cell r="H963" t="str">
            <v/>
          </cell>
        </row>
        <row r="964">
          <cell r="H964" t="str">
            <v/>
          </cell>
        </row>
        <row r="965">
          <cell r="H965" t="str">
            <v/>
          </cell>
        </row>
        <row r="966">
          <cell r="H966" t="str">
            <v/>
          </cell>
        </row>
        <row r="967">
          <cell r="H967" t="str">
            <v/>
          </cell>
        </row>
        <row r="968">
          <cell r="H968" t="str">
            <v/>
          </cell>
        </row>
        <row r="969">
          <cell r="H969" t="str">
            <v/>
          </cell>
        </row>
        <row r="970">
          <cell r="H970" t="str">
            <v/>
          </cell>
        </row>
        <row r="971">
          <cell r="H971" t="str">
            <v/>
          </cell>
        </row>
        <row r="972">
          <cell r="H972" t="str">
            <v/>
          </cell>
        </row>
        <row r="973">
          <cell r="H973" t="str">
            <v/>
          </cell>
        </row>
        <row r="974">
          <cell r="H974" t="str">
            <v/>
          </cell>
        </row>
        <row r="975">
          <cell r="H975" t="str">
            <v/>
          </cell>
        </row>
        <row r="976">
          <cell r="H976" t="str">
            <v/>
          </cell>
        </row>
        <row r="977">
          <cell r="H977" t="str">
            <v/>
          </cell>
        </row>
        <row r="978">
          <cell r="H978" t="str">
            <v/>
          </cell>
        </row>
        <row r="979">
          <cell r="H979" t="str">
            <v/>
          </cell>
        </row>
        <row r="980">
          <cell r="H980" t="str">
            <v/>
          </cell>
        </row>
        <row r="981">
          <cell r="H981" t="str">
            <v/>
          </cell>
        </row>
        <row r="982">
          <cell r="H982" t="str">
            <v/>
          </cell>
        </row>
        <row r="983">
          <cell r="H983" t="str">
            <v/>
          </cell>
        </row>
        <row r="984">
          <cell r="H984" t="str">
            <v/>
          </cell>
        </row>
        <row r="985">
          <cell r="H985" t="str">
            <v/>
          </cell>
        </row>
        <row r="986">
          <cell r="H986" t="str">
            <v/>
          </cell>
        </row>
        <row r="987">
          <cell r="H987" t="str">
            <v/>
          </cell>
        </row>
        <row r="988">
          <cell r="H988" t="str">
            <v/>
          </cell>
        </row>
        <row r="989">
          <cell r="H989" t="str">
            <v/>
          </cell>
        </row>
        <row r="990">
          <cell r="H990" t="str">
            <v/>
          </cell>
        </row>
        <row r="991">
          <cell r="H991" t="str">
            <v/>
          </cell>
        </row>
        <row r="992">
          <cell r="H992" t="str">
            <v/>
          </cell>
        </row>
        <row r="993">
          <cell r="H993" t="str">
            <v/>
          </cell>
        </row>
        <row r="994">
          <cell r="H994" t="str">
            <v/>
          </cell>
        </row>
        <row r="995">
          <cell r="H995" t="str">
            <v/>
          </cell>
        </row>
        <row r="996">
          <cell r="H996" t="str">
            <v/>
          </cell>
        </row>
        <row r="997">
          <cell r="H997" t="str">
            <v/>
          </cell>
        </row>
        <row r="998">
          <cell r="H998" t="str">
            <v/>
          </cell>
        </row>
        <row r="999">
          <cell r="H999" t="str">
            <v/>
          </cell>
        </row>
        <row r="1000">
          <cell r="H1000" t="str">
            <v/>
          </cell>
        </row>
        <row r="1001">
          <cell r="H1001" t="str">
            <v/>
          </cell>
        </row>
        <row r="1002">
          <cell r="H1002" t="str">
            <v/>
          </cell>
        </row>
        <row r="1003">
          <cell r="H1003" t="str">
            <v/>
          </cell>
        </row>
        <row r="1004">
          <cell r="H1004" t="str">
            <v/>
          </cell>
        </row>
        <row r="1005">
          <cell r="H1005" t="str">
            <v/>
          </cell>
        </row>
        <row r="1006">
          <cell r="H1006" t="str">
            <v/>
          </cell>
        </row>
        <row r="1007">
          <cell r="H1007" t="str">
            <v/>
          </cell>
        </row>
        <row r="1008">
          <cell r="H1008" t="str">
            <v/>
          </cell>
        </row>
        <row r="1009">
          <cell r="H1009" t="str">
            <v/>
          </cell>
        </row>
        <row r="1010">
          <cell r="H1010" t="str">
            <v/>
          </cell>
        </row>
        <row r="1011">
          <cell r="H1011" t="str">
            <v/>
          </cell>
        </row>
        <row r="1012">
          <cell r="H1012" t="str">
            <v/>
          </cell>
        </row>
        <row r="1013">
          <cell r="H1013" t="str">
            <v/>
          </cell>
        </row>
        <row r="1014">
          <cell r="H1014" t="str">
            <v/>
          </cell>
        </row>
        <row r="1015">
          <cell r="H1015" t="str">
            <v/>
          </cell>
        </row>
        <row r="1016">
          <cell r="H1016" t="str">
            <v/>
          </cell>
        </row>
        <row r="1017">
          <cell r="H1017" t="str">
            <v/>
          </cell>
        </row>
        <row r="1018">
          <cell r="H1018" t="str">
            <v/>
          </cell>
        </row>
        <row r="1019">
          <cell r="H1019" t="str">
            <v/>
          </cell>
        </row>
        <row r="1020">
          <cell r="H1020" t="str">
            <v/>
          </cell>
        </row>
        <row r="1021">
          <cell r="H1021" t="str">
            <v/>
          </cell>
        </row>
        <row r="1022">
          <cell r="H1022" t="str">
            <v/>
          </cell>
        </row>
        <row r="1023">
          <cell r="H1023" t="str">
            <v/>
          </cell>
        </row>
        <row r="1024">
          <cell r="H1024" t="str">
            <v/>
          </cell>
        </row>
        <row r="1025">
          <cell r="H1025" t="str">
            <v/>
          </cell>
        </row>
        <row r="1026">
          <cell r="H1026" t="str">
            <v/>
          </cell>
        </row>
        <row r="1027">
          <cell r="H1027" t="str">
            <v/>
          </cell>
        </row>
        <row r="1028">
          <cell r="H1028" t="str">
            <v/>
          </cell>
        </row>
        <row r="1029">
          <cell r="H1029" t="str">
            <v/>
          </cell>
        </row>
        <row r="1030">
          <cell r="H1030" t="str">
            <v/>
          </cell>
        </row>
        <row r="1031">
          <cell r="H1031" t="str">
            <v/>
          </cell>
        </row>
        <row r="1032">
          <cell r="H1032" t="str">
            <v/>
          </cell>
        </row>
        <row r="1033">
          <cell r="H1033" t="str">
            <v/>
          </cell>
        </row>
        <row r="1034">
          <cell r="H1034" t="str">
            <v/>
          </cell>
        </row>
        <row r="1035">
          <cell r="H1035" t="str">
            <v/>
          </cell>
        </row>
        <row r="1036">
          <cell r="H1036" t="str">
            <v/>
          </cell>
        </row>
        <row r="1037">
          <cell r="H1037" t="str">
            <v/>
          </cell>
        </row>
        <row r="1038">
          <cell r="H1038" t="str">
            <v/>
          </cell>
        </row>
        <row r="1039">
          <cell r="H1039" t="str">
            <v/>
          </cell>
        </row>
        <row r="1040">
          <cell r="H1040" t="str">
            <v/>
          </cell>
        </row>
        <row r="1041">
          <cell r="H1041" t="str">
            <v/>
          </cell>
        </row>
        <row r="1042">
          <cell r="H1042" t="str">
            <v/>
          </cell>
        </row>
        <row r="1043">
          <cell r="H1043" t="str">
            <v/>
          </cell>
        </row>
        <row r="1044">
          <cell r="H1044" t="str">
            <v/>
          </cell>
        </row>
        <row r="1045">
          <cell r="H1045" t="str">
            <v/>
          </cell>
        </row>
        <row r="1046">
          <cell r="H1046" t="str">
            <v/>
          </cell>
        </row>
        <row r="1047">
          <cell r="H1047" t="str">
            <v/>
          </cell>
        </row>
        <row r="1048">
          <cell r="H1048" t="str">
            <v/>
          </cell>
        </row>
        <row r="1049">
          <cell r="H1049" t="str">
            <v/>
          </cell>
        </row>
        <row r="1050">
          <cell r="H1050" t="str">
            <v/>
          </cell>
        </row>
        <row r="1051">
          <cell r="H1051" t="str">
            <v/>
          </cell>
        </row>
        <row r="1052">
          <cell r="H1052" t="str">
            <v/>
          </cell>
        </row>
        <row r="1053">
          <cell r="H1053" t="str">
            <v/>
          </cell>
        </row>
        <row r="1054">
          <cell r="H1054" t="str">
            <v/>
          </cell>
        </row>
        <row r="1055">
          <cell r="H1055" t="str">
            <v/>
          </cell>
        </row>
        <row r="1056">
          <cell r="H1056" t="str">
            <v/>
          </cell>
        </row>
        <row r="1057">
          <cell r="H1057" t="str">
            <v/>
          </cell>
        </row>
        <row r="1058">
          <cell r="H1058" t="str">
            <v/>
          </cell>
        </row>
        <row r="1059">
          <cell r="H1059" t="str">
            <v/>
          </cell>
        </row>
        <row r="1060">
          <cell r="H1060" t="str">
            <v/>
          </cell>
        </row>
        <row r="1061">
          <cell r="H1061" t="str">
            <v/>
          </cell>
        </row>
        <row r="1062">
          <cell r="H1062" t="str">
            <v/>
          </cell>
        </row>
        <row r="1063">
          <cell r="H1063" t="str">
            <v/>
          </cell>
        </row>
        <row r="1064">
          <cell r="H1064" t="str">
            <v/>
          </cell>
        </row>
        <row r="1065">
          <cell r="H1065" t="str">
            <v/>
          </cell>
        </row>
        <row r="1066">
          <cell r="H1066" t="str">
            <v/>
          </cell>
        </row>
        <row r="1067">
          <cell r="H1067" t="str">
            <v/>
          </cell>
        </row>
        <row r="1068">
          <cell r="H1068" t="str">
            <v/>
          </cell>
        </row>
        <row r="1069">
          <cell r="H1069" t="str">
            <v/>
          </cell>
        </row>
        <row r="1070">
          <cell r="H1070" t="str">
            <v/>
          </cell>
        </row>
        <row r="1071">
          <cell r="H1071" t="str">
            <v/>
          </cell>
        </row>
        <row r="1072">
          <cell r="H1072" t="str">
            <v/>
          </cell>
        </row>
        <row r="1073">
          <cell r="H1073" t="str">
            <v/>
          </cell>
        </row>
        <row r="1074">
          <cell r="H1074" t="str">
            <v/>
          </cell>
        </row>
        <row r="1075">
          <cell r="H1075" t="str">
            <v/>
          </cell>
        </row>
        <row r="1076">
          <cell r="H1076" t="str">
            <v/>
          </cell>
        </row>
        <row r="1077">
          <cell r="H1077" t="str">
            <v/>
          </cell>
        </row>
        <row r="1078">
          <cell r="H1078" t="str">
            <v/>
          </cell>
        </row>
        <row r="1079">
          <cell r="H1079" t="str">
            <v/>
          </cell>
        </row>
        <row r="1080">
          <cell r="H1080" t="str">
            <v/>
          </cell>
        </row>
        <row r="1081">
          <cell r="H1081" t="str">
            <v/>
          </cell>
        </row>
        <row r="1082">
          <cell r="H1082" t="str">
            <v/>
          </cell>
        </row>
        <row r="1083">
          <cell r="H1083" t="str">
            <v/>
          </cell>
        </row>
        <row r="1084">
          <cell r="H1084" t="str">
            <v/>
          </cell>
        </row>
        <row r="1085">
          <cell r="H1085" t="str">
            <v/>
          </cell>
        </row>
        <row r="1086">
          <cell r="H1086" t="str">
            <v/>
          </cell>
        </row>
        <row r="1087">
          <cell r="H1087" t="str">
            <v/>
          </cell>
        </row>
        <row r="1088">
          <cell r="H1088" t="str">
            <v/>
          </cell>
        </row>
        <row r="1089">
          <cell r="H1089" t="str">
            <v/>
          </cell>
        </row>
        <row r="1090">
          <cell r="H1090" t="str">
            <v/>
          </cell>
        </row>
        <row r="1091">
          <cell r="H1091" t="str">
            <v/>
          </cell>
        </row>
        <row r="1092">
          <cell r="H1092" t="str">
            <v/>
          </cell>
        </row>
        <row r="1093">
          <cell r="H1093" t="str">
            <v/>
          </cell>
        </row>
        <row r="1094">
          <cell r="H1094" t="str">
            <v/>
          </cell>
        </row>
        <row r="1095">
          <cell r="H1095" t="str">
            <v/>
          </cell>
        </row>
        <row r="1096">
          <cell r="H1096" t="str">
            <v/>
          </cell>
        </row>
        <row r="1097">
          <cell r="H1097" t="str">
            <v/>
          </cell>
        </row>
        <row r="1098">
          <cell r="H1098" t="str">
            <v/>
          </cell>
        </row>
        <row r="1099">
          <cell r="H1099" t="str">
            <v/>
          </cell>
        </row>
        <row r="1100">
          <cell r="H1100" t="str">
            <v/>
          </cell>
        </row>
        <row r="1101">
          <cell r="H1101" t="str">
            <v/>
          </cell>
        </row>
        <row r="1102">
          <cell r="H1102" t="str">
            <v/>
          </cell>
        </row>
        <row r="1103">
          <cell r="H1103" t="str">
            <v/>
          </cell>
        </row>
        <row r="1104">
          <cell r="H1104" t="str">
            <v/>
          </cell>
        </row>
        <row r="1105">
          <cell r="H1105" t="str">
            <v/>
          </cell>
        </row>
        <row r="1106">
          <cell r="H1106" t="str">
            <v/>
          </cell>
        </row>
        <row r="1107">
          <cell r="H1107" t="str">
            <v/>
          </cell>
        </row>
        <row r="1108">
          <cell r="H1108" t="str">
            <v/>
          </cell>
        </row>
        <row r="1109">
          <cell r="H1109" t="str">
            <v/>
          </cell>
        </row>
        <row r="1110">
          <cell r="H1110" t="str">
            <v/>
          </cell>
        </row>
        <row r="1111">
          <cell r="H1111" t="str">
            <v/>
          </cell>
        </row>
        <row r="1112">
          <cell r="H1112" t="str">
            <v/>
          </cell>
        </row>
        <row r="1113">
          <cell r="H1113" t="str">
            <v/>
          </cell>
        </row>
        <row r="1114">
          <cell r="H1114" t="str">
            <v/>
          </cell>
        </row>
        <row r="1115">
          <cell r="H1115" t="str">
            <v/>
          </cell>
        </row>
        <row r="1116">
          <cell r="H1116" t="str">
            <v/>
          </cell>
        </row>
        <row r="1117">
          <cell r="H1117" t="str">
            <v/>
          </cell>
        </row>
        <row r="1118">
          <cell r="H1118" t="str">
            <v/>
          </cell>
        </row>
        <row r="1119">
          <cell r="H1119" t="str">
            <v/>
          </cell>
        </row>
        <row r="1120">
          <cell r="H1120" t="str">
            <v/>
          </cell>
        </row>
        <row r="1121">
          <cell r="H1121" t="str">
            <v/>
          </cell>
        </row>
        <row r="1122">
          <cell r="H1122" t="str">
            <v/>
          </cell>
        </row>
        <row r="1123">
          <cell r="H1123" t="str">
            <v/>
          </cell>
        </row>
        <row r="1124">
          <cell r="H1124" t="str">
            <v/>
          </cell>
        </row>
        <row r="1125">
          <cell r="H1125" t="str">
            <v/>
          </cell>
        </row>
        <row r="1126">
          <cell r="H1126" t="str">
            <v/>
          </cell>
        </row>
        <row r="1127">
          <cell r="H1127" t="str">
            <v/>
          </cell>
        </row>
        <row r="1128">
          <cell r="H1128" t="str">
            <v/>
          </cell>
        </row>
        <row r="1129">
          <cell r="H1129" t="str">
            <v/>
          </cell>
        </row>
        <row r="1130">
          <cell r="H1130" t="str">
            <v/>
          </cell>
        </row>
        <row r="1131">
          <cell r="H1131" t="str">
            <v/>
          </cell>
        </row>
        <row r="1132">
          <cell r="H1132" t="str">
            <v/>
          </cell>
        </row>
        <row r="1133">
          <cell r="H1133" t="str">
            <v/>
          </cell>
        </row>
        <row r="1134">
          <cell r="H1134" t="str">
            <v/>
          </cell>
        </row>
        <row r="1135">
          <cell r="H1135" t="str">
            <v/>
          </cell>
        </row>
        <row r="1136">
          <cell r="H1136" t="str">
            <v/>
          </cell>
        </row>
        <row r="1137">
          <cell r="H1137" t="str">
            <v/>
          </cell>
        </row>
        <row r="1138">
          <cell r="H1138" t="str">
            <v/>
          </cell>
        </row>
        <row r="1139">
          <cell r="H1139" t="str">
            <v/>
          </cell>
        </row>
        <row r="1140">
          <cell r="H1140" t="str">
            <v/>
          </cell>
        </row>
        <row r="1141">
          <cell r="H1141" t="str">
            <v/>
          </cell>
        </row>
        <row r="1142">
          <cell r="H1142" t="str">
            <v/>
          </cell>
        </row>
        <row r="1143">
          <cell r="H1143" t="str">
            <v/>
          </cell>
        </row>
        <row r="1144">
          <cell r="H1144" t="str">
            <v/>
          </cell>
        </row>
        <row r="1145">
          <cell r="H1145" t="str">
            <v/>
          </cell>
        </row>
        <row r="1146">
          <cell r="H1146" t="str">
            <v/>
          </cell>
        </row>
        <row r="1147">
          <cell r="H1147" t="str">
            <v/>
          </cell>
        </row>
        <row r="1148">
          <cell r="H1148" t="str">
            <v/>
          </cell>
        </row>
        <row r="1149">
          <cell r="H1149" t="str">
            <v/>
          </cell>
        </row>
        <row r="1150">
          <cell r="H1150" t="str">
            <v/>
          </cell>
        </row>
        <row r="1151">
          <cell r="H1151" t="str">
            <v/>
          </cell>
        </row>
        <row r="1152">
          <cell r="H1152" t="str">
            <v/>
          </cell>
        </row>
        <row r="1153">
          <cell r="H1153" t="str">
            <v/>
          </cell>
        </row>
        <row r="1154">
          <cell r="H1154" t="str">
            <v/>
          </cell>
        </row>
        <row r="1155">
          <cell r="H1155" t="str">
            <v/>
          </cell>
        </row>
        <row r="1156">
          <cell r="H1156" t="str">
            <v/>
          </cell>
        </row>
        <row r="1157">
          <cell r="H1157" t="str">
            <v/>
          </cell>
        </row>
        <row r="1158">
          <cell r="H1158" t="str">
            <v/>
          </cell>
        </row>
        <row r="1159">
          <cell r="H1159" t="str">
            <v/>
          </cell>
        </row>
        <row r="1160">
          <cell r="H1160" t="str">
            <v/>
          </cell>
        </row>
        <row r="1161">
          <cell r="H1161" t="str">
            <v/>
          </cell>
        </row>
        <row r="1162">
          <cell r="H1162" t="str">
            <v/>
          </cell>
        </row>
        <row r="1163">
          <cell r="H1163" t="str">
            <v/>
          </cell>
        </row>
        <row r="1164">
          <cell r="H1164" t="str">
            <v/>
          </cell>
        </row>
        <row r="1165">
          <cell r="H1165" t="str">
            <v/>
          </cell>
        </row>
        <row r="1166">
          <cell r="H1166" t="str">
            <v/>
          </cell>
        </row>
        <row r="1167">
          <cell r="H1167" t="str">
            <v/>
          </cell>
        </row>
        <row r="1168">
          <cell r="H1168" t="str">
            <v/>
          </cell>
        </row>
        <row r="1169">
          <cell r="H1169" t="str">
            <v/>
          </cell>
        </row>
        <row r="1170">
          <cell r="H1170" t="str">
            <v/>
          </cell>
        </row>
        <row r="1171">
          <cell r="H1171" t="str">
            <v/>
          </cell>
        </row>
        <row r="1172">
          <cell r="H1172" t="str">
            <v/>
          </cell>
        </row>
        <row r="1173">
          <cell r="H1173" t="str">
            <v/>
          </cell>
        </row>
        <row r="1174">
          <cell r="H1174" t="str">
            <v/>
          </cell>
        </row>
        <row r="1175">
          <cell r="H1175" t="str">
            <v/>
          </cell>
        </row>
        <row r="1176">
          <cell r="H1176" t="str">
            <v/>
          </cell>
        </row>
        <row r="1177">
          <cell r="H1177" t="str">
            <v/>
          </cell>
        </row>
        <row r="1178">
          <cell r="H1178" t="str">
            <v/>
          </cell>
        </row>
        <row r="1179">
          <cell r="H1179" t="str">
            <v/>
          </cell>
        </row>
        <row r="1180">
          <cell r="H1180" t="str">
            <v/>
          </cell>
        </row>
        <row r="1181">
          <cell r="H1181" t="str">
            <v/>
          </cell>
        </row>
        <row r="1182">
          <cell r="H1182" t="str">
            <v/>
          </cell>
        </row>
        <row r="1183">
          <cell r="H1183" t="str">
            <v/>
          </cell>
        </row>
        <row r="1184">
          <cell r="H1184" t="str">
            <v/>
          </cell>
        </row>
        <row r="1185">
          <cell r="H1185" t="str">
            <v/>
          </cell>
        </row>
        <row r="1186">
          <cell r="H1186" t="str">
            <v/>
          </cell>
        </row>
        <row r="1187">
          <cell r="H1187" t="str">
            <v/>
          </cell>
        </row>
        <row r="1188">
          <cell r="H1188" t="str">
            <v/>
          </cell>
        </row>
        <row r="1189">
          <cell r="H1189" t="str">
            <v/>
          </cell>
        </row>
        <row r="1190">
          <cell r="H1190" t="str">
            <v/>
          </cell>
        </row>
        <row r="1191">
          <cell r="H1191" t="str">
            <v/>
          </cell>
        </row>
        <row r="1192">
          <cell r="H1192" t="str">
            <v/>
          </cell>
        </row>
        <row r="1193">
          <cell r="H1193" t="str">
            <v/>
          </cell>
        </row>
        <row r="1194">
          <cell r="H1194" t="str">
            <v/>
          </cell>
        </row>
        <row r="1195">
          <cell r="H1195" t="str">
            <v/>
          </cell>
        </row>
        <row r="1196">
          <cell r="H1196" t="str">
            <v/>
          </cell>
        </row>
        <row r="1197">
          <cell r="H1197" t="str">
            <v/>
          </cell>
        </row>
        <row r="1198">
          <cell r="H1198" t="str">
            <v/>
          </cell>
        </row>
        <row r="1199">
          <cell r="H1199" t="str">
            <v/>
          </cell>
        </row>
        <row r="1200">
          <cell r="H1200" t="str">
            <v/>
          </cell>
        </row>
        <row r="1201">
          <cell r="H1201" t="str">
            <v/>
          </cell>
        </row>
        <row r="1202">
          <cell r="H1202" t="str">
            <v/>
          </cell>
        </row>
        <row r="1203">
          <cell r="H1203" t="str">
            <v/>
          </cell>
        </row>
        <row r="1204">
          <cell r="H1204" t="str">
            <v/>
          </cell>
        </row>
        <row r="1205">
          <cell r="H1205" t="str">
            <v/>
          </cell>
        </row>
        <row r="1206">
          <cell r="H1206" t="str">
            <v/>
          </cell>
        </row>
        <row r="1207">
          <cell r="H1207" t="str">
            <v/>
          </cell>
        </row>
        <row r="1208">
          <cell r="H1208" t="str">
            <v/>
          </cell>
        </row>
        <row r="1209">
          <cell r="H1209" t="str">
            <v/>
          </cell>
        </row>
        <row r="1210">
          <cell r="H1210" t="str">
            <v/>
          </cell>
        </row>
        <row r="1211">
          <cell r="H1211" t="str">
            <v/>
          </cell>
        </row>
        <row r="1212">
          <cell r="H1212" t="str">
            <v/>
          </cell>
        </row>
        <row r="1213">
          <cell r="H1213" t="str">
            <v/>
          </cell>
        </row>
        <row r="1214">
          <cell r="H1214" t="str">
            <v/>
          </cell>
        </row>
        <row r="1215">
          <cell r="H1215" t="str">
            <v/>
          </cell>
        </row>
        <row r="1216">
          <cell r="H1216" t="str">
            <v/>
          </cell>
        </row>
        <row r="1217">
          <cell r="H1217" t="str">
            <v/>
          </cell>
        </row>
        <row r="1218">
          <cell r="H1218" t="str">
            <v/>
          </cell>
        </row>
        <row r="1219">
          <cell r="H1219" t="str">
            <v/>
          </cell>
        </row>
        <row r="1220">
          <cell r="H1220" t="str">
            <v/>
          </cell>
        </row>
        <row r="1221">
          <cell r="H1221" t="str">
            <v/>
          </cell>
        </row>
        <row r="1222">
          <cell r="H1222" t="str">
            <v/>
          </cell>
        </row>
        <row r="1223">
          <cell r="H1223" t="str">
            <v/>
          </cell>
        </row>
        <row r="1224">
          <cell r="H1224" t="str">
            <v/>
          </cell>
        </row>
        <row r="1225">
          <cell r="H1225" t="str">
            <v/>
          </cell>
        </row>
        <row r="1226">
          <cell r="H1226" t="str">
            <v/>
          </cell>
        </row>
        <row r="1227">
          <cell r="H1227" t="str">
            <v/>
          </cell>
        </row>
        <row r="1228">
          <cell r="H1228" t="str">
            <v/>
          </cell>
        </row>
        <row r="1229">
          <cell r="H1229" t="str">
            <v/>
          </cell>
        </row>
        <row r="1230">
          <cell r="H1230" t="str">
            <v/>
          </cell>
        </row>
        <row r="1231">
          <cell r="H1231" t="str">
            <v/>
          </cell>
        </row>
        <row r="1232">
          <cell r="H1232" t="str">
            <v/>
          </cell>
        </row>
        <row r="1233">
          <cell r="H1233" t="str">
            <v/>
          </cell>
        </row>
        <row r="1234">
          <cell r="H1234" t="str">
            <v/>
          </cell>
        </row>
        <row r="1235">
          <cell r="H1235" t="str">
            <v/>
          </cell>
        </row>
        <row r="1236">
          <cell r="H1236" t="str">
            <v/>
          </cell>
        </row>
        <row r="1237">
          <cell r="H1237" t="str">
            <v/>
          </cell>
        </row>
        <row r="1238">
          <cell r="H1238" t="str">
            <v/>
          </cell>
        </row>
        <row r="1239">
          <cell r="H1239" t="str">
            <v/>
          </cell>
        </row>
        <row r="1240">
          <cell r="H1240" t="str">
            <v/>
          </cell>
        </row>
        <row r="1241">
          <cell r="H1241" t="str">
            <v/>
          </cell>
        </row>
        <row r="1242">
          <cell r="H1242" t="str">
            <v/>
          </cell>
        </row>
        <row r="1243">
          <cell r="H1243" t="str">
            <v/>
          </cell>
        </row>
        <row r="1244">
          <cell r="H1244" t="str">
            <v/>
          </cell>
        </row>
        <row r="1245">
          <cell r="H1245" t="str">
            <v/>
          </cell>
        </row>
        <row r="1246">
          <cell r="H1246" t="str">
            <v/>
          </cell>
        </row>
        <row r="1247">
          <cell r="H1247" t="str">
            <v/>
          </cell>
        </row>
        <row r="1248">
          <cell r="H1248" t="str">
            <v/>
          </cell>
        </row>
        <row r="1249">
          <cell r="H1249" t="str">
            <v/>
          </cell>
        </row>
        <row r="1250">
          <cell r="H1250" t="str">
            <v/>
          </cell>
        </row>
        <row r="1251">
          <cell r="H1251" t="str">
            <v/>
          </cell>
        </row>
        <row r="1252">
          <cell r="H1252" t="str">
            <v/>
          </cell>
        </row>
        <row r="1253">
          <cell r="H1253" t="str">
            <v/>
          </cell>
        </row>
        <row r="1254">
          <cell r="H1254" t="str">
            <v/>
          </cell>
        </row>
        <row r="1255">
          <cell r="H1255" t="str">
            <v/>
          </cell>
        </row>
        <row r="1256">
          <cell r="H1256" t="str">
            <v/>
          </cell>
        </row>
        <row r="1257">
          <cell r="H1257" t="str">
            <v/>
          </cell>
        </row>
        <row r="1258">
          <cell r="H1258" t="str">
            <v/>
          </cell>
        </row>
        <row r="1259">
          <cell r="H1259" t="str">
            <v/>
          </cell>
        </row>
        <row r="1260">
          <cell r="H1260" t="str">
            <v/>
          </cell>
        </row>
        <row r="1261">
          <cell r="H1261" t="str">
            <v/>
          </cell>
        </row>
        <row r="1262">
          <cell r="H1262" t="str">
            <v/>
          </cell>
        </row>
        <row r="1263">
          <cell r="H1263" t="str">
            <v/>
          </cell>
        </row>
        <row r="1264">
          <cell r="H1264" t="str">
            <v/>
          </cell>
        </row>
        <row r="1265">
          <cell r="H1265" t="str">
            <v/>
          </cell>
        </row>
        <row r="1266">
          <cell r="H1266" t="str">
            <v/>
          </cell>
        </row>
        <row r="1267">
          <cell r="H1267" t="str">
            <v/>
          </cell>
        </row>
        <row r="1268">
          <cell r="H1268" t="str">
            <v/>
          </cell>
        </row>
        <row r="1269">
          <cell r="H1269" t="str">
            <v/>
          </cell>
        </row>
        <row r="1270">
          <cell r="H1270" t="str">
            <v/>
          </cell>
        </row>
        <row r="1271">
          <cell r="H1271" t="str">
            <v/>
          </cell>
        </row>
        <row r="1272">
          <cell r="H1272" t="str">
            <v/>
          </cell>
        </row>
        <row r="1273">
          <cell r="H1273" t="str">
            <v/>
          </cell>
        </row>
        <row r="1274">
          <cell r="H1274" t="str">
            <v/>
          </cell>
        </row>
        <row r="1275">
          <cell r="H1275" t="str">
            <v/>
          </cell>
        </row>
        <row r="1276">
          <cell r="H1276" t="str">
            <v/>
          </cell>
        </row>
        <row r="1277">
          <cell r="H1277" t="str">
            <v/>
          </cell>
        </row>
        <row r="1278">
          <cell r="H1278" t="str">
            <v/>
          </cell>
        </row>
        <row r="1279">
          <cell r="H1279" t="str">
            <v/>
          </cell>
        </row>
        <row r="1280">
          <cell r="H1280" t="str">
            <v/>
          </cell>
        </row>
        <row r="1281">
          <cell r="H1281" t="str">
            <v/>
          </cell>
        </row>
        <row r="1282">
          <cell r="H1282" t="str">
            <v/>
          </cell>
        </row>
        <row r="1283">
          <cell r="H1283" t="str">
            <v/>
          </cell>
        </row>
        <row r="1284">
          <cell r="H1284" t="str">
            <v/>
          </cell>
        </row>
        <row r="1285">
          <cell r="H1285" t="str">
            <v/>
          </cell>
        </row>
        <row r="1286">
          <cell r="H1286" t="str">
            <v/>
          </cell>
        </row>
        <row r="1287">
          <cell r="H1287" t="str">
            <v/>
          </cell>
        </row>
        <row r="1288">
          <cell r="H1288" t="str">
            <v/>
          </cell>
        </row>
        <row r="1289">
          <cell r="H1289" t="str">
            <v/>
          </cell>
        </row>
        <row r="1290">
          <cell r="H1290" t="str">
            <v/>
          </cell>
        </row>
        <row r="1291">
          <cell r="H1291" t="str">
            <v/>
          </cell>
        </row>
        <row r="1292">
          <cell r="H1292" t="str">
            <v/>
          </cell>
        </row>
        <row r="1293">
          <cell r="H1293" t="str">
            <v/>
          </cell>
        </row>
        <row r="1294">
          <cell r="H1294" t="str">
            <v/>
          </cell>
        </row>
        <row r="1295">
          <cell r="H1295" t="str">
            <v/>
          </cell>
        </row>
        <row r="1296">
          <cell r="H1296" t="str">
            <v/>
          </cell>
        </row>
        <row r="1297">
          <cell r="H1297" t="str">
            <v/>
          </cell>
        </row>
        <row r="1298">
          <cell r="H1298" t="str">
            <v/>
          </cell>
        </row>
        <row r="1299">
          <cell r="H1299" t="str">
            <v/>
          </cell>
        </row>
        <row r="1300">
          <cell r="H1300" t="str">
            <v/>
          </cell>
        </row>
        <row r="1301">
          <cell r="H1301" t="str">
            <v/>
          </cell>
        </row>
        <row r="1302">
          <cell r="H1302" t="str">
            <v/>
          </cell>
        </row>
        <row r="1303">
          <cell r="H1303" t="str">
            <v/>
          </cell>
        </row>
        <row r="1304">
          <cell r="H1304" t="str">
            <v/>
          </cell>
        </row>
        <row r="1305">
          <cell r="H1305" t="str">
            <v/>
          </cell>
        </row>
        <row r="1306">
          <cell r="H1306" t="str">
            <v/>
          </cell>
        </row>
        <row r="1307">
          <cell r="H1307" t="str">
            <v/>
          </cell>
        </row>
        <row r="1308">
          <cell r="H1308" t="str">
            <v/>
          </cell>
        </row>
        <row r="1309">
          <cell r="H1309" t="str">
            <v/>
          </cell>
        </row>
        <row r="1310">
          <cell r="H1310" t="str">
            <v/>
          </cell>
        </row>
        <row r="1311">
          <cell r="H1311" t="str">
            <v/>
          </cell>
        </row>
        <row r="1312">
          <cell r="H1312" t="str">
            <v/>
          </cell>
        </row>
        <row r="1313">
          <cell r="H1313" t="str">
            <v/>
          </cell>
        </row>
        <row r="1314">
          <cell r="H1314" t="str">
            <v/>
          </cell>
        </row>
        <row r="1315">
          <cell r="H1315" t="str">
            <v/>
          </cell>
        </row>
        <row r="1316">
          <cell r="H1316" t="str">
            <v/>
          </cell>
        </row>
        <row r="1317">
          <cell r="H1317" t="str">
            <v/>
          </cell>
        </row>
        <row r="1318">
          <cell r="H1318" t="str">
            <v/>
          </cell>
        </row>
        <row r="1319">
          <cell r="H1319" t="str">
            <v/>
          </cell>
        </row>
        <row r="1320">
          <cell r="H1320" t="str">
            <v/>
          </cell>
        </row>
        <row r="1321">
          <cell r="H1321" t="str">
            <v/>
          </cell>
        </row>
        <row r="1322">
          <cell r="H1322" t="str">
            <v/>
          </cell>
        </row>
        <row r="1323">
          <cell r="H1323" t="str">
            <v/>
          </cell>
        </row>
        <row r="1324">
          <cell r="H1324" t="str">
            <v/>
          </cell>
        </row>
        <row r="1325">
          <cell r="H1325" t="str">
            <v/>
          </cell>
        </row>
        <row r="1326">
          <cell r="H1326" t="str">
            <v/>
          </cell>
        </row>
        <row r="1327">
          <cell r="H1327" t="str">
            <v/>
          </cell>
        </row>
        <row r="1328">
          <cell r="H1328" t="str">
            <v/>
          </cell>
        </row>
        <row r="1329">
          <cell r="H1329" t="str">
            <v/>
          </cell>
        </row>
        <row r="1330">
          <cell r="H1330" t="str">
            <v/>
          </cell>
        </row>
        <row r="1331">
          <cell r="H1331" t="str">
            <v/>
          </cell>
        </row>
        <row r="1332">
          <cell r="H1332" t="str">
            <v/>
          </cell>
        </row>
        <row r="1333">
          <cell r="H1333" t="str">
            <v/>
          </cell>
        </row>
        <row r="1334">
          <cell r="H1334" t="str">
            <v/>
          </cell>
        </row>
        <row r="1335">
          <cell r="H1335" t="str">
            <v/>
          </cell>
        </row>
        <row r="1336">
          <cell r="H1336" t="str">
            <v/>
          </cell>
        </row>
        <row r="1337">
          <cell r="H1337" t="str">
            <v/>
          </cell>
        </row>
        <row r="1338">
          <cell r="H1338" t="str">
            <v/>
          </cell>
        </row>
        <row r="1339">
          <cell r="H1339" t="str">
            <v/>
          </cell>
        </row>
        <row r="1340">
          <cell r="H1340" t="str">
            <v/>
          </cell>
        </row>
        <row r="1341">
          <cell r="H1341" t="str">
            <v/>
          </cell>
        </row>
        <row r="1342">
          <cell r="H1342" t="str">
            <v/>
          </cell>
        </row>
        <row r="1343">
          <cell r="H1343" t="str">
            <v/>
          </cell>
        </row>
        <row r="1344">
          <cell r="H1344" t="str">
            <v/>
          </cell>
        </row>
        <row r="1345">
          <cell r="H1345" t="str">
            <v/>
          </cell>
        </row>
        <row r="1346">
          <cell r="H1346" t="str">
            <v/>
          </cell>
        </row>
        <row r="1347">
          <cell r="H1347" t="str">
            <v/>
          </cell>
        </row>
        <row r="1348">
          <cell r="H1348" t="str">
            <v/>
          </cell>
        </row>
        <row r="1349">
          <cell r="H1349" t="str">
            <v/>
          </cell>
        </row>
        <row r="1350">
          <cell r="H1350" t="str">
            <v/>
          </cell>
        </row>
        <row r="1351">
          <cell r="H1351" t="str">
            <v/>
          </cell>
        </row>
        <row r="1352">
          <cell r="H1352" t="str">
            <v/>
          </cell>
        </row>
        <row r="1353">
          <cell r="H1353" t="str">
            <v/>
          </cell>
        </row>
        <row r="1354">
          <cell r="H1354" t="str">
            <v/>
          </cell>
        </row>
        <row r="1355">
          <cell r="H1355" t="str">
            <v/>
          </cell>
        </row>
        <row r="1356">
          <cell r="H1356" t="str">
            <v/>
          </cell>
        </row>
        <row r="1357">
          <cell r="H1357" t="str">
            <v/>
          </cell>
        </row>
        <row r="1358">
          <cell r="H1358" t="str">
            <v/>
          </cell>
        </row>
        <row r="1359">
          <cell r="H1359" t="str">
            <v/>
          </cell>
        </row>
        <row r="1360">
          <cell r="H1360" t="str">
            <v/>
          </cell>
        </row>
        <row r="1361">
          <cell r="H1361" t="str">
            <v/>
          </cell>
        </row>
        <row r="1362">
          <cell r="H1362" t="str">
            <v/>
          </cell>
        </row>
        <row r="1363">
          <cell r="H1363" t="str">
            <v/>
          </cell>
        </row>
        <row r="1364">
          <cell r="H1364" t="str">
            <v/>
          </cell>
        </row>
        <row r="1365">
          <cell r="H1365" t="str">
            <v/>
          </cell>
        </row>
        <row r="1366">
          <cell r="H1366" t="str">
            <v/>
          </cell>
        </row>
        <row r="1367">
          <cell r="H1367" t="str">
            <v/>
          </cell>
        </row>
        <row r="1368">
          <cell r="H1368" t="str">
            <v/>
          </cell>
        </row>
        <row r="1369">
          <cell r="H1369" t="str">
            <v/>
          </cell>
        </row>
        <row r="1370">
          <cell r="H1370" t="str">
            <v/>
          </cell>
        </row>
        <row r="1371">
          <cell r="H1371" t="str">
            <v/>
          </cell>
        </row>
        <row r="1372">
          <cell r="H1372" t="str">
            <v/>
          </cell>
        </row>
        <row r="1373">
          <cell r="H1373" t="str">
            <v/>
          </cell>
        </row>
        <row r="1374">
          <cell r="H1374" t="str">
            <v/>
          </cell>
        </row>
        <row r="1375">
          <cell r="H1375" t="str">
            <v/>
          </cell>
        </row>
        <row r="1376">
          <cell r="H1376" t="str">
            <v/>
          </cell>
        </row>
        <row r="1377">
          <cell r="H1377" t="str">
            <v/>
          </cell>
        </row>
        <row r="1378">
          <cell r="H1378" t="str">
            <v/>
          </cell>
        </row>
        <row r="1379">
          <cell r="H1379" t="str">
            <v/>
          </cell>
        </row>
        <row r="1380">
          <cell r="H1380" t="str">
            <v/>
          </cell>
        </row>
        <row r="1381">
          <cell r="H1381" t="str">
            <v/>
          </cell>
        </row>
        <row r="1382">
          <cell r="H1382" t="str">
            <v/>
          </cell>
        </row>
        <row r="1383">
          <cell r="H1383" t="str">
            <v/>
          </cell>
        </row>
        <row r="1384">
          <cell r="H1384" t="str">
            <v/>
          </cell>
        </row>
        <row r="1385">
          <cell r="H1385" t="str">
            <v/>
          </cell>
        </row>
        <row r="1386">
          <cell r="H1386" t="str">
            <v/>
          </cell>
        </row>
        <row r="1387">
          <cell r="H1387" t="str">
            <v/>
          </cell>
        </row>
        <row r="1388">
          <cell r="H1388" t="str">
            <v/>
          </cell>
        </row>
        <row r="1389">
          <cell r="H1389" t="str">
            <v/>
          </cell>
        </row>
        <row r="1390">
          <cell r="H1390" t="str">
            <v/>
          </cell>
        </row>
        <row r="1391">
          <cell r="H1391" t="str">
            <v/>
          </cell>
        </row>
        <row r="1392">
          <cell r="H1392" t="str">
            <v/>
          </cell>
        </row>
        <row r="1393">
          <cell r="H1393" t="str">
            <v/>
          </cell>
        </row>
        <row r="1394">
          <cell r="H1394" t="str">
            <v/>
          </cell>
        </row>
        <row r="1395">
          <cell r="H1395" t="str">
            <v/>
          </cell>
        </row>
        <row r="1396">
          <cell r="H1396" t="str">
            <v/>
          </cell>
        </row>
        <row r="1397">
          <cell r="H1397" t="str">
            <v/>
          </cell>
        </row>
        <row r="1398">
          <cell r="H1398" t="str">
            <v/>
          </cell>
        </row>
        <row r="1399">
          <cell r="H1399" t="str">
            <v/>
          </cell>
        </row>
        <row r="1400">
          <cell r="H1400" t="str">
            <v/>
          </cell>
        </row>
        <row r="1401">
          <cell r="H1401" t="str">
            <v/>
          </cell>
        </row>
        <row r="1402">
          <cell r="H1402" t="str">
            <v/>
          </cell>
        </row>
        <row r="1403">
          <cell r="H1403" t="str">
            <v/>
          </cell>
        </row>
        <row r="1404">
          <cell r="H1404" t="str">
            <v/>
          </cell>
        </row>
        <row r="1405">
          <cell r="H1405" t="str">
            <v/>
          </cell>
        </row>
        <row r="1406">
          <cell r="H1406" t="str">
            <v/>
          </cell>
        </row>
        <row r="1407">
          <cell r="H1407" t="str">
            <v/>
          </cell>
        </row>
        <row r="1408">
          <cell r="H1408" t="str">
            <v/>
          </cell>
        </row>
        <row r="1409">
          <cell r="H1409" t="str">
            <v/>
          </cell>
        </row>
        <row r="1410">
          <cell r="H1410" t="str">
            <v/>
          </cell>
        </row>
        <row r="1411">
          <cell r="H1411" t="str">
            <v/>
          </cell>
        </row>
        <row r="1412">
          <cell r="H1412" t="str">
            <v/>
          </cell>
        </row>
        <row r="1413">
          <cell r="H1413" t="str">
            <v/>
          </cell>
        </row>
        <row r="1414">
          <cell r="H1414" t="str">
            <v/>
          </cell>
        </row>
        <row r="1415">
          <cell r="H1415" t="str">
            <v/>
          </cell>
        </row>
        <row r="1416">
          <cell r="H1416" t="str">
            <v/>
          </cell>
        </row>
        <row r="1417">
          <cell r="H1417" t="str">
            <v/>
          </cell>
        </row>
        <row r="1418">
          <cell r="H1418" t="str">
            <v/>
          </cell>
        </row>
        <row r="1419">
          <cell r="H1419" t="str">
            <v/>
          </cell>
        </row>
        <row r="1420">
          <cell r="H1420" t="str">
            <v/>
          </cell>
        </row>
        <row r="1421">
          <cell r="H1421" t="str">
            <v/>
          </cell>
        </row>
        <row r="1422">
          <cell r="H1422" t="str">
            <v/>
          </cell>
        </row>
        <row r="1423">
          <cell r="H1423" t="str">
            <v/>
          </cell>
        </row>
        <row r="1424">
          <cell r="H1424" t="str">
            <v/>
          </cell>
        </row>
        <row r="1425">
          <cell r="H1425" t="str">
            <v/>
          </cell>
        </row>
        <row r="1426">
          <cell r="H1426" t="str">
            <v/>
          </cell>
        </row>
        <row r="1427">
          <cell r="H1427" t="str">
            <v/>
          </cell>
        </row>
        <row r="1428">
          <cell r="H1428" t="str">
            <v/>
          </cell>
        </row>
        <row r="1429">
          <cell r="H1429" t="str">
            <v/>
          </cell>
        </row>
        <row r="1430">
          <cell r="H1430" t="str">
            <v/>
          </cell>
        </row>
        <row r="1431">
          <cell r="H1431" t="str">
            <v/>
          </cell>
        </row>
        <row r="1432">
          <cell r="H1432" t="str">
            <v/>
          </cell>
        </row>
        <row r="1433">
          <cell r="H1433" t="str">
            <v/>
          </cell>
        </row>
        <row r="1434">
          <cell r="H1434" t="str">
            <v/>
          </cell>
        </row>
        <row r="1435">
          <cell r="H1435" t="str">
            <v/>
          </cell>
        </row>
        <row r="1436">
          <cell r="H1436" t="str">
            <v/>
          </cell>
        </row>
        <row r="1437">
          <cell r="H1437" t="str">
            <v/>
          </cell>
        </row>
        <row r="1438">
          <cell r="H1438" t="str">
            <v/>
          </cell>
        </row>
        <row r="1439">
          <cell r="H1439" t="str">
            <v/>
          </cell>
        </row>
        <row r="1440">
          <cell r="H1440" t="str">
            <v/>
          </cell>
        </row>
        <row r="1441">
          <cell r="H1441" t="str">
            <v/>
          </cell>
        </row>
        <row r="1442">
          <cell r="H1442" t="str">
            <v/>
          </cell>
        </row>
        <row r="1443">
          <cell r="H1443" t="str">
            <v/>
          </cell>
        </row>
        <row r="1444">
          <cell r="H1444" t="str">
            <v/>
          </cell>
        </row>
        <row r="1445">
          <cell r="H1445" t="str">
            <v/>
          </cell>
        </row>
        <row r="1446">
          <cell r="H1446" t="str">
            <v/>
          </cell>
        </row>
        <row r="1447">
          <cell r="H1447" t="str">
            <v/>
          </cell>
        </row>
        <row r="1448">
          <cell r="H1448" t="str">
            <v/>
          </cell>
        </row>
        <row r="1449">
          <cell r="H1449" t="str">
            <v/>
          </cell>
        </row>
        <row r="1450">
          <cell r="H1450" t="str">
            <v/>
          </cell>
        </row>
        <row r="1451">
          <cell r="H1451" t="str">
            <v/>
          </cell>
        </row>
        <row r="1452">
          <cell r="H1452" t="str">
            <v/>
          </cell>
        </row>
        <row r="1453">
          <cell r="H1453" t="str">
            <v/>
          </cell>
        </row>
        <row r="1454">
          <cell r="H1454" t="str">
            <v/>
          </cell>
        </row>
        <row r="1455">
          <cell r="H1455" t="str">
            <v/>
          </cell>
        </row>
        <row r="1456">
          <cell r="H1456" t="str">
            <v/>
          </cell>
        </row>
        <row r="1457">
          <cell r="H1457" t="str">
            <v/>
          </cell>
        </row>
        <row r="1458">
          <cell r="H1458" t="str">
            <v/>
          </cell>
        </row>
        <row r="1459">
          <cell r="H1459" t="str">
            <v/>
          </cell>
        </row>
        <row r="1460">
          <cell r="H1460" t="str">
            <v/>
          </cell>
        </row>
        <row r="1461">
          <cell r="H1461" t="str">
            <v/>
          </cell>
        </row>
        <row r="1462">
          <cell r="H1462" t="str">
            <v/>
          </cell>
        </row>
        <row r="1463">
          <cell r="H1463" t="str">
            <v/>
          </cell>
        </row>
        <row r="1464">
          <cell r="H1464" t="str">
            <v/>
          </cell>
        </row>
        <row r="1465">
          <cell r="H1465" t="str">
            <v/>
          </cell>
        </row>
        <row r="1466">
          <cell r="H1466" t="str">
            <v/>
          </cell>
        </row>
        <row r="1467">
          <cell r="H1467" t="str">
            <v/>
          </cell>
        </row>
        <row r="1468">
          <cell r="H1468" t="str">
            <v/>
          </cell>
        </row>
        <row r="1469">
          <cell r="H1469" t="str">
            <v/>
          </cell>
        </row>
        <row r="1470">
          <cell r="H1470" t="str">
            <v/>
          </cell>
        </row>
        <row r="1471">
          <cell r="H1471" t="str">
            <v/>
          </cell>
        </row>
        <row r="1472">
          <cell r="H1472" t="str">
            <v/>
          </cell>
        </row>
        <row r="1473">
          <cell r="H1473" t="str">
            <v/>
          </cell>
        </row>
        <row r="1474">
          <cell r="H1474" t="str">
            <v/>
          </cell>
        </row>
        <row r="1475">
          <cell r="H1475" t="str">
            <v/>
          </cell>
        </row>
        <row r="1476">
          <cell r="H1476" t="str">
            <v/>
          </cell>
        </row>
        <row r="1477">
          <cell r="H1477" t="str">
            <v/>
          </cell>
        </row>
        <row r="1478">
          <cell r="H1478" t="str">
            <v/>
          </cell>
        </row>
        <row r="1479">
          <cell r="H1479" t="str">
            <v/>
          </cell>
        </row>
        <row r="1480">
          <cell r="H1480" t="str">
            <v/>
          </cell>
        </row>
        <row r="1481">
          <cell r="H1481" t="str">
            <v/>
          </cell>
        </row>
        <row r="1482">
          <cell r="H1482" t="str">
            <v/>
          </cell>
        </row>
        <row r="1483">
          <cell r="H1483" t="str">
            <v/>
          </cell>
        </row>
        <row r="1484">
          <cell r="H1484" t="str">
            <v/>
          </cell>
        </row>
        <row r="1485">
          <cell r="H1485" t="str">
            <v/>
          </cell>
        </row>
        <row r="1486">
          <cell r="H1486" t="str">
            <v/>
          </cell>
        </row>
        <row r="1487">
          <cell r="H1487" t="str">
            <v/>
          </cell>
        </row>
        <row r="1488">
          <cell r="H1488" t="str">
            <v/>
          </cell>
        </row>
        <row r="1489">
          <cell r="H1489" t="str">
            <v/>
          </cell>
        </row>
        <row r="1490">
          <cell r="H1490" t="str">
            <v/>
          </cell>
        </row>
        <row r="1491">
          <cell r="H1491" t="str">
            <v/>
          </cell>
        </row>
        <row r="1492">
          <cell r="H1492" t="str">
            <v/>
          </cell>
        </row>
        <row r="1493">
          <cell r="H1493" t="str">
            <v/>
          </cell>
        </row>
        <row r="1494">
          <cell r="H1494" t="str">
            <v/>
          </cell>
        </row>
        <row r="1495">
          <cell r="H1495" t="str">
            <v/>
          </cell>
        </row>
        <row r="1496">
          <cell r="H1496" t="str">
            <v/>
          </cell>
        </row>
        <row r="1497">
          <cell r="H1497" t="str">
            <v/>
          </cell>
        </row>
        <row r="1498">
          <cell r="H1498" t="str">
            <v/>
          </cell>
        </row>
        <row r="1499">
          <cell r="H1499" t="str">
            <v/>
          </cell>
        </row>
        <row r="1500">
          <cell r="H1500" t="str">
            <v/>
          </cell>
        </row>
        <row r="1501">
          <cell r="H1501" t="str">
            <v/>
          </cell>
        </row>
        <row r="1502">
          <cell r="H1502" t="str">
            <v/>
          </cell>
        </row>
        <row r="1503">
          <cell r="H1503" t="str">
            <v/>
          </cell>
        </row>
        <row r="1504">
          <cell r="H1504" t="str">
            <v/>
          </cell>
        </row>
        <row r="1505">
          <cell r="H1505" t="str">
            <v/>
          </cell>
        </row>
        <row r="1506">
          <cell r="H1506" t="str">
            <v/>
          </cell>
        </row>
        <row r="1507">
          <cell r="H1507" t="str">
            <v/>
          </cell>
        </row>
        <row r="1508">
          <cell r="H1508" t="str">
            <v/>
          </cell>
        </row>
        <row r="1509">
          <cell r="H1509" t="str">
            <v/>
          </cell>
        </row>
        <row r="1510">
          <cell r="H1510" t="str">
            <v/>
          </cell>
        </row>
        <row r="1511">
          <cell r="H1511" t="str">
            <v/>
          </cell>
        </row>
        <row r="1512">
          <cell r="H1512" t="str">
            <v/>
          </cell>
        </row>
        <row r="1513">
          <cell r="H1513" t="str">
            <v/>
          </cell>
        </row>
        <row r="1514">
          <cell r="H1514" t="str">
            <v/>
          </cell>
        </row>
        <row r="1515">
          <cell r="H1515" t="str">
            <v/>
          </cell>
        </row>
        <row r="1516">
          <cell r="H1516" t="str">
            <v/>
          </cell>
        </row>
        <row r="1517">
          <cell r="H1517" t="str">
            <v/>
          </cell>
        </row>
        <row r="1518">
          <cell r="H1518" t="str">
            <v/>
          </cell>
        </row>
        <row r="1519">
          <cell r="H1519" t="str">
            <v/>
          </cell>
        </row>
        <row r="1520">
          <cell r="H1520" t="str">
            <v/>
          </cell>
        </row>
        <row r="1521">
          <cell r="H1521" t="str">
            <v/>
          </cell>
        </row>
        <row r="1522">
          <cell r="H1522" t="str">
            <v/>
          </cell>
        </row>
        <row r="1523">
          <cell r="H1523" t="str">
            <v/>
          </cell>
        </row>
        <row r="1524">
          <cell r="H1524" t="str">
            <v/>
          </cell>
        </row>
        <row r="1525">
          <cell r="H1525" t="str">
            <v/>
          </cell>
        </row>
        <row r="1526">
          <cell r="H1526" t="str">
            <v/>
          </cell>
        </row>
        <row r="1527">
          <cell r="H1527" t="str">
            <v/>
          </cell>
        </row>
        <row r="1528">
          <cell r="H1528" t="str">
            <v/>
          </cell>
        </row>
        <row r="1529">
          <cell r="H1529" t="str">
            <v/>
          </cell>
        </row>
        <row r="1530">
          <cell r="H1530" t="str">
            <v/>
          </cell>
        </row>
        <row r="1531">
          <cell r="H1531" t="str">
            <v/>
          </cell>
        </row>
        <row r="1532">
          <cell r="H1532" t="str">
            <v/>
          </cell>
        </row>
        <row r="1533">
          <cell r="H1533" t="str">
            <v/>
          </cell>
        </row>
        <row r="1534">
          <cell r="H1534" t="str">
            <v/>
          </cell>
        </row>
        <row r="1535">
          <cell r="H1535" t="str">
            <v/>
          </cell>
        </row>
        <row r="1536">
          <cell r="H1536" t="str">
            <v/>
          </cell>
        </row>
        <row r="1537">
          <cell r="H1537" t="str">
            <v/>
          </cell>
        </row>
        <row r="1538">
          <cell r="H1538" t="str">
            <v/>
          </cell>
        </row>
        <row r="1539">
          <cell r="H1539" t="str">
            <v/>
          </cell>
        </row>
        <row r="1540">
          <cell r="H1540" t="str">
            <v/>
          </cell>
        </row>
        <row r="1541">
          <cell r="H1541" t="str">
            <v/>
          </cell>
        </row>
        <row r="1542">
          <cell r="H1542" t="str">
            <v/>
          </cell>
        </row>
        <row r="1543">
          <cell r="H1543" t="str">
            <v/>
          </cell>
        </row>
        <row r="1544">
          <cell r="H1544" t="str">
            <v/>
          </cell>
        </row>
        <row r="1545">
          <cell r="H1545" t="str">
            <v/>
          </cell>
        </row>
        <row r="1546">
          <cell r="H1546" t="str">
            <v/>
          </cell>
        </row>
        <row r="1547">
          <cell r="H1547" t="str">
            <v/>
          </cell>
        </row>
        <row r="1548">
          <cell r="H1548" t="str">
            <v/>
          </cell>
        </row>
        <row r="1549">
          <cell r="H1549" t="str">
            <v/>
          </cell>
        </row>
        <row r="1550">
          <cell r="H1550" t="str">
            <v/>
          </cell>
        </row>
        <row r="1551">
          <cell r="H1551" t="str">
            <v/>
          </cell>
        </row>
        <row r="1552">
          <cell r="H1552" t="str">
            <v/>
          </cell>
        </row>
        <row r="1553">
          <cell r="H1553" t="str">
            <v/>
          </cell>
        </row>
        <row r="1554">
          <cell r="H1554" t="str">
            <v/>
          </cell>
        </row>
        <row r="1555">
          <cell r="H1555" t="str">
            <v/>
          </cell>
        </row>
        <row r="1556">
          <cell r="H1556" t="str">
            <v/>
          </cell>
        </row>
        <row r="1557">
          <cell r="H1557" t="str">
            <v/>
          </cell>
        </row>
        <row r="1558">
          <cell r="H1558" t="str">
            <v/>
          </cell>
        </row>
        <row r="1559">
          <cell r="H1559" t="str">
            <v/>
          </cell>
        </row>
        <row r="1560">
          <cell r="H1560" t="str">
            <v/>
          </cell>
        </row>
        <row r="1561">
          <cell r="H1561" t="str">
            <v/>
          </cell>
        </row>
        <row r="1562">
          <cell r="H1562" t="str">
            <v/>
          </cell>
        </row>
        <row r="1563">
          <cell r="H1563" t="str">
            <v/>
          </cell>
        </row>
        <row r="1564">
          <cell r="H1564" t="str">
            <v/>
          </cell>
        </row>
        <row r="1565">
          <cell r="H1565" t="str">
            <v/>
          </cell>
        </row>
        <row r="1566">
          <cell r="H1566" t="str">
            <v/>
          </cell>
        </row>
        <row r="1567">
          <cell r="H1567" t="str">
            <v/>
          </cell>
        </row>
        <row r="1568">
          <cell r="H1568" t="str">
            <v/>
          </cell>
        </row>
        <row r="1569">
          <cell r="H1569" t="str">
            <v/>
          </cell>
        </row>
        <row r="1570">
          <cell r="H1570" t="str">
            <v/>
          </cell>
        </row>
        <row r="1571">
          <cell r="H1571" t="str">
            <v/>
          </cell>
        </row>
        <row r="1572">
          <cell r="H1572" t="str">
            <v/>
          </cell>
        </row>
        <row r="1573">
          <cell r="H1573" t="str">
            <v/>
          </cell>
        </row>
        <row r="1574">
          <cell r="H1574" t="str">
            <v/>
          </cell>
        </row>
        <row r="1575">
          <cell r="H1575" t="str">
            <v/>
          </cell>
        </row>
        <row r="1576">
          <cell r="H1576" t="str">
            <v/>
          </cell>
        </row>
        <row r="1577">
          <cell r="H1577" t="str">
            <v/>
          </cell>
        </row>
        <row r="1578">
          <cell r="H1578" t="str">
            <v/>
          </cell>
        </row>
        <row r="1579">
          <cell r="H1579" t="str">
            <v/>
          </cell>
        </row>
        <row r="1580">
          <cell r="H1580" t="str">
            <v/>
          </cell>
        </row>
        <row r="1581">
          <cell r="H1581" t="str">
            <v/>
          </cell>
        </row>
        <row r="1582">
          <cell r="H1582" t="str">
            <v/>
          </cell>
        </row>
        <row r="1583">
          <cell r="H1583" t="str">
            <v/>
          </cell>
        </row>
        <row r="1584">
          <cell r="H1584" t="str">
            <v/>
          </cell>
        </row>
        <row r="1585">
          <cell r="H1585" t="str">
            <v/>
          </cell>
        </row>
        <row r="1586">
          <cell r="H1586" t="str">
            <v/>
          </cell>
        </row>
        <row r="1587">
          <cell r="H1587" t="str">
            <v/>
          </cell>
        </row>
        <row r="1588">
          <cell r="H1588" t="str">
            <v/>
          </cell>
        </row>
        <row r="1589">
          <cell r="H1589" t="str">
            <v/>
          </cell>
        </row>
        <row r="1590">
          <cell r="H1590" t="str">
            <v/>
          </cell>
        </row>
        <row r="1591">
          <cell r="H1591" t="str">
            <v/>
          </cell>
        </row>
        <row r="1592">
          <cell r="H1592" t="str">
            <v/>
          </cell>
        </row>
        <row r="1593">
          <cell r="H1593" t="str">
            <v/>
          </cell>
        </row>
        <row r="1594">
          <cell r="H1594" t="str">
            <v/>
          </cell>
        </row>
        <row r="1595">
          <cell r="H1595" t="str">
            <v/>
          </cell>
        </row>
        <row r="1596">
          <cell r="H1596" t="str">
            <v/>
          </cell>
        </row>
        <row r="1597">
          <cell r="H1597" t="str">
            <v/>
          </cell>
        </row>
        <row r="1598">
          <cell r="H1598" t="str">
            <v/>
          </cell>
        </row>
        <row r="1599">
          <cell r="H1599" t="str">
            <v/>
          </cell>
        </row>
        <row r="1600">
          <cell r="H1600" t="str">
            <v/>
          </cell>
        </row>
        <row r="1601">
          <cell r="H1601" t="str">
            <v/>
          </cell>
        </row>
        <row r="1602">
          <cell r="H1602" t="str">
            <v/>
          </cell>
        </row>
        <row r="1603">
          <cell r="H1603" t="str">
            <v/>
          </cell>
        </row>
        <row r="1604">
          <cell r="H1604" t="str">
            <v/>
          </cell>
        </row>
        <row r="1605">
          <cell r="H1605" t="str">
            <v/>
          </cell>
        </row>
        <row r="1606">
          <cell r="H1606" t="str">
            <v/>
          </cell>
        </row>
        <row r="1607">
          <cell r="H1607" t="str">
            <v/>
          </cell>
        </row>
        <row r="1608">
          <cell r="H1608" t="str">
            <v/>
          </cell>
        </row>
        <row r="1609">
          <cell r="H1609" t="str">
            <v/>
          </cell>
        </row>
        <row r="1610">
          <cell r="H1610" t="str">
            <v/>
          </cell>
        </row>
        <row r="1611">
          <cell r="H1611" t="str">
            <v/>
          </cell>
        </row>
        <row r="1612">
          <cell r="H1612" t="str">
            <v/>
          </cell>
        </row>
        <row r="1613">
          <cell r="H1613" t="str">
            <v/>
          </cell>
        </row>
        <row r="1614">
          <cell r="H1614" t="str">
            <v/>
          </cell>
        </row>
        <row r="1615">
          <cell r="H1615" t="str">
            <v/>
          </cell>
        </row>
        <row r="1616">
          <cell r="H1616" t="str">
            <v/>
          </cell>
        </row>
        <row r="1617">
          <cell r="H1617" t="str">
            <v/>
          </cell>
        </row>
        <row r="1618">
          <cell r="H1618" t="str">
            <v/>
          </cell>
        </row>
        <row r="1619">
          <cell r="H1619" t="str">
            <v/>
          </cell>
        </row>
        <row r="1620">
          <cell r="H1620" t="str">
            <v/>
          </cell>
        </row>
        <row r="1621">
          <cell r="H1621" t="str">
            <v/>
          </cell>
        </row>
        <row r="1622">
          <cell r="H1622" t="str">
            <v/>
          </cell>
        </row>
        <row r="1623">
          <cell r="H1623" t="str">
            <v/>
          </cell>
        </row>
        <row r="1624">
          <cell r="H1624" t="str">
            <v/>
          </cell>
        </row>
        <row r="1625">
          <cell r="H1625" t="str">
            <v/>
          </cell>
        </row>
        <row r="1626">
          <cell r="H1626" t="str">
            <v/>
          </cell>
        </row>
        <row r="1627">
          <cell r="H1627" t="str">
            <v/>
          </cell>
        </row>
        <row r="1628">
          <cell r="H1628" t="str">
            <v/>
          </cell>
        </row>
        <row r="1629">
          <cell r="H1629" t="str">
            <v/>
          </cell>
        </row>
        <row r="1630">
          <cell r="H1630" t="str">
            <v/>
          </cell>
        </row>
        <row r="1631">
          <cell r="H1631" t="str">
            <v/>
          </cell>
        </row>
        <row r="1632">
          <cell r="H1632" t="str">
            <v/>
          </cell>
        </row>
        <row r="1633">
          <cell r="H1633" t="str">
            <v/>
          </cell>
        </row>
        <row r="1634">
          <cell r="H1634" t="str">
            <v/>
          </cell>
        </row>
        <row r="1635">
          <cell r="H1635" t="str">
            <v/>
          </cell>
        </row>
        <row r="1636">
          <cell r="H1636" t="str">
            <v/>
          </cell>
        </row>
        <row r="1637">
          <cell r="H1637" t="str">
            <v/>
          </cell>
        </row>
        <row r="1638">
          <cell r="H1638" t="str">
            <v/>
          </cell>
        </row>
        <row r="1639">
          <cell r="H1639" t="str">
            <v/>
          </cell>
        </row>
        <row r="1640">
          <cell r="H1640" t="str">
            <v/>
          </cell>
        </row>
        <row r="1641">
          <cell r="H1641" t="str">
            <v/>
          </cell>
        </row>
        <row r="1642">
          <cell r="H1642" t="str">
            <v/>
          </cell>
        </row>
        <row r="1643">
          <cell r="H1643" t="str">
            <v/>
          </cell>
        </row>
        <row r="1644">
          <cell r="H1644" t="str">
            <v/>
          </cell>
        </row>
        <row r="1645">
          <cell r="H1645" t="str">
            <v/>
          </cell>
        </row>
        <row r="1646">
          <cell r="H1646" t="str">
            <v/>
          </cell>
        </row>
        <row r="1647">
          <cell r="H1647" t="str">
            <v/>
          </cell>
        </row>
        <row r="1648">
          <cell r="H1648" t="str">
            <v/>
          </cell>
        </row>
        <row r="1649">
          <cell r="H1649" t="str">
            <v/>
          </cell>
        </row>
        <row r="1650">
          <cell r="H1650" t="str">
            <v/>
          </cell>
        </row>
        <row r="1651">
          <cell r="H1651" t="str">
            <v/>
          </cell>
        </row>
        <row r="1652">
          <cell r="H1652" t="str">
            <v/>
          </cell>
        </row>
        <row r="1653">
          <cell r="H1653" t="str">
            <v/>
          </cell>
        </row>
        <row r="1654">
          <cell r="H1654" t="str">
            <v/>
          </cell>
        </row>
        <row r="1655">
          <cell r="H1655" t="str">
            <v/>
          </cell>
        </row>
        <row r="1656">
          <cell r="H1656" t="str">
            <v/>
          </cell>
        </row>
        <row r="1657">
          <cell r="H1657" t="str">
            <v/>
          </cell>
        </row>
        <row r="1658">
          <cell r="H1658" t="str">
            <v/>
          </cell>
        </row>
        <row r="1659">
          <cell r="H1659" t="str">
            <v/>
          </cell>
        </row>
        <row r="1660">
          <cell r="H1660" t="str">
            <v/>
          </cell>
        </row>
        <row r="1661">
          <cell r="H1661" t="str">
            <v/>
          </cell>
        </row>
        <row r="1662">
          <cell r="H1662" t="str">
            <v/>
          </cell>
        </row>
        <row r="1663">
          <cell r="H1663" t="str">
            <v/>
          </cell>
        </row>
        <row r="1664">
          <cell r="H1664" t="str">
            <v/>
          </cell>
        </row>
        <row r="1665">
          <cell r="H1665" t="str">
            <v/>
          </cell>
        </row>
        <row r="1666">
          <cell r="H1666" t="str">
            <v/>
          </cell>
        </row>
        <row r="1667">
          <cell r="H1667" t="str">
            <v/>
          </cell>
        </row>
        <row r="1668">
          <cell r="H1668" t="str">
            <v/>
          </cell>
        </row>
        <row r="1669">
          <cell r="H1669" t="str">
            <v/>
          </cell>
        </row>
        <row r="1670">
          <cell r="H1670" t="str">
            <v/>
          </cell>
        </row>
        <row r="1671">
          <cell r="H1671" t="str">
            <v/>
          </cell>
        </row>
        <row r="1672">
          <cell r="H1672" t="str">
            <v/>
          </cell>
        </row>
        <row r="1673">
          <cell r="H1673" t="str">
            <v/>
          </cell>
        </row>
        <row r="1674">
          <cell r="H1674" t="str">
            <v/>
          </cell>
        </row>
        <row r="1675">
          <cell r="H1675" t="str">
            <v/>
          </cell>
        </row>
        <row r="1676">
          <cell r="H1676" t="str">
            <v/>
          </cell>
        </row>
        <row r="1677">
          <cell r="H1677" t="str">
            <v/>
          </cell>
        </row>
        <row r="1678">
          <cell r="H1678" t="str">
            <v/>
          </cell>
        </row>
        <row r="1679">
          <cell r="H1679" t="str">
            <v/>
          </cell>
        </row>
        <row r="1680">
          <cell r="H1680" t="str">
            <v/>
          </cell>
        </row>
        <row r="1681">
          <cell r="H1681" t="str">
            <v/>
          </cell>
        </row>
        <row r="1682">
          <cell r="H1682" t="str">
            <v/>
          </cell>
        </row>
        <row r="1683">
          <cell r="H1683" t="str">
            <v/>
          </cell>
        </row>
        <row r="1684">
          <cell r="H1684" t="str">
            <v/>
          </cell>
        </row>
        <row r="1685">
          <cell r="H1685" t="str">
            <v/>
          </cell>
        </row>
        <row r="1686">
          <cell r="H1686" t="str">
            <v/>
          </cell>
        </row>
        <row r="1687">
          <cell r="H1687" t="str">
            <v/>
          </cell>
        </row>
        <row r="1688">
          <cell r="H1688" t="str">
            <v/>
          </cell>
        </row>
        <row r="1689">
          <cell r="H1689" t="str">
            <v/>
          </cell>
        </row>
        <row r="1690">
          <cell r="H1690" t="str">
            <v/>
          </cell>
        </row>
        <row r="1691">
          <cell r="H1691" t="str">
            <v/>
          </cell>
        </row>
        <row r="1692">
          <cell r="H1692" t="str">
            <v/>
          </cell>
        </row>
        <row r="1693">
          <cell r="H1693" t="str">
            <v/>
          </cell>
        </row>
        <row r="1694">
          <cell r="H1694" t="str">
            <v/>
          </cell>
        </row>
        <row r="1695">
          <cell r="H1695" t="str">
            <v/>
          </cell>
        </row>
        <row r="1696">
          <cell r="H1696" t="str">
            <v/>
          </cell>
        </row>
        <row r="1697">
          <cell r="H1697" t="str">
            <v/>
          </cell>
        </row>
        <row r="1698">
          <cell r="H1698" t="str">
            <v/>
          </cell>
        </row>
        <row r="1699">
          <cell r="H1699" t="str">
            <v/>
          </cell>
        </row>
        <row r="1700">
          <cell r="H1700" t="str">
            <v/>
          </cell>
        </row>
        <row r="1701">
          <cell r="H1701" t="str">
            <v/>
          </cell>
        </row>
        <row r="1702">
          <cell r="H1702" t="str">
            <v/>
          </cell>
        </row>
        <row r="1703">
          <cell r="H1703" t="str">
            <v/>
          </cell>
        </row>
        <row r="1704">
          <cell r="H1704" t="str">
            <v/>
          </cell>
        </row>
        <row r="1705">
          <cell r="H1705" t="str">
            <v/>
          </cell>
        </row>
        <row r="1706">
          <cell r="H1706" t="str">
            <v/>
          </cell>
        </row>
        <row r="1707">
          <cell r="H1707" t="str">
            <v/>
          </cell>
        </row>
        <row r="1708">
          <cell r="H1708" t="str">
            <v/>
          </cell>
        </row>
        <row r="1709">
          <cell r="H1709" t="str">
            <v/>
          </cell>
        </row>
        <row r="1710">
          <cell r="H1710" t="str">
            <v/>
          </cell>
        </row>
        <row r="1711">
          <cell r="H1711" t="str">
            <v/>
          </cell>
        </row>
        <row r="1712">
          <cell r="H1712" t="str">
            <v/>
          </cell>
        </row>
        <row r="1713">
          <cell r="H1713" t="str">
            <v/>
          </cell>
        </row>
        <row r="1714">
          <cell r="H1714" t="str">
            <v/>
          </cell>
        </row>
        <row r="1715">
          <cell r="H1715" t="str">
            <v/>
          </cell>
        </row>
        <row r="1716">
          <cell r="H1716" t="str">
            <v/>
          </cell>
        </row>
        <row r="1717">
          <cell r="H1717" t="str">
            <v/>
          </cell>
        </row>
        <row r="1718">
          <cell r="H1718" t="str">
            <v/>
          </cell>
        </row>
        <row r="1719">
          <cell r="H1719" t="str">
            <v/>
          </cell>
        </row>
        <row r="1720">
          <cell r="H1720" t="str">
            <v/>
          </cell>
        </row>
        <row r="1721">
          <cell r="H1721" t="str">
            <v/>
          </cell>
        </row>
        <row r="1722">
          <cell r="H1722" t="str">
            <v/>
          </cell>
        </row>
        <row r="1723">
          <cell r="H1723" t="str">
            <v/>
          </cell>
        </row>
        <row r="1724">
          <cell r="H1724" t="str">
            <v/>
          </cell>
        </row>
        <row r="1725">
          <cell r="H1725" t="str">
            <v/>
          </cell>
        </row>
        <row r="1726">
          <cell r="H1726" t="str">
            <v/>
          </cell>
        </row>
        <row r="1727">
          <cell r="H1727" t="str">
            <v/>
          </cell>
        </row>
        <row r="1728">
          <cell r="H1728" t="str">
            <v/>
          </cell>
        </row>
        <row r="1729">
          <cell r="H1729" t="str">
            <v/>
          </cell>
        </row>
        <row r="1730">
          <cell r="H1730" t="str">
            <v/>
          </cell>
        </row>
        <row r="1731">
          <cell r="H1731" t="str">
            <v/>
          </cell>
        </row>
        <row r="1732">
          <cell r="H1732" t="str">
            <v/>
          </cell>
        </row>
        <row r="1733">
          <cell r="H1733" t="str">
            <v/>
          </cell>
        </row>
        <row r="1734">
          <cell r="H1734" t="str">
            <v/>
          </cell>
        </row>
        <row r="1735">
          <cell r="H1735" t="str">
            <v/>
          </cell>
        </row>
        <row r="1736">
          <cell r="H1736" t="str">
            <v/>
          </cell>
        </row>
        <row r="1737">
          <cell r="H1737" t="str">
            <v/>
          </cell>
        </row>
        <row r="1738">
          <cell r="H1738" t="str">
            <v/>
          </cell>
        </row>
        <row r="1739">
          <cell r="H1739" t="str">
            <v/>
          </cell>
        </row>
        <row r="1740">
          <cell r="H1740" t="str">
            <v/>
          </cell>
        </row>
        <row r="1741">
          <cell r="H1741" t="str">
            <v/>
          </cell>
        </row>
        <row r="1742">
          <cell r="H1742" t="str">
            <v/>
          </cell>
        </row>
        <row r="1743">
          <cell r="H1743" t="str">
            <v/>
          </cell>
        </row>
        <row r="1744">
          <cell r="H1744" t="str">
            <v/>
          </cell>
        </row>
        <row r="1745">
          <cell r="H1745" t="str">
            <v/>
          </cell>
        </row>
        <row r="1746">
          <cell r="H1746" t="str">
            <v/>
          </cell>
        </row>
        <row r="1747">
          <cell r="H1747" t="str">
            <v/>
          </cell>
        </row>
        <row r="1748">
          <cell r="H1748" t="str">
            <v/>
          </cell>
        </row>
        <row r="1749">
          <cell r="H1749" t="str">
            <v/>
          </cell>
        </row>
        <row r="1750">
          <cell r="H1750" t="str">
            <v/>
          </cell>
        </row>
        <row r="1751">
          <cell r="H1751" t="str">
            <v/>
          </cell>
        </row>
        <row r="1752">
          <cell r="H1752" t="str">
            <v/>
          </cell>
        </row>
        <row r="1753">
          <cell r="H1753" t="str">
            <v/>
          </cell>
        </row>
        <row r="1754">
          <cell r="H1754" t="str">
            <v/>
          </cell>
        </row>
        <row r="1755">
          <cell r="H1755" t="str">
            <v/>
          </cell>
        </row>
        <row r="1756">
          <cell r="H1756" t="str">
            <v/>
          </cell>
        </row>
        <row r="1757">
          <cell r="H1757" t="str">
            <v/>
          </cell>
        </row>
        <row r="1758">
          <cell r="H1758" t="str">
            <v/>
          </cell>
        </row>
        <row r="1759">
          <cell r="H1759" t="str">
            <v/>
          </cell>
        </row>
        <row r="1760">
          <cell r="H1760" t="str">
            <v/>
          </cell>
        </row>
        <row r="1761">
          <cell r="H1761" t="str">
            <v/>
          </cell>
        </row>
        <row r="1762">
          <cell r="H1762" t="str">
            <v/>
          </cell>
        </row>
        <row r="1763">
          <cell r="H1763" t="str">
            <v/>
          </cell>
        </row>
        <row r="1764">
          <cell r="H1764" t="str">
            <v/>
          </cell>
        </row>
        <row r="1765">
          <cell r="H1765" t="str">
            <v/>
          </cell>
        </row>
        <row r="1766">
          <cell r="H1766" t="str">
            <v/>
          </cell>
        </row>
        <row r="1767">
          <cell r="H1767" t="str">
            <v/>
          </cell>
        </row>
        <row r="1768">
          <cell r="H1768" t="str">
            <v/>
          </cell>
        </row>
        <row r="1769">
          <cell r="H1769" t="str">
            <v/>
          </cell>
        </row>
        <row r="1770">
          <cell r="H1770" t="str">
            <v/>
          </cell>
        </row>
        <row r="1771">
          <cell r="H1771" t="str">
            <v/>
          </cell>
        </row>
        <row r="1772">
          <cell r="H1772" t="str">
            <v/>
          </cell>
        </row>
        <row r="1773">
          <cell r="H1773" t="str">
            <v/>
          </cell>
        </row>
        <row r="1774">
          <cell r="H1774" t="str">
            <v/>
          </cell>
        </row>
        <row r="1775">
          <cell r="H1775" t="str">
            <v/>
          </cell>
        </row>
        <row r="1776">
          <cell r="H1776" t="str">
            <v/>
          </cell>
        </row>
        <row r="1777">
          <cell r="H1777" t="str">
            <v/>
          </cell>
        </row>
        <row r="1778">
          <cell r="H1778" t="str">
            <v/>
          </cell>
        </row>
        <row r="1779">
          <cell r="H1779" t="str">
            <v/>
          </cell>
        </row>
        <row r="1780">
          <cell r="H1780" t="str">
            <v/>
          </cell>
        </row>
        <row r="1781">
          <cell r="H1781" t="str">
            <v/>
          </cell>
        </row>
        <row r="1782">
          <cell r="H1782" t="str">
            <v/>
          </cell>
        </row>
        <row r="1783">
          <cell r="H1783" t="str">
            <v/>
          </cell>
        </row>
        <row r="1784">
          <cell r="H1784" t="str">
            <v/>
          </cell>
        </row>
        <row r="1785">
          <cell r="H1785" t="str">
            <v/>
          </cell>
        </row>
        <row r="1786">
          <cell r="H1786" t="str">
            <v/>
          </cell>
        </row>
        <row r="1787">
          <cell r="H1787" t="str">
            <v/>
          </cell>
        </row>
        <row r="1788">
          <cell r="H1788" t="str">
            <v/>
          </cell>
        </row>
        <row r="1789">
          <cell r="H1789" t="str">
            <v/>
          </cell>
        </row>
        <row r="1790">
          <cell r="H1790" t="str">
            <v/>
          </cell>
        </row>
        <row r="1791">
          <cell r="H1791" t="str">
            <v/>
          </cell>
        </row>
        <row r="1792">
          <cell r="H1792" t="str">
            <v/>
          </cell>
        </row>
        <row r="1793">
          <cell r="H1793" t="str">
            <v/>
          </cell>
        </row>
        <row r="1794">
          <cell r="H1794" t="str">
            <v/>
          </cell>
        </row>
        <row r="1795">
          <cell r="H1795" t="str">
            <v/>
          </cell>
        </row>
        <row r="1796">
          <cell r="H1796" t="str">
            <v/>
          </cell>
        </row>
        <row r="1797">
          <cell r="H1797" t="str">
            <v/>
          </cell>
        </row>
        <row r="1798">
          <cell r="H1798" t="str">
            <v/>
          </cell>
        </row>
        <row r="1799">
          <cell r="H1799" t="str">
            <v/>
          </cell>
        </row>
        <row r="1800">
          <cell r="H1800" t="str">
            <v/>
          </cell>
        </row>
        <row r="1801">
          <cell r="H1801" t="str">
            <v/>
          </cell>
        </row>
        <row r="1802">
          <cell r="H1802" t="str">
            <v/>
          </cell>
        </row>
        <row r="1803">
          <cell r="H1803" t="str">
            <v/>
          </cell>
        </row>
        <row r="1804">
          <cell r="H1804" t="str">
            <v/>
          </cell>
        </row>
        <row r="1805">
          <cell r="H1805" t="str">
            <v/>
          </cell>
        </row>
        <row r="1806">
          <cell r="H1806" t="str">
            <v/>
          </cell>
        </row>
        <row r="1807">
          <cell r="H1807" t="str">
            <v/>
          </cell>
        </row>
        <row r="1808">
          <cell r="H1808" t="str">
            <v/>
          </cell>
        </row>
        <row r="1809">
          <cell r="H1809" t="str">
            <v/>
          </cell>
        </row>
        <row r="1810">
          <cell r="H1810" t="str">
            <v/>
          </cell>
        </row>
        <row r="1811">
          <cell r="H1811" t="str">
            <v/>
          </cell>
        </row>
        <row r="1812">
          <cell r="H1812" t="str">
            <v/>
          </cell>
        </row>
        <row r="1813">
          <cell r="H1813" t="str">
            <v/>
          </cell>
        </row>
        <row r="1814">
          <cell r="H1814" t="str">
            <v/>
          </cell>
        </row>
        <row r="1815">
          <cell r="H1815" t="str">
            <v/>
          </cell>
        </row>
        <row r="1816">
          <cell r="H1816" t="str">
            <v/>
          </cell>
        </row>
        <row r="1817">
          <cell r="H1817" t="str">
            <v/>
          </cell>
        </row>
        <row r="1818">
          <cell r="H1818" t="str">
            <v/>
          </cell>
        </row>
        <row r="1819">
          <cell r="H1819" t="str">
            <v/>
          </cell>
        </row>
        <row r="1820">
          <cell r="H1820" t="str">
            <v/>
          </cell>
        </row>
        <row r="1821">
          <cell r="H1821" t="str">
            <v/>
          </cell>
        </row>
        <row r="1822">
          <cell r="H1822" t="str">
            <v/>
          </cell>
        </row>
        <row r="1823">
          <cell r="H1823" t="str">
            <v/>
          </cell>
        </row>
        <row r="1824">
          <cell r="H1824" t="str">
            <v/>
          </cell>
        </row>
        <row r="1825">
          <cell r="H1825" t="str">
            <v/>
          </cell>
        </row>
        <row r="1826">
          <cell r="H1826" t="str">
            <v/>
          </cell>
        </row>
        <row r="1827">
          <cell r="H1827" t="str">
            <v/>
          </cell>
        </row>
        <row r="1828">
          <cell r="H1828" t="str">
            <v/>
          </cell>
        </row>
        <row r="1829">
          <cell r="H1829" t="str">
            <v/>
          </cell>
        </row>
        <row r="1830">
          <cell r="H1830" t="str">
            <v/>
          </cell>
        </row>
        <row r="1831">
          <cell r="H1831" t="str">
            <v/>
          </cell>
        </row>
        <row r="1832">
          <cell r="H1832" t="str">
            <v/>
          </cell>
        </row>
        <row r="1833">
          <cell r="H1833" t="str">
            <v/>
          </cell>
        </row>
        <row r="1834">
          <cell r="H1834" t="str">
            <v/>
          </cell>
        </row>
        <row r="1835">
          <cell r="H1835" t="str">
            <v/>
          </cell>
        </row>
        <row r="1836">
          <cell r="H1836" t="str">
            <v/>
          </cell>
        </row>
        <row r="1837">
          <cell r="H1837" t="str">
            <v/>
          </cell>
        </row>
        <row r="1838">
          <cell r="H1838" t="str">
            <v/>
          </cell>
        </row>
        <row r="1839">
          <cell r="H1839" t="str">
            <v/>
          </cell>
        </row>
        <row r="1840">
          <cell r="H1840" t="str">
            <v/>
          </cell>
        </row>
        <row r="1841">
          <cell r="H1841" t="str">
            <v/>
          </cell>
        </row>
        <row r="1842">
          <cell r="H1842" t="str">
            <v/>
          </cell>
        </row>
        <row r="1843">
          <cell r="H1843" t="str">
            <v/>
          </cell>
        </row>
        <row r="1844">
          <cell r="H1844" t="str">
            <v/>
          </cell>
        </row>
        <row r="1845">
          <cell r="H1845" t="str">
            <v/>
          </cell>
        </row>
        <row r="1846">
          <cell r="H1846" t="str">
            <v/>
          </cell>
        </row>
        <row r="1847">
          <cell r="H1847" t="str">
            <v/>
          </cell>
        </row>
        <row r="1848">
          <cell r="H1848" t="str">
            <v/>
          </cell>
        </row>
        <row r="1849">
          <cell r="H1849" t="str">
            <v/>
          </cell>
        </row>
        <row r="1850">
          <cell r="H1850" t="str">
            <v/>
          </cell>
        </row>
        <row r="1851">
          <cell r="H1851" t="str">
            <v/>
          </cell>
        </row>
        <row r="1852">
          <cell r="H1852" t="str">
            <v/>
          </cell>
        </row>
        <row r="1853">
          <cell r="H1853" t="str">
            <v/>
          </cell>
        </row>
        <row r="1854">
          <cell r="H1854" t="str">
            <v/>
          </cell>
        </row>
        <row r="1855">
          <cell r="H1855" t="str">
            <v/>
          </cell>
        </row>
        <row r="1856">
          <cell r="H1856" t="str">
            <v/>
          </cell>
        </row>
        <row r="1857">
          <cell r="H1857" t="str">
            <v/>
          </cell>
        </row>
        <row r="1858">
          <cell r="H1858" t="str">
            <v/>
          </cell>
        </row>
        <row r="1859">
          <cell r="H1859" t="str">
            <v/>
          </cell>
        </row>
        <row r="1860">
          <cell r="H1860" t="str">
            <v/>
          </cell>
        </row>
        <row r="1861">
          <cell r="H1861" t="str">
            <v/>
          </cell>
        </row>
        <row r="1862">
          <cell r="H1862" t="str">
            <v/>
          </cell>
        </row>
        <row r="1863">
          <cell r="H1863" t="str">
            <v/>
          </cell>
        </row>
        <row r="1864">
          <cell r="H1864" t="str">
            <v/>
          </cell>
        </row>
        <row r="1865">
          <cell r="H1865" t="str">
            <v/>
          </cell>
        </row>
        <row r="1866">
          <cell r="H1866" t="str">
            <v/>
          </cell>
        </row>
        <row r="1867">
          <cell r="H1867" t="str">
            <v/>
          </cell>
        </row>
        <row r="1868">
          <cell r="H1868" t="str">
            <v/>
          </cell>
        </row>
        <row r="1869">
          <cell r="H1869" t="str">
            <v/>
          </cell>
        </row>
        <row r="1870">
          <cell r="H1870" t="str">
            <v/>
          </cell>
        </row>
        <row r="1871">
          <cell r="H1871" t="str">
            <v/>
          </cell>
        </row>
        <row r="1872">
          <cell r="H1872" t="str">
            <v/>
          </cell>
        </row>
        <row r="1873">
          <cell r="H1873" t="str">
            <v/>
          </cell>
        </row>
        <row r="1874">
          <cell r="H1874" t="str">
            <v/>
          </cell>
        </row>
        <row r="1875">
          <cell r="H1875" t="str">
            <v/>
          </cell>
        </row>
        <row r="1876">
          <cell r="H1876" t="str">
            <v/>
          </cell>
        </row>
        <row r="1877">
          <cell r="H1877" t="str">
            <v/>
          </cell>
        </row>
        <row r="1878">
          <cell r="H1878" t="str">
            <v/>
          </cell>
        </row>
        <row r="1879">
          <cell r="H1879" t="str">
            <v/>
          </cell>
        </row>
        <row r="1880">
          <cell r="H1880" t="str">
            <v/>
          </cell>
        </row>
        <row r="1881">
          <cell r="H1881" t="str">
            <v/>
          </cell>
        </row>
        <row r="1882">
          <cell r="H1882" t="str">
            <v/>
          </cell>
        </row>
        <row r="1883">
          <cell r="H1883" t="str">
            <v/>
          </cell>
        </row>
        <row r="1884">
          <cell r="H1884" t="str">
            <v/>
          </cell>
        </row>
        <row r="1885">
          <cell r="H1885" t="str">
            <v/>
          </cell>
        </row>
        <row r="1886">
          <cell r="H1886" t="str">
            <v/>
          </cell>
        </row>
        <row r="1887">
          <cell r="H1887" t="str">
            <v/>
          </cell>
        </row>
        <row r="1888">
          <cell r="H1888" t="str">
            <v/>
          </cell>
        </row>
        <row r="1889">
          <cell r="H1889" t="str">
            <v/>
          </cell>
        </row>
        <row r="1890">
          <cell r="H1890" t="str">
            <v/>
          </cell>
        </row>
        <row r="1891">
          <cell r="H1891" t="str">
            <v/>
          </cell>
        </row>
        <row r="1892">
          <cell r="H1892" t="str">
            <v/>
          </cell>
        </row>
        <row r="1893">
          <cell r="H1893" t="str">
            <v/>
          </cell>
        </row>
        <row r="1894">
          <cell r="H1894" t="str">
            <v/>
          </cell>
        </row>
        <row r="1895">
          <cell r="H1895" t="str">
            <v/>
          </cell>
        </row>
        <row r="1896">
          <cell r="H1896" t="str">
            <v/>
          </cell>
        </row>
        <row r="1897">
          <cell r="H1897" t="str">
            <v/>
          </cell>
        </row>
        <row r="1898">
          <cell r="H1898" t="str">
            <v/>
          </cell>
        </row>
        <row r="1899">
          <cell r="H1899" t="str">
            <v/>
          </cell>
        </row>
        <row r="1900">
          <cell r="H1900" t="str">
            <v/>
          </cell>
        </row>
        <row r="1901">
          <cell r="H1901" t="str">
            <v/>
          </cell>
        </row>
        <row r="1902">
          <cell r="H1902" t="str">
            <v/>
          </cell>
        </row>
        <row r="1903">
          <cell r="H1903" t="str">
            <v/>
          </cell>
        </row>
        <row r="1904">
          <cell r="H1904" t="str">
            <v/>
          </cell>
        </row>
        <row r="1905">
          <cell r="H1905" t="str">
            <v/>
          </cell>
        </row>
        <row r="1906">
          <cell r="H1906" t="str">
            <v/>
          </cell>
        </row>
        <row r="1907">
          <cell r="H1907" t="str">
            <v/>
          </cell>
        </row>
        <row r="1908">
          <cell r="H1908" t="str">
            <v/>
          </cell>
        </row>
        <row r="1909">
          <cell r="H1909" t="str">
            <v/>
          </cell>
        </row>
        <row r="1910">
          <cell r="H1910" t="str">
            <v/>
          </cell>
        </row>
        <row r="1911">
          <cell r="H1911" t="str">
            <v/>
          </cell>
        </row>
        <row r="1912">
          <cell r="H1912" t="str">
            <v/>
          </cell>
        </row>
        <row r="1913">
          <cell r="H1913" t="str">
            <v/>
          </cell>
        </row>
        <row r="1914">
          <cell r="H1914" t="str">
            <v/>
          </cell>
        </row>
        <row r="1915">
          <cell r="H1915" t="str">
            <v/>
          </cell>
        </row>
        <row r="1916">
          <cell r="H1916" t="str">
            <v/>
          </cell>
        </row>
        <row r="1917">
          <cell r="H1917" t="str">
            <v/>
          </cell>
        </row>
        <row r="1918">
          <cell r="H1918" t="str">
            <v/>
          </cell>
        </row>
        <row r="1919">
          <cell r="H1919" t="str">
            <v/>
          </cell>
        </row>
        <row r="1920">
          <cell r="H1920" t="str">
            <v/>
          </cell>
        </row>
        <row r="1921">
          <cell r="H1921" t="str">
            <v/>
          </cell>
        </row>
        <row r="1922">
          <cell r="H1922" t="str">
            <v/>
          </cell>
        </row>
        <row r="1923">
          <cell r="H1923" t="str">
            <v/>
          </cell>
        </row>
        <row r="1924">
          <cell r="H1924" t="str">
            <v/>
          </cell>
        </row>
        <row r="1925">
          <cell r="H1925" t="str">
            <v/>
          </cell>
        </row>
        <row r="1926">
          <cell r="H1926" t="str">
            <v/>
          </cell>
        </row>
        <row r="1927">
          <cell r="H1927" t="str">
            <v/>
          </cell>
        </row>
        <row r="1928">
          <cell r="H1928" t="str">
            <v/>
          </cell>
        </row>
        <row r="1929">
          <cell r="H1929" t="str">
            <v/>
          </cell>
        </row>
        <row r="1930">
          <cell r="H1930" t="str">
            <v/>
          </cell>
        </row>
        <row r="1931">
          <cell r="H1931" t="str">
            <v/>
          </cell>
        </row>
        <row r="1932">
          <cell r="H1932" t="str">
            <v/>
          </cell>
        </row>
        <row r="1933">
          <cell r="H1933" t="str">
            <v/>
          </cell>
        </row>
        <row r="1934">
          <cell r="H1934" t="str">
            <v/>
          </cell>
        </row>
        <row r="1935">
          <cell r="H1935" t="str">
            <v/>
          </cell>
        </row>
        <row r="1936">
          <cell r="H1936" t="str">
            <v/>
          </cell>
        </row>
        <row r="1937">
          <cell r="H1937" t="str">
            <v/>
          </cell>
        </row>
        <row r="1938">
          <cell r="H1938" t="str">
            <v/>
          </cell>
        </row>
        <row r="1939">
          <cell r="H1939" t="str">
            <v/>
          </cell>
        </row>
        <row r="1940">
          <cell r="H1940" t="str">
            <v/>
          </cell>
        </row>
        <row r="1941">
          <cell r="H1941" t="str">
            <v/>
          </cell>
        </row>
        <row r="1942">
          <cell r="H1942" t="str">
            <v/>
          </cell>
        </row>
        <row r="1943">
          <cell r="H1943" t="str">
            <v/>
          </cell>
        </row>
        <row r="1944">
          <cell r="H1944" t="str">
            <v/>
          </cell>
        </row>
        <row r="1945">
          <cell r="H1945" t="str">
            <v/>
          </cell>
        </row>
        <row r="1946">
          <cell r="H1946" t="str">
            <v/>
          </cell>
        </row>
        <row r="1947">
          <cell r="H1947" t="str">
            <v/>
          </cell>
        </row>
        <row r="1948">
          <cell r="H1948" t="str">
            <v/>
          </cell>
        </row>
        <row r="1949">
          <cell r="H1949" t="str">
            <v/>
          </cell>
        </row>
        <row r="1950">
          <cell r="H1950" t="str">
            <v/>
          </cell>
        </row>
        <row r="1951">
          <cell r="H1951" t="str">
            <v/>
          </cell>
        </row>
        <row r="1952">
          <cell r="H1952" t="str">
            <v/>
          </cell>
        </row>
        <row r="1953">
          <cell r="H1953" t="str">
            <v/>
          </cell>
        </row>
        <row r="1954">
          <cell r="H1954" t="str">
            <v/>
          </cell>
        </row>
        <row r="1955">
          <cell r="H1955" t="str">
            <v/>
          </cell>
        </row>
        <row r="1956">
          <cell r="H1956" t="str">
            <v/>
          </cell>
        </row>
        <row r="1957">
          <cell r="H1957" t="str">
            <v/>
          </cell>
        </row>
        <row r="1958">
          <cell r="H1958" t="str">
            <v/>
          </cell>
        </row>
        <row r="1959">
          <cell r="H1959" t="str">
            <v/>
          </cell>
        </row>
        <row r="1960">
          <cell r="H1960" t="str">
            <v/>
          </cell>
        </row>
        <row r="1961">
          <cell r="H1961" t="str">
            <v/>
          </cell>
        </row>
        <row r="1962">
          <cell r="H1962" t="str">
            <v/>
          </cell>
        </row>
        <row r="1963">
          <cell r="H1963" t="str">
            <v/>
          </cell>
        </row>
        <row r="1964">
          <cell r="H1964" t="str">
            <v/>
          </cell>
        </row>
        <row r="1965">
          <cell r="H1965" t="str">
            <v/>
          </cell>
        </row>
        <row r="1966">
          <cell r="H1966" t="str">
            <v/>
          </cell>
        </row>
        <row r="1967">
          <cell r="H1967" t="str">
            <v/>
          </cell>
        </row>
        <row r="1968">
          <cell r="H1968" t="str">
            <v/>
          </cell>
        </row>
        <row r="1969">
          <cell r="H1969" t="str">
            <v/>
          </cell>
        </row>
        <row r="1970">
          <cell r="H1970" t="str">
            <v/>
          </cell>
        </row>
        <row r="1971">
          <cell r="H1971" t="str">
            <v/>
          </cell>
        </row>
        <row r="1972">
          <cell r="H1972" t="str">
            <v/>
          </cell>
        </row>
        <row r="1973">
          <cell r="H1973" t="str">
            <v/>
          </cell>
        </row>
        <row r="1974">
          <cell r="H1974" t="str">
            <v/>
          </cell>
        </row>
        <row r="1975">
          <cell r="H1975" t="str">
            <v/>
          </cell>
        </row>
        <row r="1976">
          <cell r="H1976" t="str">
            <v/>
          </cell>
        </row>
        <row r="1977">
          <cell r="H1977" t="str">
            <v/>
          </cell>
        </row>
        <row r="1978">
          <cell r="H1978" t="str">
            <v/>
          </cell>
        </row>
        <row r="1979">
          <cell r="H1979" t="str">
            <v/>
          </cell>
        </row>
        <row r="1980">
          <cell r="H1980" t="str">
            <v/>
          </cell>
        </row>
        <row r="1981">
          <cell r="H1981" t="str">
            <v/>
          </cell>
        </row>
        <row r="1982">
          <cell r="H1982" t="str">
            <v/>
          </cell>
        </row>
        <row r="1983">
          <cell r="H1983" t="str">
            <v/>
          </cell>
        </row>
        <row r="1984">
          <cell r="H1984" t="str">
            <v/>
          </cell>
        </row>
        <row r="1985">
          <cell r="H1985" t="str">
            <v/>
          </cell>
        </row>
        <row r="1986">
          <cell r="H1986" t="str">
            <v/>
          </cell>
        </row>
        <row r="1987">
          <cell r="H1987" t="str">
            <v/>
          </cell>
        </row>
        <row r="1988">
          <cell r="H1988" t="str">
            <v/>
          </cell>
        </row>
        <row r="1989">
          <cell r="H1989" t="str">
            <v/>
          </cell>
        </row>
        <row r="1990">
          <cell r="H1990" t="str">
            <v/>
          </cell>
        </row>
        <row r="1991">
          <cell r="H1991" t="str">
            <v/>
          </cell>
        </row>
        <row r="1992">
          <cell r="H1992" t="str">
            <v/>
          </cell>
        </row>
        <row r="1993">
          <cell r="H1993" t="str">
            <v/>
          </cell>
        </row>
        <row r="1994">
          <cell r="H1994" t="str">
            <v/>
          </cell>
        </row>
        <row r="1995">
          <cell r="H1995" t="str">
            <v/>
          </cell>
        </row>
        <row r="1996">
          <cell r="H1996" t="str">
            <v/>
          </cell>
        </row>
        <row r="1997">
          <cell r="H1997" t="str">
            <v/>
          </cell>
        </row>
        <row r="1998">
          <cell r="H1998" t="str">
            <v/>
          </cell>
        </row>
        <row r="1999">
          <cell r="H1999" t="str">
            <v/>
          </cell>
        </row>
        <row r="2000">
          <cell r="H2000" t="str">
            <v/>
          </cell>
        </row>
        <row r="2001">
          <cell r="H2001" t="str">
            <v/>
          </cell>
        </row>
        <row r="2002">
          <cell r="H2002" t="str">
            <v/>
          </cell>
        </row>
        <row r="2003">
          <cell r="H2003" t="str">
            <v/>
          </cell>
        </row>
        <row r="2004">
          <cell r="H2004" t="str">
            <v/>
          </cell>
        </row>
        <row r="2005">
          <cell r="H2005" t="str">
            <v/>
          </cell>
        </row>
        <row r="2006">
          <cell r="H2006" t="str">
            <v/>
          </cell>
        </row>
        <row r="2007">
          <cell r="H2007" t="str">
            <v/>
          </cell>
        </row>
        <row r="2008">
          <cell r="H2008" t="str">
            <v/>
          </cell>
        </row>
        <row r="2009">
          <cell r="H2009" t="str">
            <v/>
          </cell>
        </row>
        <row r="2010">
          <cell r="H2010" t="str">
            <v/>
          </cell>
        </row>
        <row r="2011">
          <cell r="H2011" t="str">
            <v/>
          </cell>
        </row>
        <row r="2012">
          <cell r="H2012" t="str">
            <v/>
          </cell>
        </row>
        <row r="2013">
          <cell r="H2013" t="str">
            <v/>
          </cell>
        </row>
        <row r="2014">
          <cell r="H2014" t="str">
            <v/>
          </cell>
        </row>
        <row r="2015">
          <cell r="H2015" t="str">
            <v/>
          </cell>
        </row>
        <row r="2016">
          <cell r="H2016" t="str">
            <v/>
          </cell>
        </row>
        <row r="2017">
          <cell r="H2017" t="str">
            <v/>
          </cell>
        </row>
        <row r="2018">
          <cell r="H2018" t="str">
            <v/>
          </cell>
        </row>
        <row r="2019">
          <cell r="H2019" t="str">
            <v/>
          </cell>
        </row>
        <row r="2020">
          <cell r="H2020" t="str">
            <v/>
          </cell>
        </row>
        <row r="2021">
          <cell r="H2021" t="str">
            <v/>
          </cell>
        </row>
        <row r="2022">
          <cell r="H2022" t="str">
            <v/>
          </cell>
        </row>
        <row r="2023">
          <cell r="H2023" t="str">
            <v/>
          </cell>
        </row>
        <row r="2024">
          <cell r="H2024" t="str">
            <v/>
          </cell>
        </row>
        <row r="2025">
          <cell r="H2025" t="str">
            <v/>
          </cell>
        </row>
        <row r="2026">
          <cell r="H2026" t="str">
            <v/>
          </cell>
        </row>
        <row r="2027">
          <cell r="H2027" t="str">
            <v/>
          </cell>
        </row>
        <row r="2028">
          <cell r="H2028" t="str">
            <v/>
          </cell>
        </row>
        <row r="2029">
          <cell r="H2029" t="str">
            <v/>
          </cell>
        </row>
        <row r="2030">
          <cell r="H2030" t="str">
            <v/>
          </cell>
        </row>
        <row r="2031">
          <cell r="H2031" t="str">
            <v/>
          </cell>
        </row>
        <row r="2032">
          <cell r="H2032" t="str">
            <v/>
          </cell>
        </row>
        <row r="2033">
          <cell r="H2033" t="str">
            <v/>
          </cell>
        </row>
        <row r="2034">
          <cell r="H2034" t="str">
            <v/>
          </cell>
        </row>
        <row r="2035">
          <cell r="H2035" t="str">
            <v/>
          </cell>
        </row>
        <row r="2036">
          <cell r="H2036" t="str">
            <v/>
          </cell>
        </row>
        <row r="2037">
          <cell r="H2037" t="str">
            <v/>
          </cell>
        </row>
        <row r="2038">
          <cell r="H2038" t="str">
            <v/>
          </cell>
        </row>
        <row r="2039">
          <cell r="H2039" t="str">
            <v/>
          </cell>
        </row>
        <row r="2040">
          <cell r="H2040" t="str">
            <v/>
          </cell>
        </row>
        <row r="2041">
          <cell r="H2041" t="str">
            <v/>
          </cell>
        </row>
        <row r="2042">
          <cell r="H2042" t="str">
            <v/>
          </cell>
        </row>
        <row r="2043">
          <cell r="H2043" t="str">
            <v/>
          </cell>
        </row>
        <row r="2044">
          <cell r="H2044" t="str">
            <v/>
          </cell>
        </row>
        <row r="2045">
          <cell r="H2045" t="str">
            <v/>
          </cell>
        </row>
        <row r="2046">
          <cell r="H2046" t="str">
            <v/>
          </cell>
        </row>
        <row r="2047">
          <cell r="H2047" t="str">
            <v/>
          </cell>
        </row>
        <row r="2048">
          <cell r="H2048" t="str">
            <v/>
          </cell>
        </row>
        <row r="2049">
          <cell r="H2049" t="str">
            <v/>
          </cell>
        </row>
        <row r="2050">
          <cell r="H2050" t="str">
            <v/>
          </cell>
        </row>
        <row r="2051">
          <cell r="H2051" t="str">
            <v/>
          </cell>
        </row>
        <row r="2052">
          <cell r="H2052" t="str">
            <v/>
          </cell>
        </row>
        <row r="2053">
          <cell r="H2053" t="str">
            <v/>
          </cell>
        </row>
        <row r="2054">
          <cell r="H2054" t="str">
            <v/>
          </cell>
        </row>
        <row r="2055">
          <cell r="H2055" t="str">
            <v/>
          </cell>
        </row>
        <row r="2056">
          <cell r="H2056" t="str">
            <v/>
          </cell>
        </row>
        <row r="2057">
          <cell r="H2057" t="str">
            <v/>
          </cell>
        </row>
        <row r="2058">
          <cell r="H2058" t="str">
            <v/>
          </cell>
        </row>
        <row r="2059">
          <cell r="H2059" t="str">
            <v/>
          </cell>
        </row>
        <row r="2060">
          <cell r="H2060" t="str">
            <v/>
          </cell>
        </row>
        <row r="2061">
          <cell r="H2061" t="str">
            <v/>
          </cell>
        </row>
        <row r="2062">
          <cell r="H2062" t="str">
            <v/>
          </cell>
        </row>
        <row r="2063">
          <cell r="H2063" t="str">
            <v/>
          </cell>
        </row>
        <row r="2064">
          <cell r="H2064" t="str">
            <v/>
          </cell>
        </row>
        <row r="2065">
          <cell r="H2065" t="str">
            <v/>
          </cell>
        </row>
        <row r="2066">
          <cell r="H2066" t="str">
            <v/>
          </cell>
        </row>
        <row r="2067">
          <cell r="H2067" t="str">
            <v/>
          </cell>
        </row>
        <row r="2068">
          <cell r="H2068" t="str">
            <v/>
          </cell>
        </row>
        <row r="2069">
          <cell r="H2069" t="str">
            <v/>
          </cell>
        </row>
        <row r="2070">
          <cell r="H2070" t="str">
            <v/>
          </cell>
        </row>
        <row r="2071">
          <cell r="H2071" t="str">
            <v/>
          </cell>
        </row>
        <row r="2072">
          <cell r="H2072" t="str">
            <v/>
          </cell>
        </row>
        <row r="2073">
          <cell r="H2073" t="str">
            <v/>
          </cell>
        </row>
        <row r="2074">
          <cell r="H2074" t="str">
            <v/>
          </cell>
        </row>
        <row r="2075">
          <cell r="H2075" t="str">
            <v/>
          </cell>
        </row>
        <row r="2076">
          <cell r="H2076" t="str">
            <v/>
          </cell>
        </row>
        <row r="2077">
          <cell r="H2077" t="str">
            <v/>
          </cell>
        </row>
        <row r="2078">
          <cell r="H2078" t="str">
            <v/>
          </cell>
        </row>
        <row r="2079">
          <cell r="H2079" t="str">
            <v/>
          </cell>
        </row>
        <row r="2080">
          <cell r="H2080" t="str">
            <v/>
          </cell>
        </row>
        <row r="2081">
          <cell r="H2081" t="str">
            <v/>
          </cell>
        </row>
        <row r="2082">
          <cell r="H2082" t="str">
            <v/>
          </cell>
        </row>
        <row r="2083">
          <cell r="H2083" t="str">
            <v/>
          </cell>
        </row>
        <row r="2084">
          <cell r="H2084" t="str">
            <v/>
          </cell>
        </row>
        <row r="2085">
          <cell r="H2085" t="str">
            <v/>
          </cell>
        </row>
        <row r="2086">
          <cell r="H2086" t="str">
            <v/>
          </cell>
        </row>
        <row r="2087">
          <cell r="H2087" t="str">
            <v/>
          </cell>
        </row>
        <row r="2088">
          <cell r="H2088" t="str">
            <v/>
          </cell>
        </row>
        <row r="2089">
          <cell r="H2089" t="str">
            <v/>
          </cell>
        </row>
        <row r="2090">
          <cell r="H2090" t="str">
            <v/>
          </cell>
        </row>
        <row r="2091">
          <cell r="H2091" t="str">
            <v/>
          </cell>
        </row>
        <row r="2092">
          <cell r="H2092" t="str">
            <v/>
          </cell>
        </row>
        <row r="2093">
          <cell r="H2093" t="str">
            <v/>
          </cell>
        </row>
        <row r="2094">
          <cell r="H2094" t="str">
            <v/>
          </cell>
        </row>
        <row r="2095">
          <cell r="H2095" t="str">
            <v/>
          </cell>
        </row>
        <row r="2096">
          <cell r="H2096" t="str">
            <v/>
          </cell>
        </row>
        <row r="2097">
          <cell r="H2097" t="str">
            <v/>
          </cell>
        </row>
        <row r="2098">
          <cell r="H2098" t="str">
            <v/>
          </cell>
        </row>
        <row r="2099">
          <cell r="H2099" t="str">
            <v/>
          </cell>
        </row>
        <row r="2100">
          <cell r="H2100" t="str">
            <v/>
          </cell>
        </row>
        <row r="2101">
          <cell r="H2101" t="str">
            <v/>
          </cell>
        </row>
        <row r="2102">
          <cell r="H2102" t="str">
            <v/>
          </cell>
        </row>
        <row r="2103">
          <cell r="H2103" t="str">
            <v/>
          </cell>
        </row>
        <row r="2104">
          <cell r="H2104" t="str">
            <v/>
          </cell>
        </row>
        <row r="2105">
          <cell r="H2105" t="str">
            <v/>
          </cell>
        </row>
        <row r="2106">
          <cell r="H2106" t="str">
            <v/>
          </cell>
        </row>
        <row r="2107">
          <cell r="H2107" t="str">
            <v/>
          </cell>
        </row>
        <row r="2108">
          <cell r="H2108" t="str">
            <v/>
          </cell>
        </row>
        <row r="2109">
          <cell r="H2109" t="str">
            <v/>
          </cell>
        </row>
        <row r="2110">
          <cell r="H2110" t="str">
            <v/>
          </cell>
        </row>
        <row r="2111">
          <cell r="H2111" t="str">
            <v/>
          </cell>
        </row>
        <row r="2112">
          <cell r="H2112" t="str">
            <v/>
          </cell>
        </row>
        <row r="2113">
          <cell r="H2113" t="str">
            <v/>
          </cell>
        </row>
        <row r="2114">
          <cell r="H2114" t="str">
            <v/>
          </cell>
        </row>
        <row r="2115">
          <cell r="H2115" t="str">
            <v/>
          </cell>
        </row>
        <row r="2116">
          <cell r="H2116" t="str">
            <v/>
          </cell>
        </row>
        <row r="2117">
          <cell r="H2117" t="str">
            <v/>
          </cell>
        </row>
        <row r="2118">
          <cell r="H2118" t="str">
            <v/>
          </cell>
        </row>
        <row r="2119">
          <cell r="H2119" t="str">
            <v/>
          </cell>
        </row>
        <row r="2120">
          <cell r="H2120" t="str">
            <v/>
          </cell>
        </row>
        <row r="2121">
          <cell r="H2121" t="str">
            <v/>
          </cell>
        </row>
        <row r="2122">
          <cell r="H2122" t="str">
            <v/>
          </cell>
        </row>
        <row r="2123">
          <cell r="H2123" t="str">
            <v/>
          </cell>
        </row>
        <row r="2124">
          <cell r="H2124" t="str">
            <v/>
          </cell>
        </row>
        <row r="2125">
          <cell r="H2125" t="str">
            <v/>
          </cell>
        </row>
        <row r="2126">
          <cell r="H2126" t="str">
            <v/>
          </cell>
        </row>
        <row r="2127">
          <cell r="H2127" t="str">
            <v/>
          </cell>
        </row>
        <row r="2128">
          <cell r="H2128" t="str">
            <v/>
          </cell>
        </row>
        <row r="2129">
          <cell r="H2129" t="str">
            <v/>
          </cell>
        </row>
        <row r="2130">
          <cell r="H2130" t="str">
            <v/>
          </cell>
        </row>
        <row r="2131">
          <cell r="H2131" t="str">
            <v/>
          </cell>
        </row>
        <row r="2132">
          <cell r="H2132" t="str">
            <v/>
          </cell>
        </row>
        <row r="2133">
          <cell r="H2133" t="str">
            <v/>
          </cell>
        </row>
        <row r="2134">
          <cell r="H2134" t="str">
            <v/>
          </cell>
        </row>
        <row r="2135">
          <cell r="H2135" t="str">
            <v/>
          </cell>
        </row>
        <row r="2136">
          <cell r="H2136" t="str">
            <v/>
          </cell>
        </row>
        <row r="2137">
          <cell r="H2137" t="str">
            <v/>
          </cell>
        </row>
        <row r="2138">
          <cell r="H2138" t="str">
            <v/>
          </cell>
        </row>
        <row r="2139">
          <cell r="H2139" t="str">
            <v/>
          </cell>
        </row>
        <row r="2140">
          <cell r="H2140" t="str">
            <v/>
          </cell>
        </row>
        <row r="2141">
          <cell r="H2141" t="str">
            <v/>
          </cell>
        </row>
        <row r="2142">
          <cell r="H2142" t="str">
            <v/>
          </cell>
        </row>
        <row r="2143">
          <cell r="H2143" t="str">
            <v/>
          </cell>
        </row>
        <row r="2144">
          <cell r="H2144" t="str">
            <v/>
          </cell>
        </row>
        <row r="2145">
          <cell r="H2145" t="str">
            <v/>
          </cell>
        </row>
        <row r="2146">
          <cell r="H2146" t="str">
            <v/>
          </cell>
        </row>
        <row r="2147">
          <cell r="H2147" t="str">
            <v/>
          </cell>
        </row>
        <row r="2148">
          <cell r="H2148" t="str">
            <v/>
          </cell>
        </row>
        <row r="2149">
          <cell r="H2149" t="str">
            <v/>
          </cell>
        </row>
        <row r="2150">
          <cell r="H2150" t="str">
            <v/>
          </cell>
        </row>
        <row r="2151">
          <cell r="H2151" t="str">
            <v/>
          </cell>
        </row>
        <row r="2152">
          <cell r="H2152" t="str">
            <v/>
          </cell>
        </row>
        <row r="2153">
          <cell r="H2153" t="str">
            <v/>
          </cell>
        </row>
        <row r="2154">
          <cell r="H2154" t="str">
            <v/>
          </cell>
        </row>
        <row r="2155">
          <cell r="H2155" t="str">
            <v/>
          </cell>
        </row>
        <row r="2156">
          <cell r="H2156" t="str">
            <v/>
          </cell>
        </row>
        <row r="2157">
          <cell r="H2157" t="str">
            <v/>
          </cell>
        </row>
        <row r="2158">
          <cell r="H2158" t="str">
            <v/>
          </cell>
        </row>
        <row r="2159">
          <cell r="H2159" t="str">
            <v/>
          </cell>
        </row>
        <row r="2160">
          <cell r="H2160" t="str">
            <v/>
          </cell>
        </row>
        <row r="2161">
          <cell r="H2161" t="str">
            <v/>
          </cell>
        </row>
        <row r="2162">
          <cell r="H2162" t="str">
            <v/>
          </cell>
        </row>
        <row r="2163">
          <cell r="H2163" t="str">
            <v/>
          </cell>
        </row>
        <row r="2164">
          <cell r="H2164" t="str">
            <v/>
          </cell>
        </row>
        <row r="2165">
          <cell r="H2165" t="str">
            <v/>
          </cell>
        </row>
        <row r="2166">
          <cell r="H2166" t="str">
            <v/>
          </cell>
        </row>
        <row r="2167">
          <cell r="H2167" t="str">
            <v/>
          </cell>
        </row>
        <row r="2168">
          <cell r="H2168" t="str">
            <v/>
          </cell>
        </row>
        <row r="2169">
          <cell r="H2169" t="str">
            <v/>
          </cell>
        </row>
        <row r="2170">
          <cell r="H2170" t="str">
            <v/>
          </cell>
        </row>
        <row r="2171">
          <cell r="H2171" t="str">
            <v/>
          </cell>
        </row>
        <row r="2172">
          <cell r="H2172" t="str">
            <v/>
          </cell>
        </row>
        <row r="2173">
          <cell r="H2173" t="str">
            <v/>
          </cell>
        </row>
        <row r="2174">
          <cell r="H2174" t="str">
            <v/>
          </cell>
        </row>
        <row r="2175">
          <cell r="H2175" t="str">
            <v/>
          </cell>
        </row>
        <row r="2176">
          <cell r="H2176" t="str">
            <v/>
          </cell>
        </row>
        <row r="2177">
          <cell r="H2177" t="str">
            <v/>
          </cell>
        </row>
        <row r="2178">
          <cell r="H2178" t="str">
            <v/>
          </cell>
        </row>
        <row r="2179">
          <cell r="H2179" t="str">
            <v/>
          </cell>
        </row>
        <row r="2180">
          <cell r="H2180" t="str">
            <v/>
          </cell>
        </row>
        <row r="2181">
          <cell r="H2181" t="str">
            <v/>
          </cell>
        </row>
        <row r="2182">
          <cell r="H2182" t="str">
            <v/>
          </cell>
        </row>
        <row r="2183">
          <cell r="H2183" t="str">
            <v/>
          </cell>
        </row>
        <row r="2184">
          <cell r="H2184" t="str">
            <v/>
          </cell>
        </row>
        <row r="2185">
          <cell r="H2185" t="str">
            <v/>
          </cell>
        </row>
        <row r="2186">
          <cell r="H2186" t="str">
            <v/>
          </cell>
        </row>
        <row r="2187">
          <cell r="H2187" t="str">
            <v/>
          </cell>
        </row>
        <row r="2188">
          <cell r="H2188" t="str">
            <v/>
          </cell>
        </row>
        <row r="2189">
          <cell r="H2189" t="str">
            <v/>
          </cell>
        </row>
        <row r="2190">
          <cell r="H2190" t="str">
            <v/>
          </cell>
        </row>
        <row r="2191">
          <cell r="H2191" t="str">
            <v/>
          </cell>
        </row>
        <row r="2192">
          <cell r="H2192" t="str">
            <v/>
          </cell>
        </row>
        <row r="2193">
          <cell r="H2193" t="str">
            <v/>
          </cell>
        </row>
        <row r="2194">
          <cell r="H2194" t="str">
            <v/>
          </cell>
        </row>
        <row r="2195">
          <cell r="H2195" t="str">
            <v/>
          </cell>
        </row>
        <row r="2196">
          <cell r="H2196" t="str">
            <v/>
          </cell>
        </row>
        <row r="2197">
          <cell r="H2197" t="str">
            <v/>
          </cell>
        </row>
        <row r="2198">
          <cell r="H2198" t="str">
            <v/>
          </cell>
        </row>
        <row r="2199">
          <cell r="H2199" t="str">
            <v/>
          </cell>
        </row>
        <row r="2200">
          <cell r="H2200" t="str">
            <v/>
          </cell>
        </row>
        <row r="2201">
          <cell r="H2201" t="str">
            <v/>
          </cell>
        </row>
        <row r="2202">
          <cell r="H2202" t="str">
            <v/>
          </cell>
        </row>
        <row r="2203">
          <cell r="H2203" t="str">
            <v/>
          </cell>
        </row>
        <row r="2204">
          <cell r="H2204" t="str">
            <v/>
          </cell>
        </row>
        <row r="2205">
          <cell r="H2205" t="str">
            <v/>
          </cell>
        </row>
        <row r="2206">
          <cell r="H2206" t="str">
            <v/>
          </cell>
        </row>
        <row r="2207">
          <cell r="H2207" t="str">
            <v/>
          </cell>
        </row>
        <row r="2208">
          <cell r="H2208" t="str">
            <v/>
          </cell>
        </row>
        <row r="2209">
          <cell r="H2209" t="str">
            <v/>
          </cell>
        </row>
        <row r="2210">
          <cell r="H2210" t="str">
            <v/>
          </cell>
        </row>
        <row r="2211">
          <cell r="H2211" t="str">
            <v/>
          </cell>
        </row>
        <row r="2212">
          <cell r="H2212" t="str">
            <v/>
          </cell>
        </row>
        <row r="2213">
          <cell r="H2213" t="str">
            <v/>
          </cell>
        </row>
        <row r="2214">
          <cell r="H2214" t="str">
            <v/>
          </cell>
        </row>
        <row r="2215">
          <cell r="H2215" t="str">
            <v/>
          </cell>
        </row>
        <row r="2216">
          <cell r="H2216" t="str">
            <v/>
          </cell>
        </row>
        <row r="2217">
          <cell r="H2217" t="str">
            <v/>
          </cell>
        </row>
        <row r="2218">
          <cell r="H2218" t="str">
            <v/>
          </cell>
        </row>
        <row r="2219">
          <cell r="H2219" t="str">
            <v/>
          </cell>
        </row>
        <row r="2220">
          <cell r="H2220" t="str">
            <v/>
          </cell>
        </row>
        <row r="2221">
          <cell r="H2221" t="str">
            <v/>
          </cell>
        </row>
        <row r="2222">
          <cell r="H2222" t="str">
            <v/>
          </cell>
        </row>
        <row r="2223">
          <cell r="H2223" t="str">
            <v/>
          </cell>
        </row>
        <row r="2224">
          <cell r="H2224" t="str">
            <v/>
          </cell>
        </row>
        <row r="2225">
          <cell r="H2225" t="str">
            <v/>
          </cell>
        </row>
        <row r="2226">
          <cell r="H2226" t="str">
            <v/>
          </cell>
        </row>
        <row r="2227">
          <cell r="H2227" t="str">
            <v/>
          </cell>
        </row>
        <row r="2228">
          <cell r="H2228" t="str">
            <v/>
          </cell>
        </row>
        <row r="2229">
          <cell r="H2229" t="str">
            <v/>
          </cell>
        </row>
        <row r="2230">
          <cell r="H2230" t="str">
            <v/>
          </cell>
        </row>
        <row r="2231">
          <cell r="H2231" t="str">
            <v/>
          </cell>
        </row>
        <row r="2232">
          <cell r="H2232" t="str">
            <v/>
          </cell>
        </row>
        <row r="2233">
          <cell r="H2233" t="str">
            <v/>
          </cell>
        </row>
        <row r="2234">
          <cell r="H2234" t="str">
            <v/>
          </cell>
        </row>
        <row r="2235">
          <cell r="H2235" t="str">
            <v/>
          </cell>
        </row>
        <row r="2236">
          <cell r="H2236" t="str">
            <v/>
          </cell>
        </row>
        <row r="2237">
          <cell r="H2237" t="str">
            <v/>
          </cell>
        </row>
        <row r="2238">
          <cell r="H2238" t="str">
            <v/>
          </cell>
        </row>
        <row r="2239">
          <cell r="H2239" t="str">
            <v/>
          </cell>
        </row>
        <row r="2240">
          <cell r="H2240" t="str">
            <v/>
          </cell>
        </row>
        <row r="2241">
          <cell r="H2241" t="str">
            <v/>
          </cell>
        </row>
        <row r="2242">
          <cell r="H2242" t="str">
            <v/>
          </cell>
        </row>
        <row r="2243">
          <cell r="H2243" t="str">
            <v/>
          </cell>
        </row>
        <row r="2244">
          <cell r="H2244" t="str">
            <v/>
          </cell>
        </row>
        <row r="2245">
          <cell r="H2245" t="str">
            <v/>
          </cell>
        </row>
        <row r="2246">
          <cell r="H2246" t="str">
            <v/>
          </cell>
        </row>
        <row r="2247">
          <cell r="H2247" t="str">
            <v/>
          </cell>
        </row>
        <row r="2248">
          <cell r="H2248" t="str">
            <v/>
          </cell>
        </row>
        <row r="2249">
          <cell r="H2249" t="str">
            <v/>
          </cell>
        </row>
        <row r="2250">
          <cell r="H2250" t="str">
            <v/>
          </cell>
        </row>
        <row r="2251">
          <cell r="H2251" t="str">
            <v/>
          </cell>
        </row>
        <row r="2252">
          <cell r="H2252" t="str">
            <v/>
          </cell>
        </row>
        <row r="2253">
          <cell r="H2253" t="str">
            <v/>
          </cell>
        </row>
        <row r="2254">
          <cell r="H2254" t="str">
            <v/>
          </cell>
        </row>
        <row r="2255">
          <cell r="H2255" t="str">
            <v/>
          </cell>
        </row>
        <row r="2256">
          <cell r="H2256" t="str">
            <v/>
          </cell>
        </row>
        <row r="2257">
          <cell r="H2257" t="str">
            <v/>
          </cell>
        </row>
        <row r="2258">
          <cell r="H2258" t="str">
            <v/>
          </cell>
        </row>
        <row r="2259">
          <cell r="H2259" t="str">
            <v/>
          </cell>
        </row>
        <row r="2260">
          <cell r="H2260" t="str">
            <v/>
          </cell>
        </row>
        <row r="2261">
          <cell r="H2261" t="str">
            <v/>
          </cell>
        </row>
        <row r="2262">
          <cell r="H2262" t="str">
            <v/>
          </cell>
        </row>
        <row r="2263">
          <cell r="H2263" t="str">
            <v/>
          </cell>
        </row>
        <row r="2264">
          <cell r="H2264" t="str">
            <v/>
          </cell>
        </row>
        <row r="2265">
          <cell r="H2265" t="str">
            <v/>
          </cell>
        </row>
        <row r="2266">
          <cell r="H2266" t="str">
            <v/>
          </cell>
        </row>
        <row r="2267">
          <cell r="H2267" t="str">
            <v/>
          </cell>
        </row>
        <row r="2268">
          <cell r="H2268" t="str">
            <v/>
          </cell>
        </row>
        <row r="2269">
          <cell r="H2269" t="str">
            <v/>
          </cell>
        </row>
        <row r="2270">
          <cell r="H2270" t="str">
            <v/>
          </cell>
        </row>
        <row r="2271">
          <cell r="H2271" t="str">
            <v/>
          </cell>
        </row>
        <row r="2272">
          <cell r="H2272" t="str">
            <v/>
          </cell>
        </row>
        <row r="2273">
          <cell r="H2273" t="str">
            <v/>
          </cell>
        </row>
        <row r="2274">
          <cell r="H2274" t="str">
            <v/>
          </cell>
        </row>
        <row r="2275">
          <cell r="H2275" t="str">
            <v/>
          </cell>
        </row>
        <row r="2276">
          <cell r="H2276" t="str">
            <v/>
          </cell>
        </row>
        <row r="2277">
          <cell r="H2277" t="str">
            <v/>
          </cell>
        </row>
        <row r="2278">
          <cell r="H2278" t="str">
            <v/>
          </cell>
        </row>
        <row r="2279">
          <cell r="H2279" t="str">
            <v/>
          </cell>
        </row>
        <row r="2280">
          <cell r="H2280" t="str">
            <v/>
          </cell>
        </row>
        <row r="2281">
          <cell r="H2281" t="str">
            <v/>
          </cell>
        </row>
        <row r="2282">
          <cell r="H2282" t="str">
            <v/>
          </cell>
        </row>
        <row r="2283">
          <cell r="H2283" t="str">
            <v/>
          </cell>
        </row>
        <row r="2284">
          <cell r="H2284" t="str">
            <v/>
          </cell>
        </row>
        <row r="2285">
          <cell r="H2285" t="str">
            <v/>
          </cell>
        </row>
        <row r="2286">
          <cell r="H2286" t="str">
            <v/>
          </cell>
        </row>
        <row r="2287">
          <cell r="H2287" t="str">
            <v/>
          </cell>
        </row>
        <row r="2288">
          <cell r="H2288" t="str">
            <v/>
          </cell>
        </row>
        <row r="2289">
          <cell r="H2289" t="str">
            <v/>
          </cell>
        </row>
        <row r="2290">
          <cell r="H2290" t="str">
            <v/>
          </cell>
        </row>
        <row r="2291">
          <cell r="H2291" t="str">
            <v/>
          </cell>
        </row>
        <row r="2292">
          <cell r="H2292" t="str">
            <v/>
          </cell>
        </row>
        <row r="2293">
          <cell r="H2293" t="str">
            <v/>
          </cell>
        </row>
        <row r="2294">
          <cell r="H2294" t="str">
            <v/>
          </cell>
        </row>
        <row r="2295">
          <cell r="H2295" t="str">
            <v/>
          </cell>
        </row>
        <row r="2296">
          <cell r="H2296" t="str">
            <v/>
          </cell>
        </row>
        <row r="2297">
          <cell r="H2297" t="str">
            <v/>
          </cell>
        </row>
        <row r="2298">
          <cell r="H2298" t="str">
            <v/>
          </cell>
        </row>
        <row r="2299">
          <cell r="H2299" t="str">
            <v/>
          </cell>
        </row>
        <row r="2300">
          <cell r="H2300" t="str">
            <v/>
          </cell>
        </row>
        <row r="2301">
          <cell r="H2301" t="str">
            <v/>
          </cell>
        </row>
        <row r="2302">
          <cell r="H2302" t="str">
            <v/>
          </cell>
        </row>
        <row r="2303">
          <cell r="H2303" t="str">
            <v/>
          </cell>
        </row>
        <row r="2304">
          <cell r="H2304" t="str">
            <v/>
          </cell>
        </row>
        <row r="2305">
          <cell r="H2305" t="str">
            <v/>
          </cell>
        </row>
        <row r="2306">
          <cell r="H2306" t="str">
            <v/>
          </cell>
        </row>
        <row r="2307">
          <cell r="H2307" t="str">
            <v/>
          </cell>
        </row>
        <row r="2308">
          <cell r="H2308" t="str">
            <v/>
          </cell>
        </row>
        <row r="2309">
          <cell r="H2309" t="str">
            <v/>
          </cell>
        </row>
        <row r="2310">
          <cell r="H2310" t="str">
            <v/>
          </cell>
        </row>
        <row r="2311">
          <cell r="H2311" t="str">
            <v/>
          </cell>
        </row>
        <row r="2312">
          <cell r="H2312" t="str">
            <v/>
          </cell>
        </row>
        <row r="2313">
          <cell r="H2313" t="str">
            <v/>
          </cell>
        </row>
        <row r="2314">
          <cell r="H2314" t="str">
            <v/>
          </cell>
        </row>
        <row r="2315">
          <cell r="H2315" t="str">
            <v/>
          </cell>
        </row>
        <row r="2316">
          <cell r="H2316" t="str">
            <v/>
          </cell>
        </row>
        <row r="2317">
          <cell r="H2317" t="str">
            <v/>
          </cell>
        </row>
        <row r="2318">
          <cell r="H2318" t="str">
            <v/>
          </cell>
        </row>
        <row r="2319">
          <cell r="H2319" t="str">
            <v/>
          </cell>
        </row>
        <row r="2320">
          <cell r="H2320" t="str">
            <v/>
          </cell>
        </row>
        <row r="2321">
          <cell r="H2321" t="str">
            <v/>
          </cell>
        </row>
        <row r="2322">
          <cell r="H2322" t="str">
            <v/>
          </cell>
        </row>
        <row r="2323">
          <cell r="H2323" t="str">
            <v/>
          </cell>
        </row>
        <row r="2324">
          <cell r="H2324" t="str">
            <v/>
          </cell>
        </row>
        <row r="2325">
          <cell r="H2325" t="str">
            <v/>
          </cell>
        </row>
        <row r="2326">
          <cell r="H2326" t="str">
            <v/>
          </cell>
        </row>
        <row r="2327">
          <cell r="H2327" t="str">
            <v/>
          </cell>
        </row>
        <row r="2328">
          <cell r="H2328" t="str">
            <v/>
          </cell>
        </row>
        <row r="2329">
          <cell r="H2329" t="str">
            <v/>
          </cell>
        </row>
        <row r="2330">
          <cell r="H2330" t="str">
            <v/>
          </cell>
        </row>
        <row r="2331">
          <cell r="H2331" t="str">
            <v/>
          </cell>
        </row>
        <row r="2332">
          <cell r="H2332" t="str">
            <v/>
          </cell>
        </row>
        <row r="2333">
          <cell r="H2333" t="str">
            <v/>
          </cell>
        </row>
        <row r="2334">
          <cell r="H2334" t="str">
            <v/>
          </cell>
        </row>
        <row r="2335">
          <cell r="H2335" t="str">
            <v/>
          </cell>
        </row>
        <row r="2336">
          <cell r="H2336" t="str">
            <v/>
          </cell>
        </row>
        <row r="2337">
          <cell r="H2337" t="str">
            <v/>
          </cell>
        </row>
        <row r="2338">
          <cell r="H2338" t="str">
            <v/>
          </cell>
        </row>
        <row r="2339">
          <cell r="H2339" t="str">
            <v/>
          </cell>
        </row>
        <row r="2340">
          <cell r="H2340" t="str">
            <v/>
          </cell>
        </row>
        <row r="2341">
          <cell r="H2341" t="str">
            <v/>
          </cell>
        </row>
        <row r="2342">
          <cell r="H2342" t="str">
            <v/>
          </cell>
        </row>
        <row r="2343">
          <cell r="H2343" t="str">
            <v/>
          </cell>
        </row>
        <row r="2344">
          <cell r="H2344" t="str">
            <v/>
          </cell>
        </row>
        <row r="2345">
          <cell r="H2345" t="str">
            <v/>
          </cell>
        </row>
        <row r="2346">
          <cell r="H2346" t="str">
            <v/>
          </cell>
        </row>
        <row r="2347">
          <cell r="H2347" t="str">
            <v/>
          </cell>
        </row>
        <row r="2348">
          <cell r="H2348" t="str">
            <v/>
          </cell>
        </row>
        <row r="2349">
          <cell r="H2349" t="str">
            <v/>
          </cell>
        </row>
        <row r="2350">
          <cell r="H2350" t="str">
            <v/>
          </cell>
        </row>
        <row r="2351">
          <cell r="H2351" t="str">
            <v/>
          </cell>
        </row>
        <row r="2352">
          <cell r="H2352" t="str">
            <v/>
          </cell>
        </row>
        <row r="2353">
          <cell r="H2353" t="str">
            <v/>
          </cell>
        </row>
        <row r="2354">
          <cell r="H2354" t="str">
            <v/>
          </cell>
        </row>
        <row r="2355">
          <cell r="H2355" t="str">
            <v/>
          </cell>
        </row>
        <row r="2356">
          <cell r="H2356" t="str">
            <v/>
          </cell>
        </row>
        <row r="2357">
          <cell r="H2357" t="str">
            <v/>
          </cell>
        </row>
        <row r="2358">
          <cell r="H2358" t="str">
            <v/>
          </cell>
        </row>
        <row r="2359">
          <cell r="H2359" t="str">
            <v/>
          </cell>
        </row>
        <row r="2360">
          <cell r="H2360" t="str">
            <v/>
          </cell>
        </row>
        <row r="2361">
          <cell r="H2361" t="str">
            <v/>
          </cell>
        </row>
        <row r="2362">
          <cell r="H2362" t="str">
            <v/>
          </cell>
        </row>
        <row r="2363">
          <cell r="H2363" t="str">
            <v/>
          </cell>
        </row>
        <row r="2364">
          <cell r="H2364" t="str">
            <v/>
          </cell>
        </row>
        <row r="2365">
          <cell r="H2365" t="str">
            <v/>
          </cell>
        </row>
        <row r="2366">
          <cell r="H2366" t="str">
            <v/>
          </cell>
        </row>
        <row r="2367">
          <cell r="H2367" t="str">
            <v/>
          </cell>
        </row>
        <row r="2368">
          <cell r="H2368" t="str">
            <v/>
          </cell>
        </row>
        <row r="2369">
          <cell r="H2369" t="str">
            <v/>
          </cell>
        </row>
        <row r="2370">
          <cell r="H2370" t="str">
            <v/>
          </cell>
        </row>
        <row r="2371">
          <cell r="H2371" t="str">
            <v/>
          </cell>
        </row>
        <row r="2372">
          <cell r="H2372" t="str">
            <v/>
          </cell>
        </row>
        <row r="2373">
          <cell r="H2373" t="str">
            <v/>
          </cell>
        </row>
        <row r="2374">
          <cell r="H2374" t="str">
            <v/>
          </cell>
        </row>
        <row r="2375">
          <cell r="H2375" t="str">
            <v/>
          </cell>
        </row>
        <row r="2376">
          <cell r="H2376" t="str">
            <v/>
          </cell>
        </row>
        <row r="2377">
          <cell r="H2377" t="str">
            <v/>
          </cell>
        </row>
        <row r="2378">
          <cell r="H2378" t="str">
            <v/>
          </cell>
        </row>
        <row r="2379">
          <cell r="H2379" t="str">
            <v/>
          </cell>
        </row>
        <row r="2380">
          <cell r="H2380" t="str">
            <v/>
          </cell>
        </row>
        <row r="2381">
          <cell r="H2381" t="str">
            <v/>
          </cell>
        </row>
        <row r="2382">
          <cell r="H2382" t="str">
            <v/>
          </cell>
        </row>
        <row r="2383">
          <cell r="H2383" t="str">
            <v/>
          </cell>
        </row>
        <row r="2384">
          <cell r="H2384" t="str">
            <v/>
          </cell>
        </row>
        <row r="2385">
          <cell r="H2385" t="str">
            <v/>
          </cell>
        </row>
        <row r="2386">
          <cell r="H2386" t="str">
            <v/>
          </cell>
        </row>
        <row r="2387">
          <cell r="H2387" t="str">
            <v/>
          </cell>
        </row>
        <row r="2388">
          <cell r="H2388" t="str">
            <v/>
          </cell>
        </row>
        <row r="2389">
          <cell r="H2389" t="str">
            <v/>
          </cell>
        </row>
        <row r="2390">
          <cell r="H2390" t="str">
            <v/>
          </cell>
        </row>
        <row r="2391">
          <cell r="H2391" t="str">
            <v/>
          </cell>
        </row>
        <row r="2392">
          <cell r="H2392" t="str">
            <v/>
          </cell>
        </row>
        <row r="2393">
          <cell r="H2393" t="str">
            <v/>
          </cell>
        </row>
        <row r="2394">
          <cell r="H2394" t="str">
            <v/>
          </cell>
        </row>
        <row r="2395">
          <cell r="H2395" t="str">
            <v/>
          </cell>
        </row>
        <row r="2396">
          <cell r="H2396" t="str">
            <v/>
          </cell>
        </row>
        <row r="2397">
          <cell r="H2397" t="str">
            <v/>
          </cell>
        </row>
        <row r="2398">
          <cell r="H2398" t="str">
            <v/>
          </cell>
        </row>
        <row r="2399">
          <cell r="H2399" t="str">
            <v/>
          </cell>
        </row>
        <row r="2400">
          <cell r="H2400" t="str">
            <v/>
          </cell>
        </row>
        <row r="2401">
          <cell r="H2401" t="str">
            <v/>
          </cell>
        </row>
        <row r="2402">
          <cell r="H2402" t="str">
            <v/>
          </cell>
        </row>
        <row r="2403">
          <cell r="H2403" t="str">
            <v/>
          </cell>
        </row>
        <row r="2404">
          <cell r="H2404" t="str">
            <v/>
          </cell>
        </row>
        <row r="2405">
          <cell r="H2405" t="str">
            <v/>
          </cell>
        </row>
        <row r="2406">
          <cell r="H2406" t="str">
            <v/>
          </cell>
        </row>
        <row r="2407">
          <cell r="H2407" t="str">
            <v/>
          </cell>
        </row>
        <row r="2408">
          <cell r="H2408" t="str">
            <v/>
          </cell>
        </row>
        <row r="2409">
          <cell r="H2409" t="str">
            <v/>
          </cell>
        </row>
        <row r="2410">
          <cell r="H2410" t="str">
            <v/>
          </cell>
        </row>
        <row r="2411">
          <cell r="H2411" t="str">
            <v/>
          </cell>
        </row>
        <row r="2412">
          <cell r="H2412" t="str">
            <v/>
          </cell>
        </row>
        <row r="2413">
          <cell r="H2413" t="str">
            <v/>
          </cell>
        </row>
        <row r="2414">
          <cell r="H2414" t="str">
            <v/>
          </cell>
        </row>
        <row r="2415">
          <cell r="H2415" t="str">
            <v/>
          </cell>
        </row>
        <row r="2416">
          <cell r="H2416" t="str">
            <v/>
          </cell>
        </row>
        <row r="2417">
          <cell r="H2417" t="str">
            <v/>
          </cell>
        </row>
        <row r="2418">
          <cell r="H2418" t="str">
            <v/>
          </cell>
        </row>
        <row r="2419">
          <cell r="H2419" t="str">
            <v/>
          </cell>
        </row>
        <row r="2420">
          <cell r="H2420" t="str">
            <v/>
          </cell>
        </row>
        <row r="2421">
          <cell r="H2421" t="str">
            <v/>
          </cell>
        </row>
        <row r="2422">
          <cell r="H2422" t="str">
            <v/>
          </cell>
        </row>
        <row r="2423">
          <cell r="H2423" t="str">
            <v/>
          </cell>
        </row>
        <row r="2424">
          <cell r="H2424" t="str">
            <v/>
          </cell>
        </row>
        <row r="2425">
          <cell r="H2425" t="str">
            <v/>
          </cell>
        </row>
        <row r="2426">
          <cell r="H2426" t="str">
            <v/>
          </cell>
        </row>
        <row r="2427">
          <cell r="H2427" t="str">
            <v/>
          </cell>
        </row>
        <row r="2428">
          <cell r="H2428" t="str">
            <v/>
          </cell>
        </row>
        <row r="2429">
          <cell r="H2429" t="str">
            <v/>
          </cell>
        </row>
        <row r="2430">
          <cell r="H2430" t="str">
            <v/>
          </cell>
        </row>
        <row r="2431">
          <cell r="H2431" t="str">
            <v/>
          </cell>
        </row>
        <row r="2432">
          <cell r="H2432" t="str">
            <v/>
          </cell>
        </row>
        <row r="2433">
          <cell r="H2433" t="str">
            <v/>
          </cell>
        </row>
        <row r="2434">
          <cell r="H2434" t="str">
            <v/>
          </cell>
        </row>
        <row r="2435">
          <cell r="H2435" t="str">
            <v/>
          </cell>
        </row>
        <row r="2436">
          <cell r="H2436" t="str">
            <v/>
          </cell>
        </row>
        <row r="2437">
          <cell r="H2437" t="str">
            <v/>
          </cell>
        </row>
        <row r="2438">
          <cell r="H2438" t="str">
            <v/>
          </cell>
        </row>
        <row r="2439">
          <cell r="H2439" t="str">
            <v/>
          </cell>
        </row>
        <row r="2440">
          <cell r="H2440" t="str">
            <v/>
          </cell>
        </row>
        <row r="2441">
          <cell r="H2441" t="str">
            <v/>
          </cell>
        </row>
        <row r="2442">
          <cell r="H2442" t="str">
            <v/>
          </cell>
        </row>
        <row r="2443">
          <cell r="H2443" t="str">
            <v/>
          </cell>
        </row>
        <row r="2444">
          <cell r="H2444" t="str">
            <v/>
          </cell>
        </row>
        <row r="2445">
          <cell r="H2445" t="str">
            <v/>
          </cell>
        </row>
        <row r="2446">
          <cell r="H2446" t="str">
            <v/>
          </cell>
        </row>
        <row r="2447">
          <cell r="H2447" t="str">
            <v/>
          </cell>
        </row>
        <row r="2448">
          <cell r="H2448" t="str">
            <v/>
          </cell>
        </row>
        <row r="2449">
          <cell r="H2449" t="str">
            <v/>
          </cell>
        </row>
        <row r="2450">
          <cell r="H2450" t="str">
            <v/>
          </cell>
        </row>
        <row r="2451">
          <cell r="H2451" t="str">
            <v/>
          </cell>
        </row>
        <row r="2452">
          <cell r="H2452" t="str">
            <v/>
          </cell>
        </row>
        <row r="2453">
          <cell r="H2453" t="str">
            <v/>
          </cell>
        </row>
        <row r="2454">
          <cell r="H2454" t="str">
            <v/>
          </cell>
        </row>
        <row r="2455">
          <cell r="H2455" t="str">
            <v/>
          </cell>
        </row>
        <row r="2456">
          <cell r="H2456" t="str">
            <v/>
          </cell>
        </row>
        <row r="2457">
          <cell r="H2457" t="str">
            <v/>
          </cell>
        </row>
        <row r="2458">
          <cell r="H2458" t="str">
            <v/>
          </cell>
        </row>
        <row r="2459">
          <cell r="H2459" t="str">
            <v/>
          </cell>
        </row>
        <row r="2460">
          <cell r="H2460" t="str">
            <v/>
          </cell>
        </row>
        <row r="2461">
          <cell r="H2461" t="str">
            <v/>
          </cell>
        </row>
        <row r="2462">
          <cell r="H2462" t="str">
            <v/>
          </cell>
        </row>
        <row r="2463">
          <cell r="H2463" t="str">
            <v/>
          </cell>
        </row>
        <row r="2464">
          <cell r="H2464" t="str">
            <v/>
          </cell>
        </row>
        <row r="2465">
          <cell r="H2465" t="str">
            <v/>
          </cell>
        </row>
        <row r="2466">
          <cell r="H2466" t="str">
            <v/>
          </cell>
        </row>
        <row r="2467">
          <cell r="H2467" t="str">
            <v/>
          </cell>
        </row>
        <row r="2468">
          <cell r="H2468" t="str">
            <v/>
          </cell>
        </row>
        <row r="2469">
          <cell r="H2469" t="str">
            <v/>
          </cell>
        </row>
        <row r="2470">
          <cell r="H2470" t="str">
            <v/>
          </cell>
        </row>
        <row r="2471">
          <cell r="H2471" t="str">
            <v/>
          </cell>
        </row>
        <row r="2472">
          <cell r="H2472" t="str">
            <v/>
          </cell>
        </row>
        <row r="2473">
          <cell r="H2473" t="str">
            <v/>
          </cell>
        </row>
        <row r="2474">
          <cell r="H2474" t="str">
            <v/>
          </cell>
        </row>
        <row r="2475">
          <cell r="H2475" t="str">
            <v/>
          </cell>
        </row>
        <row r="2476">
          <cell r="H2476" t="str">
            <v/>
          </cell>
        </row>
        <row r="2477">
          <cell r="H2477" t="str">
            <v/>
          </cell>
        </row>
        <row r="2478">
          <cell r="H2478" t="str">
            <v/>
          </cell>
        </row>
        <row r="2479">
          <cell r="H2479" t="str">
            <v/>
          </cell>
        </row>
        <row r="2480">
          <cell r="H2480" t="str">
            <v/>
          </cell>
        </row>
        <row r="2481">
          <cell r="H2481" t="str">
            <v/>
          </cell>
        </row>
        <row r="2482">
          <cell r="H2482" t="str">
            <v/>
          </cell>
        </row>
        <row r="2483">
          <cell r="H2483" t="str">
            <v/>
          </cell>
        </row>
        <row r="2484">
          <cell r="H2484" t="str">
            <v/>
          </cell>
        </row>
        <row r="2485">
          <cell r="H2485" t="str">
            <v/>
          </cell>
        </row>
        <row r="2486">
          <cell r="H2486" t="str">
            <v/>
          </cell>
        </row>
        <row r="2487">
          <cell r="H2487" t="str">
            <v/>
          </cell>
        </row>
        <row r="2488">
          <cell r="H2488" t="str">
            <v/>
          </cell>
        </row>
        <row r="2489">
          <cell r="H2489" t="str">
            <v/>
          </cell>
        </row>
        <row r="2490">
          <cell r="H2490" t="str">
            <v/>
          </cell>
        </row>
        <row r="2491">
          <cell r="H2491" t="str">
            <v/>
          </cell>
        </row>
        <row r="2492">
          <cell r="H2492" t="str">
            <v/>
          </cell>
        </row>
        <row r="2493">
          <cell r="H2493" t="str">
            <v/>
          </cell>
        </row>
        <row r="2494">
          <cell r="H2494" t="str">
            <v/>
          </cell>
        </row>
        <row r="2495">
          <cell r="H2495" t="str">
            <v/>
          </cell>
        </row>
        <row r="2496">
          <cell r="H2496" t="str">
            <v/>
          </cell>
        </row>
        <row r="2497">
          <cell r="H2497" t="str">
            <v/>
          </cell>
        </row>
        <row r="2498">
          <cell r="H2498" t="str">
            <v/>
          </cell>
        </row>
        <row r="2499">
          <cell r="H2499" t="str">
            <v/>
          </cell>
        </row>
        <row r="2500">
          <cell r="H2500" t="str">
            <v/>
          </cell>
        </row>
        <row r="2501">
          <cell r="H2501" t="str">
            <v/>
          </cell>
        </row>
        <row r="2502">
          <cell r="H2502" t="str">
            <v/>
          </cell>
        </row>
        <row r="2503">
          <cell r="H2503" t="str">
            <v/>
          </cell>
        </row>
        <row r="2504">
          <cell r="H2504" t="str">
            <v/>
          </cell>
        </row>
        <row r="2505">
          <cell r="H2505" t="str">
            <v/>
          </cell>
        </row>
        <row r="2506">
          <cell r="H2506" t="str">
            <v/>
          </cell>
        </row>
        <row r="2507">
          <cell r="H2507" t="str">
            <v/>
          </cell>
        </row>
        <row r="2508">
          <cell r="H2508" t="str">
            <v/>
          </cell>
        </row>
        <row r="2509">
          <cell r="H2509" t="str">
            <v/>
          </cell>
        </row>
        <row r="2510">
          <cell r="H2510" t="str">
            <v/>
          </cell>
        </row>
        <row r="2511">
          <cell r="H2511" t="str">
            <v/>
          </cell>
        </row>
        <row r="2512">
          <cell r="H2512" t="str">
            <v/>
          </cell>
        </row>
        <row r="2513">
          <cell r="H2513" t="str">
            <v/>
          </cell>
        </row>
        <row r="2514">
          <cell r="H2514" t="str">
            <v/>
          </cell>
        </row>
        <row r="2515">
          <cell r="H2515" t="str">
            <v/>
          </cell>
        </row>
        <row r="2516">
          <cell r="H2516" t="str">
            <v/>
          </cell>
        </row>
        <row r="2517">
          <cell r="H2517" t="str">
            <v/>
          </cell>
        </row>
        <row r="2518">
          <cell r="H2518" t="str">
            <v/>
          </cell>
        </row>
        <row r="2519">
          <cell r="H2519" t="str">
            <v/>
          </cell>
        </row>
        <row r="2520">
          <cell r="H2520" t="str">
            <v/>
          </cell>
        </row>
        <row r="2521">
          <cell r="H2521" t="str">
            <v/>
          </cell>
        </row>
        <row r="2522">
          <cell r="H2522" t="str">
            <v/>
          </cell>
        </row>
        <row r="2523">
          <cell r="H2523" t="str">
            <v/>
          </cell>
        </row>
        <row r="2524">
          <cell r="H2524" t="str">
            <v/>
          </cell>
        </row>
        <row r="2525">
          <cell r="H2525" t="str">
            <v/>
          </cell>
        </row>
        <row r="2526">
          <cell r="H2526" t="str">
            <v/>
          </cell>
        </row>
        <row r="2527">
          <cell r="H2527" t="str">
            <v/>
          </cell>
        </row>
        <row r="2528">
          <cell r="H2528" t="str">
            <v/>
          </cell>
        </row>
        <row r="2529">
          <cell r="H2529" t="str">
            <v/>
          </cell>
        </row>
        <row r="2530">
          <cell r="H2530" t="str">
            <v/>
          </cell>
        </row>
        <row r="2531">
          <cell r="H2531" t="str">
            <v/>
          </cell>
        </row>
        <row r="2532">
          <cell r="H2532" t="str">
            <v/>
          </cell>
        </row>
        <row r="2533">
          <cell r="H2533" t="str">
            <v/>
          </cell>
        </row>
        <row r="2534">
          <cell r="H2534" t="str">
            <v/>
          </cell>
        </row>
        <row r="2535">
          <cell r="H2535" t="str">
            <v/>
          </cell>
        </row>
        <row r="2536">
          <cell r="H2536" t="str">
            <v/>
          </cell>
        </row>
        <row r="2537">
          <cell r="H2537" t="str">
            <v/>
          </cell>
        </row>
        <row r="2538">
          <cell r="H2538" t="str">
            <v/>
          </cell>
        </row>
        <row r="2539">
          <cell r="H2539" t="str">
            <v/>
          </cell>
        </row>
        <row r="2540">
          <cell r="H2540" t="str">
            <v/>
          </cell>
        </row>
        <row r="2541">
          <cell r="H2541" t="str">
            <v/>
          </cell>
        </row>
        <row r="2542">
          <cell r="H2542" t="str">
            <v/>
          </cell>
        </row>
        <row r="2543">
          <cell r="H2543" t="str">
            <v/>
          </cell>
        </row>
        <row r="2544">
          <cell r="H2544" t="str">
            <v/>
          </cell>
        </row>
        <row r="2545">
          <cell r="H2545" t="str">
            <v/>
          </cell>
        </row>
        <row r="2546">
          <cell r="H2546" t="str">
            <v/>
          </cell>
        </row>
        <row r="2547">
          <cell r="H2547" t="str">
            <v/>
          </cell>
        </row>
        <row r="2548">
          <cell r="H2548" t="str">
            <v/>
          </cell>
        </row>
        <row r="2549">
          <cell r="H2549" t="str">
            <v/>
          </cell>
        </row>
        <row r="2550">
          <cell r="H2550" t="str">
            <v/>
          </cell>
        </row>
        <row r="2551">
          <cell r="H2551" t="str">
            <v/>
          </cell>
        </row>
        <row r="2552">
          <cell r="H2552" t="str">
            <v/>
          </cell>
        </row>
        <row r="2553">
          <cell r="H2553" t="str">
            <v/>
          </cell>
        </row>
        <row r="2554">
          <cell r="H2554" t="str">
            <v/>
          </cell>
        </row>
        <row r="2555">
          <cell r="H2555" t="str">
            <v/>
          </cell>
        </row>
        <row r="2556">
          <cell r="H2556" t="str">
            <v/>
          </cell>
        </row>
        <row r="2557">
          <cell r="H2557" t="str">
            <v/>
          </cell>
        </row>
        <row r="2558">
          <cell r="H2558" t="str">
            <v/>
          </cell>
        </row>
        <row r="2559">
          <cell r="H2559" t="str">
            <v/>
          </cell>
        </row>
        <row r="2560">
          <cell r="H2560" t="str">
            <v/>
          </cell>
        </row>
        <row r="2561">
          <cell r="H2561" t="str">
            <v/>
          </cell>
        </row>
        <row r="2562">
          <cell r="H2562" t="str">
            <v/>
          </cell>
        </row>
        <row r="2563">
          <cell r="H2563" t="str">
            <v/>
          </cell>
        </row>
        <row r="2564">
          <cell r="H2564" t="str">
            <v/>
          </cell>
        </row>
        <row r="2565">
          <cell r="H2565" t="str">
            <v/>
          </cell>
        </row>
        <row r="2566">
          <cell r="H2566" t="str">
            <v/>
          </cell>
        </row>
        <row r="2567">
          <cell r="H2567" t="str">
            <v/>
          </cell>
        </row>
        <row r="2568">
          <cell r="H2568" t="str">
            <v/>
          </cell>
        </row>
        <row r="2569">
          <cell r="H2569" t="str">
            <v/>
          </cell>
        </row>
        <row r="2570">
          <cell r="H2570" t="str">
            <v/>
          </cell>
        </row>
        <row r="2571">
          <cell r="H2571" t="str">
            <v/>
          </cell>
        </row>
        <row r="2572">
          <cell r="H2572" t="str">
            <v/>
          </cell>
        </row>
        <row r="2573">
          <cell r="H2573" t="str">
            <v/>
          </cell>
        </row>
        <row r="2574">
          <cell r="H2574" t="str">
            <v/>
          </cell>
        </row>
        <row r="2575">
          <cell r="H2575" t="str">
            <v/>
          </cell>
        </row>
        <row r="2576">
          <cell r="H2576" t="str">
            <v/>
          </cell>
        </row>
        <row r="2577">
          <cell r="H2577" t="str">
            <v/>
          </cell>
        </row>
        <row r="2578">
          <cell r="H2578" t="str">
            <v/>
          </cell>
        </row>
        <row r="2579">
          <cell r="H2579" t="str">
            <v/>
          </cell>
        </row>
        <row r="2580">
          <cell r="H2580" t="str">
            <v/>
          </cell>
        </row>
        <row r="2581">
          <cell r="H2581" t="str">
            <v/>
          </cell>
        </row>
        <row r="2582">
          <cell r="H2582" t="str">
            <v/>
          </cell>
        </row>
        <row r="2583">
          <cell r="H2583" t="str">
            <v/>
          </cell>
        </row>
        <row r="2584">
          <cell r="H2584" t="str">
            <v/>
          </cell>
        </row>
        <row r="2585">
          <cell r="H2585" t="str">
            <v/>
          </cell>
        </row>
        <row r="2586">
          <cell r="H2586" t="str">
            <v/>
          </cell>
        </row>
        <row r="2587">
          <cell r="H2587" t="str">
            <v/>
          </cell>
        </row>
        <row r="2588">
          <cell r="H2588" t="str">
            <v/>
          </cell>
        </row>
        <row r="2589">
          <cell r="H2589" t="str">
            <v/>
          </cell>
        </row>
        <row r="2590">
          <cell r="H2590" t="str">
            <v/>
          </cell>
        </row>
        <row r="2591">
          <cell r="H2591" t="str">
            <v/>
          </cell>
        </row>
        <row r="2592">
          <cell r="H2592" t="str">
            <v/>
          </cell>
        </row>
        <row r="2593">
          <cell r="H2593" t="str">
            <v/>
          </cell>
        </row>
        <row r="2594">
          <cell r="H2594" t="str">
            <v/>
          </cell>
        </row>
        <row r="2595">
          <cell r="H2595" t="str">
            <v/>
          </cell>
        </row>
        <row r="2596">
          <cell r="H2596" t="str">
            <v/>
          </cell>
        </row>
        <row r="2597">
          <cell r="H2597" t="str">
            <v/>
          </cell>
        </row>
        <row r="2598">
          <cell r="H2598" t="str">
            <v/>
          </cell>
        </row>
        <row r="2599">
          <cell r="H2599" t="str">
            <v/>
          </cell>
        </row>
        <row r="2600">
          <cell r="H2600" t="str">
            <v/>
          </cell>
        </row>
        <row r="2601">
          <cell r="H2601" t="str">
            <v/>
          </cell>
        </row>
        <row r="2602">
          <cell r="H2602" t="str">
            <v/>
          </cell>
        </row>
        <row r="2603">
          <cell r="H2603" t="str">
            <v/>
          </cell>
        </row>
        <row r="2604">
          <cell r="H2604" t="str">
            <v/>
          </cell>
        </row>
        <row r="2605">
          <cell r="H2605" t="str">
            <v/>
          </cell>
        </row>
        <row r="2606">
          <cell r="H2606" t="str">
            <v/>
          </cell>
        </row>
        <row r="2607">
          <cell r="H2607" t="str">
            <v/>
          </cell>
        </row>
        <row r="2608">
          <cell r="H2608" t="str">
            <v/>
          </cell>
        </row>
        <row r="2609">
          <cell r="H2609" t="str">
            <v/>
          </cell>
        </row>
        <row r="2610">
          <cell r="H2610" t="str">
            <v/>
          </cell>
        </row>
        <row r="2611">
          <cell r="H2611" t="str">
            <v/>
          </cell>
        </row>
        <row r="2612">
          <cell r="H2612" t="str">
            <v/>
          </cell>
        </row>
        <row r="2613">
          <cell r="H2613" t="str">
            <v/>
          </cell>
        </row>
        <row r="2614">
          <cell r="H2614" t="str">
            <v/>
          </cell>
        </row>
        <row r="2615">
          <cell r="H2615" t="str">
            <v/>
          </cell>
        </row>
        <row r="2616">
          <cell r="H2616" t="str">
            <v/>
          </cell>
        </row>
        <row r="2617">
          <cell r="H2617" t="str">
            <v/>
          </cell>
        </row>
        <row r="2618">
          <cell r="H2618" t="str">
            <v/>
          </cell>
        </row>
        <row r="2619">
          <cell r="H2619" t="str">
            <v/>
          </cell>
        </row>
        <row r="2620">
          <cell r="H2620" t="str">
            <v/>
          </cell>
        </row>
        <row r="2621">
          <cell r="H2621" t="str">
            <v/>
          </cell>
        </row>
        <row r="2622">
          <cell r="H2622" t="str">
            <v/>
          </cell>
        </row>
        <row r="2623">
          <cell r="H2623" t="str">
            <v/>
          </cell>
        </row>
        <row r="2624">
          <cell r="H2624" t="str">
            <v/>
          </cell>
        </row>
        <row r="2625">
          <cell r="H2625" t="str">
            <v/>
          </cell>
        </row>
        <row r="2626">
          <cell r="H2626" t="str">
            <v/>
          </cell>
        </row>
        <row r="2627">
          <cell r="H2627" t="str">
            <v/>
          </cell>
        </row>
        <row r="2628">
          <cell r="H2628" t="str">
            <v/>
          </cell>
        </row>
        <row r="2629">
          <cell r="H2629" t="str">
            <v/>
          </cell>
        </row>
        <row r="2630">
          <cell r="H2630" t="str">
            <v/>
          </cell>
        </row>
        <row r="2631">
          <cell r="H2631" t="str">
            <v/>
          </cell>
        </row>
        <row r="2632">
          <cell r="H2632" t="str">
            <v/>
          </cell>
        </row>
        <row r="2633">
          <cell r="H2633" t="str">
            <v/>
          </cell>
        </row>
        <row r="2634">
          <cell r="H2634" t="str">
            <v/>
          </cell>
        </row>
        <row r="2635">
          <cell r="H2635" t="str">
            <v/>
          </cell>
        </row>
        <row r="2636">
          <cell r="H2636" t="str">
            <v/>
          </cell>
        </row>
        <row r="2637">
          <cell r="H2637" t="str">
            <v/>
          </cell>
        </row>
        <row r="2638">
          <cell r="H2638" t="str">
            <v/>
          </cell>
        </row>
        <row r="2639">
          <cell r="H2639" t="str">
            <v/>
          </cell>
        </row>
        <row r="2640">
          <cell r="H2640" t="str">
            <v/>
          </cell>
        </row>
        <row r="2641">
          <cell r="H2641" t="str">
            <v/>
          </cell>
        </row>
        <row r="2642">
          <cell r="H2642" t="str">
            <v/>
          </cell>
        </row>
        <row r="2643">
          <cell r="H2643" t="str">
            <v/>
          </cell>
        </row>
        <row r="2644">
          <cell r="H2644" t="str">
            <v/>
          </cell>
        </row>
        <row r="2645">
          <cell r="H2645" t="str">
            <v/>
          </cell>
        </row>
        <row r="2646">
          <cell r="H2646" t="str">
            <v/>
          </cell>
        </row>
        <row r="2647">
          <cell r="H2647" t="str">
            <v/>
          </cell>
        </row>
        <row r="2648">
          <cell r="H2648" t="str">
            <v/>
          </cell>
        </row>
        <row r="2649">
          <cell r="H2649" t="str">
            <v/>
          </cell>
        </row>
        <row r="2650">
          <cell r="H2650" t="str">
            <v/>
          </cell>
        </row>
        <row r="2651">
          <cell r="H2651" t="str">
            <v/>
          </cell>
        </row>
        <row r="2652">
          <cell r="H2652" t="str">
            <v/>
          </cell>
        </row>
        <row r="2653">
          <cell r="H2653" t="str">
            <v/>
          </cell>
        </row>
        <row r="2654">
          <cell r="H2654" t="str">
            <v/>
          </cell>
        </row>
        <row r="2655">
          <cell r="H2655" t="str">
            <v/>
          </cell>
        </row>
        <row r="2656">
          <cell r="H2656" t="str">
            <v/>
          </cell>
        </row>
        <row r="2657">
          <cell r="H2657" t="str">
            <v/>
          </cell>
        </row>
        <row r="2658">
          <cell r="H2658" t="str">
            <v/>
          </cell>
        </row>
        <row r="2659">
          <cell r="H2659" t="str">
            <v/>
          </cell>
        </row>
        <row r="2660">
          <cell r="H2660" t="str">
            <v/>
          </cell>
        </row>
        <row r="2661">
          <cell r="H2661" t="str">
            <v/>
          </cell>
        </row>
        <row r="2662">
          <cell r="H2662" t="str">
            <v/>
          </cell>
        </row>
        <row r="2663">
          <cell r="H2663" t="str">
            <v/>
          </cell>
        </row>
        <row r="2664">
          <cell r="H2664" t="str">
            <v/>
          </cell>
        </row>
        <row r="2665">
          <cell r="H2665" t="str">
            <v/>
          </cell>
        </row>
        <row r="2666">
          <cell r="H2666" t="str">
            <v/>
          </cell>
        </row>
        <row r="2667">
          <cell r="H2667" t="str">
            <v/>
          </cell>
        </row>
        <row r="2668">
          <cell r="H2668" t="str">
            <v/>
          </cell>
        </row>
        <row r="2669">
          <cell r="H2669" t="str">
            <v/>
          </cell>
        </row>
        <row r="2670">
          <cell r="H2670" t="str">
            <v/>
          </cell>
        </row>
        <row r="2671">
          <cell r="H2671" t="str">
            <v/>
          </cell>
        </row>
        <row r="2672">
          <cell r="H2672" t="str">
            <v/>
          </cell>
        </row>
        <row r="2673">
          <cell r="H2673" t="str">
            <v/>
          </cell>
        </row>
        <row r="2674">
          <cell r="H2674" t="str">
            <v/>
          </cell>
        </row>
        <row r="2675">
          <cell r="H2675" t="str">
            <v/>
          </cell>
        </row>
        <row r="2676">
          <cell r="H2676" t="str">
            <v/>
          </cell>
        </row>
        <row r="2677">
          <cell r="H2677" t="str">
            <v/>
          </cell>
        </row>
        <row r="2678">
          <cell r="H2678" t="str">
            <v/>
          </cell>
        </row>
        <row r="2679">
          <cell r="H2679" t="str">
            <v/>
          </cell>
        </row>
        <row r="2680">
          <cell r="H2680" t="str">
            <v/>
          </cell>
        </row>
        <row r="2681">
          <cell r="H2681" t="str">
            <v/>
          </cell>
        </row>
        <row r="2682">
          <cell r="H2682" t="str">
            <v/>
          </cell>
        </row>
        <row r="2683">
          <cell r="H2683" t="str">
            <v/>
          </cell>
        </row>
        <row r="2684">
          <cell r="H2684" t="str">
            <v/>
          </cell>
        </row>
        <row r="2685">
          <cell r="H2685" t="str">
            <v/>
          </cell>
        </row>
        <row r="2686">
          <cell r="H2686" t="str">
            <v/>
          </cell>
        </row>
        <row r="2687">
          <cell r="H2687" t="str">
            <v/>
          </cell>
        </row>
        <row r="2688">
          <cell r="H2688" t="str">
            <v/>
          </cell>
        </row>
        <row r="2689">
          <cell r="H2689" t="str">
            <v/>
          </cell>
        </row>
        <row r="2690">
          <cell r="H2690" t="str">
            <v/>
          </cell>
        </row>
        <row r="2691">
          <cell r="H2691" t="str">
            <v/>
          </cell>
        </row>
        <row r="2692">
          <cell r="H2692" t="str">
            <v/>
          </cell>
        </row>
        <row r="2693">
          <cell r="H2693" t="str">
            <v/>
          </cell>
        </row>
        <row r="2694">
          <cell r="H2694" t="str">
            <v/>
          </cell>
        </row>
        <row r="2695">
          <cell r="H2695" t="str">
            <v/>
          </cell>
        </row>
        <row r="2696">
          <cell r="H2696" t="str">
            <v/>
          </cell>
        </row>
        <row r="2697">
          <cell r="H2697" t="str">
            <v/>
          </cell>
        </row>
        <row r="2698">
          <cell r="H2698" t="str">
            <v/>
          </cell>
        </row>
        <row r="2699">
          <cell r="H2699" t="str">
            <v/>
          </cell>
        </row>
        <row r="2700">
          <cell r="H2700" t="str">
            <v/>
          </cell>
        </row>
        <row r="2701">
          <cell r="H2701" t="str">
            <v/>
          </cell>
        </row>
        <row r="2702">
          <cell r="H2702" t="str">
            <v/>
          </cell>
        </row>
        <row r="2703">
          <cell r="H2703" t="str">
            <v/>
          </cell>
        </row>
        <row r="2704">
          <cell r="H2704" t="str">
            <v/>
          </cell>
        </row>
        <row r="2705">
          <cell r="H2705" t="str">
            <v/>
          </cell>
        </row>
        <row r="2706">
          <cell r="H2706" t="str">
            <v/>
          </cell>
        </row>
        <row r="2707">
          <cell r="H2707" t="str">
            <v/>
          </cell>
        </row>
        <row r="2708">
          <cell r="H2708" t="str">
            <v/>
          </cell>
        </row>
        <row r="2709">
          <cell r="H2709" t="str">
            <v/>
          </cell>
        </row>
        <row r="2710">
          <cell r="H2710" t="str">
            <v/>
          </cell>
        </row>
        <row r="2711">
          <cell r="H2711" t="str">
            <v/>
          </cell>
        </row>
        <row r="2712">
          <cell r="H2712" t="str">
            <v/>
          </cell>
        </row>
        <row r="2713">
          <cell r="H2713" t="str">
            <v/>
          </cell>
        </row>
        <row r="2714">
          <cell r="H2714" t="str">
            <v/>
          </cell>
        </row>
        <row r="2715">
          <cell r="H2715" t="str">
            <v/>
          </cell>
        </row>
        <row r="2716">
          <cell r="H2716" t="str">
            <v/>
          </cell>
        </row>
        <row r="2717">
          <cell r="H2717" t="str">
            <v/>
          </cell>
        </row>
        <row r="2718">
          <cell r="H2718" t="str">
            <v/>
          </cell>
        </row>
        <row r="2719">
          <cell r="H2719" t="str">
            <v/>
          </cell>
        </row>
        <row r="2720">
          <cell r="H2720" t="str">
            <v/>
          </cell>
        </row>
        <row r="2721">
          <cell r="H2721" t="str">
            <v/>
          </cell>
        </row>
        <row r="2722">
          <cell r="H2722" t="str">
            <v/>
          </cell>
        </row>
        <row r="2723">
          <cell r="H2723" t="str">
            <v/>
          </cell>
        </row>
        <row r="2724">
          <cell r="H2724" t="str">
            <v/>
          </cell>
        </row>
        <row r="2725">
          <cell r="H2725" t="str">
            <v/>
          </cell>
        </row>
        <row r="2726">
          <cell r="H2726" t="str">
            <v/>
          </cell>
        </row>
        <row r="2727">
          <cell r="H2727" t="str">
            <v/>
          </cell>
        </row>
        <row r="2728">
          <cell r="H2728" t="str">
            <v/>
          </cell>
        </row>
        <row r="2729">
          <cell r="H2729" t="str">
            <v/>
          </cell>
        </row>
        <row r="2730">
          <cell r="H2730" t="str">
            <v/>
          </cell>
        </row>
        <row r="2731">
          <cell r="H2731" t="str">
            <v/>
          </cell>
        </row>
        <row r="2732">
          <cell r="H2732" t="str">
            <v/>
          </cell>
        </row>
        <row r="2733">
          <cell r="H2733" t="str">
            <v/>
          </cell>
        </row>
        <row r="2734">
          <cell r="H2734" t="str">
            <v/>
          </cell>
        </row>
        <row r="2735">
          <cell r="H2735" t="str">
            <v/>
          </cell>
        </row>
        <row r="2736">
          <cell r="H2736" t="str">
            <v/>
          </cell>
        </row>
        <row r="2737">
          <cell r="H2737" t="str">
            <v/>
          </cell>
        </row>
        <row r="2738">
          <cell r="H2738" t="str">
            <v/>
          </cell>
        </row>
        <row r="2739">
          <cell r="H2739" t="str">
            <v/>
          </cell>
        </row>
        <row r="2740">
          <cell r="H2740" t="str">
            <v/>
          </cell>
        </row>
        <row r="2741">
          <cell r="H2741" t="str">
            <v/>
          </cell>
        </row>
        <row r="2742">
          <cell r="H2742" t="str">
            <v/>
          </cell>
        </row>
        <row r="2743">
          <cell r="H2743" t="str">
            <v/>
          </cell>
        </row>
        <row r="2744">
          <cell r="H2744" t="str">
            <v/>
          </cell>
        </row>
        <row r="2745">
          <cell r="H2745" t="str">
            <v/>
          </cell>
        </row>
        <row r="2746">
          <cell r="H2746" t="str">
            <v/>
          </cell>
        </row>
        <row r="2747">
          <cell r="H2747" t="str">
            <v/>
          </cell>
        </row>
        <row r="2748">
          <cell r="H2748" t="str">
            <v/>
          </cell>
        </row>
        <row r="2749">
          <cell r="H2749" t="str">
            <v/>
          </cell>
        </row>
        <row r="2750">
          <cell r="H2750" t="str">
            <v/>
          </cell>
        </row>
        <row r="2751">
          <cell r="H2751" t="str">
            <v/>
          </cell>
        </row>
        <row r="2752">
          <cell r="H2752" t="str">
            <v/>
          </cell>
        </row>
        <row r="2753">
          <cell r="H2753" t="str">
            <v/>
          </cell>
        </row>
        <row r="2754">
          <cell r="H2754" t="str">
            <v/>
          </cell>
        </row>
        <row r="2755">
          <cell r="H2755" t="str">
            <v/>
          </cell>
        </row>
        <row r="2756">
          <cell r="H2756" t="str">
            <v/>
          </cell>
        </row>
        <row r="2757">
          <cell r="H2757" t="str">
            <v/>
          </cell>
        </row>
        <row r="2758">
          <cell r="H2758" t="str">
            <v/>
          </cell>
        </row>
        <row r="2759">
          <cell r="H2759" t="str">
            <v/>
          </cell>
        </row>
        <row r="2760">
          <cell r="H2760" t="str">
            <v/>
          </cell>
        </row>
        <row r="2761">
          <cell r="H2761" t="str">
            <v/>
          </cell>
        </row>
        <row r="2762">
          <cell r="H2762" t="str">
            <v/>
          </cell>
        </row>
        <row r="2763">
          <cell r="H2763" t="str">
            <v/>
          </cell>
        </row>
        <row r="2764">
          <cell r="H2764" t="str">
            <v/>
          </cell>
        </row>
        <row r="2765">
          <cell r="H2765" t="str">
            <v/>
          </cell>
        </row>
        <row r="2766">
          <cell r="H2766" t="str">
            <v/>
          </cell>
        </row>
        <row r="2767">
          <cell r="H2767" t="str">
            <v/>
          </cell>
        </row>
        <row r="2768">
          <cell r="H2768" t="str">
            <v/>
          </cell>
        </row>
        <row r="2769">
          <cell r="H2769" t="str">
            <v/>
          </cell>
        </row>
        <row r="2770">
          <cell r="H2770" t="str">
            <v/>
          </cell>
        </row>
        <row r="2771">
          <cell r="H2771" t="str">
            <v/>
          </cell>
        </row>
        <row r="2772">
          <cell r="H2772" t="str">
            <v/>
          </cell>
        </row>
        <row r="2773">
          <cell r="H2773" t="str">
            <v/>
          </cell>
        </row>
        <row r="2774">
          <cell r="H2774" t="str">
            <v/>
          </cell>
        </row>
        <row r="2775">
          <cell r="H2775" t="str">
            <v/>
          </cell>
        </row>
        <row r="2776">
          <cell r="H2776" t="str">
            <v/>
          </cell>
        </row>
        <row r="2777">
          <cell r="H2777" t="str">
            <v/>
          </cell>
        </row>
        <row r="2778">
          <cell r="H2778" t="str">
            <v/>
          </cell>
        </row>
        <row r="2779">
          <cell r="H2779" t="str">
            <v/>
          </cell>
        </row>
        <row r="2780">
          <cell r="H2780" t="str">
            <v/>
          </cell>
        </row>
        <row r="2781">
          <cell r="H2781" t="str">
            <v/>
          </cell>
        </row>
        <row r="2782">
          <cell r="H2782" t="str">
            <v/>
          </cell>
        </row>
        <row r="2783">
          <cell r="H2783" t="str">
            <v/>
          </cell>
        </row>
        <row r="2784">
          <cell r="H2784" t="str">
            <v/>
          </cell>
        </row>
        <row r="2785">
          <cell r="H2785" t="str">
            <v/>
          </cell>
        </row>
        <row r="2786">
          <cell r="H2786" t="str">
            <v/>
          </cell>
        </row>
        <row r="2787">
          <cell r="H2787" t="str">
            <v/>
          </cell>
        </row>
        <row r="2788">
          <cell r="H2788" t="str">
            <v/>
          </cell>
        </row>
        <row r="2789">
          <cell r="H2789" t="str">
            <v/>
          </cell>
        </row>
        <row r="2790">
          <cell r="H2790" t="str">
            <v/>
          </cell>
        </row>
        <row r="2791">
          <cell r="H2791" t="str">
            <v/>
          </cell>
        </row>
        <row r="2792">
          <cell r="H2792" t="str">
            <v/>
          </cell>
        </row>
        <row r="2793">
          <cell r="H2793" t="str">
            <v/>
          </cell>
        </row>
        <row r="2794">
          <cell r="H2794" t="str">
            <v/>
          </cell>
        </row>
        <row r="2795">
          <cell r="H2795" t="str">
            <v/>
          </cell>
        </row>
        <row r="2796">
          <cell r="H2796" t="str">
            <v/>
          </cell>
        </row>
        <row r="2797">
          <cell r="H2797" t="str">
            <v/>
          </cell>
        </row>
        <row r="2798">
          <cell r="H2798" t="str">
            <v/>
          </cell>
        </row>
        <row r="2799">
          <cell r="H2799" t="str">
            <v/>
          </cell>
        </row>
        <row r="2800">
          <cell r="H2800" t="str">
            <v/>
          </cell>
        </row>
        <row r="2801">
          <cell r="H2801" t="str">
            <v/>
          </cell>
        </row>
        <row r="2802">
          <cell r="H2802" t="str">
            <v/>
          </cell>
        </row>
        <row r="2803">
          <cell r="H2803" t="str">
            <v/>
          </cell>
        </row>
        <row r="2804">
          <cell r="H2804" t="str">
            <v/>
          </cell>
        </row>
        <row r="2805">
          <cell r="H2805" t="str">
            <v/>
          </cell>
        </row>
        <row r="2806">
          <cell r="H2806" t="str">
            <v/>
          </cell>
        </row>
        <row r="2807">
          <cell r="H2807" t="str">
            <v/>
          </cell>
        </row>
        <row r="2808">
          <cell r="H2808" t="str">
            <v/>
          </cell>
        </row>
        <row r="2809">
          <cell r="H2809" t="str">
            <v/>
          </cell>
        </row>
        <row r="2810">
          <cell r="H2810" t="str">
            <v/>
          </cell>
        </row>
        <row r="2811">
          <cell r="H2811" t="str">
            <v/>
          </cell>
        </row>
        <row r="2812">
          <cell r="H2812" t="str">
            <v/>
          </cell>
        </row>
        <row r="2813">
          <cell r="H2813" t="str">
            <v/>
          </cell>
        </row>
        <row r="2814">
          <cell r="H2814" t="str">
            <v/>
          </cell>
        </row>
        <row r="2815">
          <cell r="H2815" t="str">
            <v/>
          </cell>
        </row>
        <row r="2816">
          <cell r="H2816" t="str">
            <v/>
          </cell>
        </row>
        <row r="2817">
          <cell r="H2817" t="str">
            <v/>
          </cell>
        </row>
        <row r="2818">
          <cell r="H2818" t="str">
            <v/>
          </cell>
        </row>
        <row r="2819">
          <cell r="H2819" t="str">
            <v/>
          </cell>
        </row>
        <row r="2820">
          <cell r="H2820" t="str">
            <v/>
          </cell>
        </row>
        <row r="2821">
          <cell r="H2821" t="str">
            <v/>
          </cell>
        </row>
        <row r="2822">
          <cell r="H2822" t="str">
            <v/>
          </cell>
        </row>
        <row r="2823">
          <cell r="H2823" t="str">
            <v/>
          </cell>
        </row>
        <row r="2824">
          <cell r="H2824" t="str">
            <v/>
          </cell>
        </row>
        <row r="2825">
          <cell r="H2825" t="str">
            <v/>
          </cell>
        </row>
        <row r="2826">
          <cell r="H2826" t="str">
            <v/>
          </cell>
        </row>
        <row r="2827">
          <cell r="H2827" t="str">
            <v/>
          </cell>
        </row>
        <row r="2828">
          <cell r="H2828" t="str">
            <v/>
          </cell>
        </row>
        <row r="2829">
          <cell r="H2829" t="str">
            <v/>
          </cell>
        </row>
        <row r="2830">
          <cell r="H2830" t="str">
            <v/>
          </cell>
        </row>
        <row r="2831">
          <cell r="H2831" t="str">
            <v/>
          </cell>
        </row>
        <row r="2832">
          <cell r="H2832" t="str">
            <v/>
          </cell>
        </row>
        <row r="2833">
          <cell r="H2833" t="str">
            <v/>
          </cell>
        </row>
        <row r="2834">
          <cell r="H2834" t="str">
            <v/>
          </cell>
        </row>
        <row r="2835">
          <cell r="H2835" t="str">
            <v/>
          </cell>
        </row>
        <row r="2836">
          <cell r="H2836" t="str">
            <v/>
          </cell>
        </row>
        <row r="2837">
          <cell r="H2837" t="str">
            <v/>
          </cell>
        </row>
        <row r="2838">
          <cell r="H2838" t="str">
            <v/>
          </cell>
        </row>
        <row r="2839">
          <cell r="H2839" t="str">
            <v/>
          </cell>
        </row>
        <row r="2840">
          <cell r="H2840" t="str">
            <v/>
          </cell>
        </row>
        <row r="2841">
          <cell r="H2841" t="str">
            <v/>
          </cell>
        </row>
        <row r="2842">
          <cell r="H2842" t="str">
            <v/>
          </cell>
        </row>
        <row r="2843">
          <cell r="H2843" t="str">
            <v/>
          </cell>
        </row>
        <row r="2844">
          <cell r="H2844" t="str">
            <v/>
          </cell>
        </row>
        <row r="2845">
          <cell r="H2845" t="str">
            <v/>
          </cell>
        </row>
        <row r="2846">
          <cell r="H2846" t="str">
            <v/>
          </cell>
        </row>
        <row r="2847">
          <cell r="H2847" t="str">
            <v/>
          </cell>
        </row>
        <row r="2848">
          <cell r="H2848" t="str">
            <v/>
          </cell>
        </row>
        <row r="2849">
          <cell r="H2849" t="str">
            <v/>
          </cell>
        </row>
        <row r="2850">
          <cell r="H2850" t="str">
            <v/>
          </cell>
        </row>
        <row r="2851">
          <cell r="H2851" t="str">
            <v/>
          </cell>
        </row>
        <row r="2852">
          <cell r="H2852" t="str">
            <v/>
          </cell>
        </row>
        <row r="2853">
          <cell r="H2853" t="str">
            <v/>
          </cell>
        </row>
        <row r="2854">
          <cell r="H2854" t="str">
            <v/>
          </cell>
        </row>
        <row r="2855">
          <cell r="H2855" t="str">
            <v/>
          </cell>
        </row>
        <row r="2856">
          <cell r="H2856" t="str">
            <v/>
          </cell>
        </row>
        <row r="2857">
          <cell r="H2857" t="str">
            <v/>
          </cell>
        </row>
        <row r="2858">
          <cell r="H2858" t="str">
            <v/>
          </cell>
        </row>
        <row r="2859">
          <cell r="H2859" t="str">
            <v/>
          </cell>
        </row>
        <row r="2860">
          <cell r="H2860" t="str">
            <v/>
          </cell>
        </row>
        <row r="2861">
          <cell r="H2861" t="str">
            <v/>
          </cell>
        </row>
        <row r="2862">
          <cell r="H2862" t="str">
            <v/>
          </cell>
        </row>
        <row r="2863">
          <cell r="H2863" t="str">
            <v/>
          </cell>
        </row>
        <row r="2864">
          <cell r="H2864" t="str">
            <v/>
          </cell>
        </row>
        <row r="2865">
          <cell r="H2865" t="str">
            <v/>
          </cell>
        </row>
        <row r="2866">
          <cell r="H2866" t="str">
            <v/>
          </cell>
        </row>
        <row r="2867">
          <cell r="H2867" t="str">
            <v/>
          </cell>
        </row>
        <row r="2868">
          <cell r="H2868" t="str">
            <v/>
          </cell>
        </row>
        <row r="2869">
          <cell r="H2869" t="str">
            <v/>
          </cell>
        </row>
        <row r="2870">
          <cell r="H2870" t="str">
            <v/>
          </cell>
        </row>
        <row r="2871">
          <cell r="H2871" t="str">
            <v/>
          </cell>
        </row>
        <row r="2872">
          <cell r="H2872" t="str">
            <v/>
          </cell>
        </row>
        <row r="2873">
          <cell r="H2873" t="str">
            <v/>
          </cell>
        </row>
        <row r="2874">
          <cell r="H2874" t="str">
            <v/>
          </cell>
        </row>
        <row r="2875">
          <cell r="H2875" t="str">
            <v/>
          </cell>
        </row>
        <row r="2876">
          <cell r="H2876" t="str">
            <v/>
          </cell>
        </row>
        <row r="2877">
          <cell r="H2877" t="str">
            <v/>
          </cell>
        </row>
        <row r="2878">
          <cell r="H2878" t="str">
            <v/>
          </cell>
        </row>
        <row r="2879">
          <cell r="H2879" t="str">
            <v/>
          </cell>
        </row>
        <row r="2880">
          <cell r="H2880" t="str">
            <v/>
          </cell>
        </row>
        <row r="2881">
          <cell r="H2881" t="str">
            <v/>
          </cell>
        </row>
        <row r="2882">
          <cell r="H2882" t="str">
            <v/>
          </cell>
        </row>
        <row r="2883">
          <cell r="H2883" t="str">
            <v/>
          </cell>
        </row>
        <row r="2884">
          <cell r="H2884" t="str">
            <v/>
          </cell>
        </row>
        <row r="2885">
          <cell r="H2885" t="str">
            <v/>
          </cell>
        </row>
        <row r="2886">
          <cell r="H2886" t="str">
            <v/>
          </cell>
        </row>
        <row r="2887">
          <cell r="H2887" t="str">
            <v/>
          </cell>
        </row>
        <row r="2888">
          <cell r="H2888" t="str">
            <v/>
          </cell>
        </row>
        <row r="2889">
          <cell r="H2889" t="str">
            <v/>
          </cell>
        </row>
        <row r="2890">
          <cell r="H2890" t="str">
            <v/>
          </cell>
        </row>
        <row r="2891">
          <cell r="H2891" t="str">
            <v/>
          </cell>
        </row>
        <row r="2892">
          <cell r="H2892" t="str">
            <v/>
          </cell>
        </row>
        <row r="2893">
          <cell r="H2893" t="str">
            <v/>
          </cell>
        </row>
        <row r="2894">
          <cell r="H2894" t="str">
            <v/>
          </cell>
        </row>
        <row r="2895">
          <cell r="H2895" t="str">
            <v/>
          </cell>
        </row>
        <row r="2896">
          <cell r="H2896" t="str">
            <v/>
          </cell>
        </row>
        <row r="2897">
          <cell r="H2897" t="str">
            <v/>
          </cell>
        </row>
        <row r="2898">
          <cell r="H2898" t="str">
            <v/>
          </cell>
        </row>
        <row r="2899">
          <cell r="H2899" t="str">
            <v/>
          </cell>
        </row>
        <row r="2900">
          <cell r="H2900" t="str">
            <v/>
          </cell>
        </row>
        <row r="2901">
          <cell r="H2901" t="str">
            <v/>
          </cell>
        </row>
        <row r="2902">
          <cell r="H2902" t="str">
            <v/>
          </cell>
        </row>
        <row r="2903">
          <cell r="H2903" t="str">
            <v/>
          </cell>
        </row>
        <row r="2904">
          <cell r="H2904" t="str">
            <v/>
          </cell>
        </row>
        <row r="2905">
          <cell r="H2905" t="str">
            <v/>
          </cell>
        </row>
        <row r="2906">
          <cell r="H2906" t="str">
            <v/>
          </cell>
        </row>
        <row r="2907">
          <cell r="H2907" t="str">
            <v/>
          </cell>
        </row>
        <row r="2908">
          <cell r="H2908" t="str">
            <v/>
          </cell>
        </row>
        <row r="2909">
          <cell r="H2909" t="str">
            <v/>
          </cell>
        </row>
        <row r="2910">
          <cell r="H2910" t="str">
            <v/>
          </cell>
        </row>
        <row r="2911">
          <cell r="H2911" t="str">
            <v/>
          </cell>
        </row>
        <row r="2912">
          <cell r="H2912" t="str">
            <v/>
          </cell>
        </row>
        <row r="2913">
          <cell r="H2913" t="str">
            <v/>
          </cell>
        </row>
        <row r="2914">
          <cell r="H2914" t="str">
            <v/>
          </cell>
        </row>
        <row r="2915">
          <cell r="H2915" t="str">
            <v/>
          </cell>
        </row>
        <row r="2916">
          <cell r="H2916" t="str">
            <v/>
          </cell>
        </row>
        <row r="2917">
          <cell r="H2917" t="str">
            <v/>
          </cell>
        </row>
        <row r="2918">
          <cell r="H2918" t="str">
            <v/>
          </cell>
        </row>
        <row r="2919">
          <cell r="H2919" t="str">
            <v/>
          </cell>
        </row>
        <row r="2920">
          <cell r="H2920" t="str">
            <v/>
          </cell>
        </row>
        <row r="2921">
          <cell r="H2921" t="str">
            <v/>
          </cell>
        </row>
        <row r="2922">
          <cell r="H2922" t="str">
            <v/>
          </cell>
        </row>
        <row r="2923">
          <cell r="H2923" t="str">
            <v/>
          </cell>
        </row>
        <row r="2924">
          <cell r="H2924" t="str">
            <v/>
          </cell>
        </row>
        <row r="2925">
          <cell r="H2925" t="str">
            <v/>
          </cell>
        </row>
        <row r="2926">
          <cell r="H2926" t="str">
            <v/>
          </cell>
        </row>
        <row r="2927">
          <cell r="H2927" t="str">
            <v/>
          </cell>
        </row>
        <row r="2928">
          <cell r="H2928" t="str">
            <v/>
          </cell>
        </row>
        <row r="2929">
          <cell r="H2929" t="str">
            <v/>
          </cell>
        </row>
        <row r="2930">
          <cell r="H2930" t="str">
            <v/>
          </cell>
        </row>
        <row r="2931">
          <cell r="H2931" t="str">
            <v/>
          </cell>
        </row>
        <row r="2932">
          <cell r="H2932" t="str">
            <v/>
          </cell>
        </row>
        <row r="2933">
          <cell r="H2933" t="str">
            <v/>
          </cell>
        </row>
        <row r="2934">
          <cell r="H2934" t="str">
            <v/>
          </cell>
        </row>
        <row r="2935">
          <cell r="H2935" t="str">
            <v/>
          </cell>
        </row>
        <row r="2936">
          <cell r="H2936" t="str">
            <v/>
          </cell>
        </row>
        <row r="2937">
          <cell r="H2937" t="str">
            <v/>
          </cell>
        </row>
        <row r="2938">
          <cell r="H2938" t="str">
            <v/>
          </cell>
        </row>
        <row r="2939">
          <cell r="H2939" t="str">
            <v/>
          </cell>
        </row>
        <row r="2940">
          <cell r="H2940" t="str">
            <v/>
          </cell>
        </row>
        <row r="2941">
          <cell r="H2941" t="str">
            <v/>
          </cell>
        </row>
        <row r="2942">
          <cell r="H2942" t="str">
            <v/>
          </cell>
        </row>
        <row r="2943">
          <cell r="H2943" t="str">
            <v/>
          </cell>
        </row>
        <row r="2944">
          <cell r="H2944" t="str">
            <v/>
          </cell>
        </row>
        <row r="2945">
          <cell r="H2945" t="str">
            <v/>
          </cell>
        </row>
        <row r="2946">
          <cell r="H2946" t="str">
            <v/>
          </cell>
        </row>
        <row r="2947">
          <cell r="H2947" t="str">
            <v/>
          </cell>
        </row>
        <row r="2948">
          <cell r="H2948" t="str">
            <v/>
          </cell>
        </row>
        <row r="2949">
          <cell r="H2949" t="str">
            <v/>
          </cell>
        </row>
        <row r="2950">
          <cell r="H2950" t="str">
            <v/>
          </cell>
        </row>
        <row r="2951">
          <cell r="H2951" t="str">
            <v/>
          </cell>
        </row>
        <row r="2952">
          <cell r="H2952" t="str">
            <v/>
          </cell>
        </row>
        <row r="2953">
          <cell r="H2953" t="str">
            <v/>
          </cell>
        </row>
        <row r="2954">
          <cell r="H2954" t="str">
            <v/>
          </cell>
        </row>
        <row r="2955">
          <cell r="H2955" t="str">
            <v/>
          </cell>
        </row>
        <row r="2956">
          <cell r="H2956" t="str">
            <v/>
          </cell>
        </row>
        <row r="2957">
          <cell r="H2957" t="str">
            <v/>
          </cell>
        </row>
        <row r="2958">
          <cell r="H2958" t="str">
            <v/>
          </cell>
        </row>
        <row r="2959">
          <cell r="H2959" t="str">
            <v/>
          </cell>
        </row>
        <row r="2960">
          <cell r="H2960" t="str">
            <v/>
          </cell>
        </row>
        <row r="2961">
          <cell r="H2961" t="str">
            <v/>
          </cell>
        </row>
        <row r="2962">
          <cell r="H2962" t="str">
            <v/>
          </cell>
        </row>
        <row r="2963">
          <cell r="H2963" t="str">
            <v/>
          </cell>
        </row>
        <row r="2964">
          <cell r="H2964" t="str">
            <v/>
          </cell>
        </row>
        <row r="2965">
          <cell r="H2965" t="str">
            <v/>
          </cell>
        </row>
        <row r="2966">
          <cell r="H2966" t="str">
            <v/>
          </cell>
        </row>
        <row r="2967">
          <cell r="H2967" t="str">
            <v/>
          </cell>
        </row>
        <row r="2968">
          <cell r="H2968" t="str">
            <v/>
          </cell>
        </row>
        <row r="2969">
          <cell r="H2969" t="str">
            <v/>
          </cell>
        </row>
        <row r="2970">
          <cell r="H2970" t="str">
            <v/>
          </cell>
        </row>
        <row r="2971">
          <cell r="H2971" t="str">
            <v/>
          </cell>
        </row>
        <row r="2972">
          <cell r="H2972" t="str">
            <v/>
          </cell>
        </row>
        <row r="2973">
          <cell r="H2973" t="str">
            <v/>
          </cell>
        </row>
        <row r="2974">
          <cell r="H2974" t="str">
            <v/>
          </cell>
        </row>
        <row r="2975">
          <cell r="H2975" t="str">
            <v/>
          </cell>
        </row>
        <row r="2976">
          <cell r="H2976" t="str">
            <v/>
          </cell>
        </row>
        <row r="2977">
          <cell r="H2977" t="str">
            <v/>
          </cell>
        </row>
        <row r="2978">
          <cell r="H2978" t="str">
            <v/>
          </cell>
        </row>
        <row r="2979">
          <cell r="H2979" t="str">
            <v/>
          </cell>
        </row>
        <row r="2980">
          <cell r="H2980" t="str">
            <v/>
          </cell>
        </row>
        <row r="2981">
          <cell r="H2981" t="str">
            <v/>
          </cell>
        </row>
        <row r="2982">
          <cell r="H2982" t="str">
            <v/>
          </cell>
        </row>
        <row r="2983">
          <cell r="H2983" t="str">
            <v/>
          </cell>
        </row>
        <row r="2984">
          <cell r="H2984" t="str">
            <v/>
          </cell>
        </row>
        <row r="2985">
          <cell r="H2985" t="str">
            <v/>
          </cell>
        </row>
        <row r="2986">
          <cell r="H2986" t="str">
            <v/>
          </cell>
        </row>
        <row r="2987">
          <cell r="H2987" t="str">
            <v/>
          </cell>
        </row>
        <row r="2988">
          <cell r="H2988" t="str">
            <v/>
          </cell>
        </row>
        <row r="2989">
          <cell r="H2989" t="str">
            <v/>
          </cell>
        </row>
        <row r="2990">
          <cell r="H2990" t="str">
            <v/>
          </cell>
        </row>
        <row r="2991">
          <cell r="H2991" t="str">
            <v/>
          </cell>
        </row>
        <row r="2992">
          <cell r="H2992" t="str">
            <v/>
          </cell>
        </row>
        <row r="2993">
          <cell r="H2993" t="str">
            <v/>
          </cell>
        </row>
        <row r="2994">
          <cell r="H2994" t="str">
            <v/>
          </cell>
        </row>
        <row r="2995">
          <cell r="H2995" t="str">
            <v/>
          </cell>
        </row>
        <row r="2996">
          <cell r="H2996" t="str">
            <v/>
          </cell>
        </row>
        <row r="2997">
          <cell r="H2997" t="str">
            <v/>
          </cell>
        </row>
        <row r="2998">
          <cell r="H2998" t="str">
            <v/>
          </cell>
        </row>
        <row r="2999">
          <cell r="H2999" t="str">
            <v/>
          </cell>
        </row>
        <row r="3000">
          <cell r="H3000" t="str">
            <v/>
          </cell>
        </row>
        <row r="3001">
          <cell r="H3001" t="str">
            <v/>
          </cell>
        </row>
        <row r="3002">
          <cell r="H3002" t="str">
            <v/>
          </cell>
        </row>
        <row r="3003">
          <cell r="H3003" t="str">
            <v/>
          </cell>
        </row>
        <row r="3004">
          <cell r="H3004" t="str">
            <v/>
          </cell>
        </row>
        <row r="3005">
          <cell r="H3005" t="str">
            <v/>
          </cell>
        </row>
        <row r="3006">
          <cell r="H3006" t="str">
            <v/>
          </cell>
        </row>
        <row r="3007">
          <cell r="H3007" t="str">
            <v/>
          </cell>
        </row>
        <row r="3008">
          <cell r="H3008" t="str">
            <v/>
          </cell>
        </row>
        <row r="3009">
          <cell r="H3009" t="str">
            <v/>
          </cell>
        </row>
        <row r="3010">
          <cell r="H3010" t="str">
            <v/>
          </cell>
        </row>
        <row r="3011">
          <cell r="H3011" t="str">
            <v/>
          </cell>
        </row>
        <row r="3012">
          <cell r="H3012" t="str">
            <v/>
          </cell>
        </row>
        <row r="3013">
          <cell r="H3013" t="str">
            <v/>
          </cell>
        </row>
        <row r="3014">
          <cell r="H3014" t="str">
            <v/>
          </cell>
        </row>
        <row r="3015">
          <cell r="H3015" t="str">
            <v/>
          </cell>
        </row>
        <row r="3016">
          <cell r="H3016" t="str">
            <v/>
          </cell>
        </row>
        <row r="3017">
          <cell r="H3017" t="str">
            <v/>
          </cell>
        </row>
        <row r="3018">
          <cell r="H3018" t="str">
            <v/>
          </cell>
        </row>
        <row r="3019">
          <cell r="H3019" t="str">
            <v/>
          </cell>
        </row>
        <row r="3020">
          <cell r="H3020" t="str">
            <v/>
          </cell>
        </row>
        <row r="3021">
          <cell r="H3021" t="str">
            <v/>
          </cell>
        </row>
        <row r="3022">
          <cell r="H3022" t="str">
            <v/>
          </cell>
        </row>
        <row r="3023">
          <cell r="H3023" t="str">
            <v/>
          </cell>
        </row>
        <row r="3024">
          <cell r="H3024" t="str">
            <v/>
          </cell>
        </row>
        <row r="3025">
          <cell r="H3025" t="str">
            <v/>
          </cell>
        </row>
        <row r="3026">
          <cell r="H3026" t="str">
            <v/>
          </cell>
        </row>
        <row r="3027">
          <cell r="H3027" t="str">
            <v/>
          </cell>
        </row>
        <row r="3028">
          <cell r="H3028" t="str">
            <v/>
          </cell>
        </row>
        <row r="3029">
          <cell r="H3029" t="str">
            <v/>
          </cell>
        </row>
        <row r="3030">
          <cell r="H3030" t="str">
            <v/>
          </cell>
        </row>
        <row r="3031">
          <cell r="H3031" t="str">
            <v/>
          </cell>
        </row>
        <row r="3032">
          <cell r="H3032" t="str">
            <v/>
          </cell>
        </row>
        <row r="3033">
          <cell r="H3033" t="str">
            <v/>
          </cell>
        </row>
        <row r="3034">
          <cell r="H3034" t="str">
            <v/>
          </cell>
        </row>
        <row r="3035">
          <cell r="H3035" t="str">
            <v/>
          </cell>
        </row>
        <row r="3036">
          <cell r="H3036" t="str">
            <v/>
          </cell>
        </row>
        <row r="3037">
          <cell r="H3037" t="str">
            <v/>
          </cell>
        </row>
        <row r="3038">
          <cell r="H3038" t="str">
            <v/>
          </cell>
        </row>
        <row r="3039">
          <cell r="H3039" t="str">
            <v/>
          </cell>
        </row>
        <row r="3040">
          <cell r="H3040" t="str">
            <v/>
          </cell>
        </row>
        <row r="3041">
          <cell r="H3041" t="str">
            <v/>
          </cell>
        </row>
        <row r="3042">
          <cell r="H3042" t="str">
            <v/>
          </cell>
        </row>
        <row r="3043">
          <cell r="H3043" t="str">
            <v/>
          </cell>
        </row>
        <row r="3044">
          <cell r="H3044" t="str">
            <v/>
          </cell>
        </row>
        <row r="3045">
          <cell r="H3045" t="str">
            <v/>
          </cell>
        </row>
        <row r="3046">
          <cell r="H3046" t="str">
            <v/>
          </cell>
        </row>
        <row r="3047">
          <cell r="H3047" t="str">
            <v/>
          </cell>
        </row>
        <row r="3048">
          <cell r="H3048" t="str">
            <v/>
          </cell>
        </row>
        <row r="3049">
          <cell r="H3049" t="str">
            <v/>
          </cell>
        </row>
        <row r="3050">
          <cell r="H3050" t="str">
            <v/>
          </cell>
        </row>
        <row r="3051">
          <cell r="H3051" t="str">
            <v/>
          </cell>
        </row>
        <row r="3052">
          <cell r="H3052" t="str">
            <v/>
          </cell>
        </row>
        <row r="3053">
          <cell r="H3053" t="str">
            <v/>
          </cell>
        </row>
        <row r="3054">
          <cell r="H3054" t="str">
            <v/>
          </cell>
        </row>
        <row r="3055">
          <cell r="H3055" t="str">
            <v/>
          </cell>
        </row>
        <row r="3056">
          <cell r="H3056" t="str">
            <v/>
          </cell>
        </row>
        <row r="3057">
          <cell r="H3057" t="str">
            <v/>
          </cell>
        </row>
        <row r="3058">
          <cell r="H3058" t="str">
            <v/>
          </cell>
        </row>
        <row r="3059">
          <cell r="H3059" t="str">
            <v/>
          </cell>
        </row>
        <row r="3060">
          <cell r="H3060" t="str">
            <v/>
          </cell>
        </row>
        <row r="3061">
          <cell r="H3061" t="str">
            <v/>
          </cell>
        </row>
        <row r="3062">
          <cell r="H3062" t="str">
            <v/>
          </cell>
        </row>
        <row r="3063">
          <cell r="H3063" t="str">
            <v/>
          </cell>
        </row>
        <row r="3064">
          <cell r="H3064" t="str">
            <v/>
          </cell>
        </row>
        <row r="3065">
          <cell r="H3065" t="str">
            <v/>
          </cell>
        </row>
        <row r="3066">
          <cell r="H3066" t="str">
            <v/>
          </cell>
        </row>
        <row r="3067">
          <cell r="H3067" t="str">
            <v/>
          </cell>
        </row>
        <row r="3068">
          <cell r="H3068" t="str">
            <v/>
          </cell>
        </row>
        <row r="3069">
          <cell r="H3069" t="str">
            <v/>
          </cell>
        </row>
        <row r="3070">
          <cell r="H3070" t="str">
            <v/>
          </cell>
        </row>
        <row r="3071">
          <cell r="H3071" t="str">
            <v/>
          </cell>
        </row>
        <row r="3072">
          <cell r="H3072" t="str">
            <v/>
          </cell>
        </row>
        <row r="3073">
          <cell r="H3073" t="str">
            <v/>
          </cell>
        </row>
        <row r="3074">
          <cell r="H3074" t="str">
            <v/>
          </cell>
        </row>
        <row r="3075">
          <cell r="H3075" t="str">
            <v/>
          </cell>
        </row>
        <row r="3076">
          <cell r="H3076" t="str">
            <v/>
          </cell>
        </row>
        <row r="3077">
          <cell r="H3077" t="str">
            <v/>
          </cell>
        </row>
        <row r="3078">
          <cell r="H3078" t="str">
            <v/>
          </cell>
        </row>
        <row r="3079">
          <cell r="H3079" t="str">
            <v/>
          </cell>
        </row>
        <row r="3080">
          <cell r="H3080" t="str">
            <v/>
          </cell>
        </row>
        <row r="3081">
          <cell r="H3081" t="str">
            <v/>
          </cell>
        </row>
        <row r="3082">
          <cell r="H3082" t="str">
            <v/>
          </cell>
        </row>
        <row r="3083">
          <cell r="H3083" t="str">
            <v/>
          </cell>
        </row>
        <row r="3084">
          <cell r="H3084" t="str">
            <v/>
          </cell>
        </row>
        <row r="3085">
          <cell r="H3085" t="str">
            <v/>
          </cell>
        </row>
        <row r="3086">
          <cell r="H3086" t="str">
            <v/>
          </cell>
        </row>
        <row r="3087">
          <cell r="H3087" t="str">
            <v/>
          </cell>
        </row>
        <row r="3088">
          <cell r="H3088" t="str">
            <v/>
          </cell>
        </row>
        <row r="3089">
          <cell r="H3089" t="str">
            <v/>
          </cell>
        </row>
        <row r="3090">
          <cell r="H3090" t="str">
            <v/>
          </cell>
        </row>
        <row r="3091">
          <cell r="H3091" t="str">
            <v/>
          </cell>
        </row>
        <row r="3092">
          <cell r="H3092" t="str">
            <v/>
          </cell>
        </row>
        <row r="3093">
          <cell r="H3093" t="str">
            <v/>
          </cell>
        </row>
        <row r="3094">
          <cell r="H3094" t="str">
            <v/>
          </cell>
        </row>
        <row r="3095">
          <cell r="H3095" t="str">
            <v/>
          </cell>
        </row>
        <row r="3096">
          <cell r="H3096" t="str">
            <v/>
          </cell>
        </row>
        <row r="3097">
          <cell r="H3097" t="str">
            <v/>
          </cell>
        </row>
        <row r="3098">
          <cell r="H3098" t="str">
            <v/>
          </cell>
        </row>
        <row r="3099">
          <cell r="H3099" t="str">
            <v/>
          </cell>
        </row>
        <row r="3100">
          <cell r="H3100" t="str">
            <v/>
          </cell>
        </row>
        <row r="3101">
          <cell r="H3101" t="str">
            <v/>
          </cell>
        </row>
        <row r="3102">
          <cell r="H3102" t="str">
            <v/>
          </cell>
        </row>
        <row r="3103">
          <cell r="H3103" t="str">
            <v/>
          </cell>
        </row>
        <row r="3104">
          <cell r="H3104" t="str">
            <v/>
          </cell>
        </row>
        <row r="3105">
          <cell r="H3105" t="str">
            <v/>
          </cell>
        </row>
        <row r="3106">
          <cell r="H3106" t="str">
            <v/>
          </cell>
        </row>
        <row r="3107">
          <cell r="H3107" t="str">
            <v/>
          </cell>
        </row>
        <row r="3108">
          <cell r="H3108" t="str">
            <v/>
          </cell>
        </row>
        <row r="3109">
          <cell r="H3109" t="str">
            <v/>
          </cell>
        </row>
        <row r="3110">
          <cell r="H3110" t="str">
            <v/>
          </cell>
        </row>
        <row r="3111">
          <cell r="H3111" t="str">
            <v/>
          </cell>
        </row>
        <row r="3112">
          <cell r="H3112" t="str">
            <v/>
          </cell>
        </row>
        <row r="3113">
          <cell r="H3113" t="str">
            <v/>
          </cell>
        </row>
        <row r="3114">
          <cell r="H3114" t="str">
            <v/>
          </cell>
        </row>
        <row r="3115">
          <cell r="H3115" t="str">
            <v/>
          </cell>
        </row>
        <row r="3116">
          <cell r="H3116" t="str">
            <v/>
          </cell>
        </row>
        <row r="3117">
          <cell r="H3117" t="str">
            <v/>
          </cell>
        </row>
        <row r="3118">
          <cell r="H3118" t="str">
            <v/>
          </cell>
        </row>
        <row r="3119">
          <cell r="H3119" t="str">
            <v/>
          </cell>
        </row>
        <row r="3120">
          <cell r="H3120" t="str">
            <v/>
          </cell>
        </row>
        <row r="3121">
          <cell r="H3121" t="str">
            <v/>
          </cell>
        </row>
        <row r="3122">
          <cell r="H3122" t="str">
            <v/>
          </cell>
        </row>
        <row r="3123">
          <cell r="H3123" t="str">
            <v/>
          </cell>
        </row>
        <row r="3124">
          <cell r="H3124" t="str">
            <v/>
          </cell>
        </row>
        <row r="3125">
          <cell r="H3125" t="str">
            <v/>
          </cell>
        </row>
        <row r="3126">
          <cell r="H3126" t="str">
            <v/>
          </cell>
        </row>
        <row r="3127">
          <cell r="H3127" t="str">
            <v/>
          </cell>
        </row>
        <row r="3128">
          <cell r="H3128" t="str">
            <v/>
          </cell>
        </row>
        <row r="3129">
          <cell r="H3129" t="str">
            <v/>
          </cell>
        </row>
        <row r="3130">
          <cell r="H3130" t="str">
            <v/>
          </cell>
        </row>
        <row r="3131">
          <cell r="H3131" t="str">
            <v/>
          </cell>
        </row>
        <row r="3132">
          <cell r="H3132" t="str">
            <v/>
          </cell>
        </row>
        <row r="3133">
          <cell r="H3133" t="str">
            <v/>
          </cell>
        </row>
        <row r="3134">
          <cell r="H3134" t="str">
            <v/>
          </cell>
        </row>
        <row r="3135">
          <cell r="H3135" t="str">
            <v/>
          </cell>
        </row>
        <row r="3136">
          <cell r="H3136" t="str">
            <v/>
          </cell>
        </row>
        <row r="3137">
          <cell r="H3137" t="str">
            <v/>
          </cell>
        </row>
        <row r="3138">
          <cell r="H3138" t="str">
            <v/>
          </cell>
        </row>
        <row r="3139">
          <cell r="H3139" t="str">
            <v/>
          </cell>
        </row>
        <row r="3140">
          <cell r="H3140" t="str">
            <v/>
          </cell>
        </row>
        <row r="3141">
          <cell r="H3141" t="str">
            <v/>
          </cell>
        </row>
        <row r="3142">
          <cell r="H3142" t="str">
            <v/>
          </cell>
        </row>
        <row r="3143">
          <cell r="H3143" t="str">
            <v/>
          </cell>
        </row>
        <row r="3144">
          <cell r="H3144" t="str">
            <v/>
          </cell>
        </row>
        <row r="3145">
          <cell r="H3145" t="str">
            <v/>
          </cell>
        </row>
        <row r="3146">
          <cell r="H3146" t="str">
            <v/>
          </cell>
        </row>
        <row r="3147">
          <cell r="H3147" t="str">
            <v/>
          </cell>
        </row>
        <row r="3148">
          <cell r="H3148" t="str">
            <v/>
          </cell>
        </row>
        <row r="3149">
          <cell r="H3149" t="str">
            <v/>
          </cell>
        </row>
        <row r="3150">
          <cell r="H3150" t="str">
            <v/>
          </cell>
        </row>
        <row r="3151">
          <cell r="H3151" t="str">
            <v/>
          </cell>
        </row>
        <row r="3152">
          <cell r="H3152" t="str">
            <v/>
          </cell>
        </row>
        <row r="3153">
          <cell r="H3153" t="str">
            <v/>
          </cell>
        </row>
        <row r="3154">
          <cell r="H3154" t="str">
            <v/>
          </cell>
        </row>
        <row r="3155">
          <cell r="H3155" t="str">
            <v/>
          </cell>
        </row>
        <row r="3156">
          <cell r="H3156" t="str">
            <v/>
          </cell>
        </row>
        <row r="3157">
          <cell r="H3157" t="str">
            <v/>
          </cell>
        </row>
        <row r="3158">
          <cell r="H3158" t="str">
            <v/>
          </cell>
        </row>
        <row r="3159">
          <cell r="H3159" t="str">
            <v/>
          </cell>
        </row>
        <row r="3160">
          <cell r="H3160" t="str">
            <v/>
          </cell>
        </row>
        <row r="3161">
          <cell r="H3161" t="str">
            <v/>
          </cell>
        </row>
        <row r="3162">
          <cell r="H3162" t="str">
            <v/>
          </cell>
        </row>
        <row r="3163">
          <cell r="H3163" t="str">
            <v/>
          </cell>
        </row>
        <row r="3164">
          <cell r="H3164" t="str">
            <v/>
          </cell>
        </row>
        <row r="3165">
          <cell r="H3165" t="str">
            <v/>
          </cell>
        </row>
        <row r="3166">
          <cell r="H3166" t="str">
            <v/>
          </cell>
        </row>
        <row r="3167">
          <cell r="H3167" t="str">
            <v/>
          </cell>
        </row>
        <row r="3168">
          <cell r="H3168" t="str">
            <v/>
          </cell>
        </row>
        <row r="3169">
          <cell r="H3169" t="str">
            <v/>
          </cell>
        </row>
        <row r="3170">
          <cell r="H3170" t="str">
            <v/>
          </cell>
        </row>
        <row r="3171">
          <cell r="H3171" t="str">
            <v/>
          </cell>
        </row>
        <row r="3172">
          <cell r="H3172" t="str">
            <v/>
          </cell>
        </row>
        <row r="3173">
          <cell r="H3173" t="str">
            <v/>
          </cell>
        </row>
        <row r="3174">
          <cell r="H3174" t="str">
            <v/>
          </cell>
        </row>
        <row r="3175">
          <cell r="H3175" t="str">
            <v/>
          </cell>
        </row>
        <row r="3176">
          <cell r="H3176" t="str">
            <v/>
          </cell>
        </row>
        <row r="3177">
          <cell r="H3177" t="str">
            <v/>
          </cell>
        </row>
        <row r="3178">
          <cell r="H3178" t="str">
            <v/>
          </cell>
        </row>
        <row r="3179">
          <cell r="H3179" t="str">
            <v/>
          </cell>
        </row>
        <row r="3180">
          <cell r="H3180" t="str">
            <v/>
          </cell>
        </row>
        <row r="3181">
          <cell r="H3181" t="str">
            <v/>
          </cell>
        </row>
        <row r="3182">
          <cell r="H3182" t="str">
            <v/>
          </cell>
        </row>
        <row r="3183">
          <cell r="H3183" t="str">
            <v/>
          </cell>
        </row>
        <row r="3184">
          <cell r="H3184" t="str">
            <v/>
          </cell>
        </row>
        <row r="3185">
          <cell r="H3185" t="str">
            <v/>
          </cell>
        </row>
        <row r="3186">
          <cell r="H3186" t="str">
            <v/>
          </cell>
        </row>
        <row r="3187">
          <cell r="H3187" t="str">
            <v/>
          </cell>
        </row>
        <row r="3188">
          <cell r="H3188" t="str">
            <v/>
          </cell>
        </row>
        <row r="3189">
          <cell r="H3189" t="str">
            <v/>
          </cell>
        </row>
        <row r="3190">
          <cell r="H3190" t="str">
            <v/>
          </cell>
        </row>
        <row r="3191">
          <cell r="H3191" t="str">
            <v/>
          </cell>
        </row>
        <row r="3192">
          <cell r="H3192" t="str">
            <v/>
          </cell>
        </row>
        <row r="3193">
          <cell r="H3193" t="str">
            <v/>
          </cell>
        </row>
        <row r="3194">
          <cell r="H3194" t="str">
            <v/>
          </cell>
        </row>
        <row r="3195">
          <cell r="H3195" t="str">
            <v/>
          </cell>
        </row>
        <row r="3196">
          <cell r="H3196" t="str">
            <v/>
          </cell>
        </row>
        <row r="3197">
          <cell r="H3197" t="str">
            <v/>
          </cell>
        </row>
        <row r="3198">
          <cell r="H3198" t="str">
            <v/>
          </cell>
        </row>
        <row r="3199">
          <cell r="H3199" t="str">
            <v/>
          </cell>
        </row>
        <row r="3200">
          <cell r="H3200" t="str">
            <v/>
          </cell>
        </row>
        <row r="3201">
          <cell r="H3201" t="str">
            <v/>
          </cell>
        </row>
        <row r="3202">
          <cell r="H3202" t="str">
            <v/>
          </cell>
        </row>
        <row r="3203">
          <cell r="H3203" t="str">
            <v/>
          </cell>
        </row>
        <row r="3204">
          <cell r="H3204" t="str">
            <v/>
          </cell>
        </row>
        <row r="3205">
          <cell r="H3205" t="str">
            <v/>
          </cell>
        </row>
        <row r="3206">
          <cell r="H3206" t="str">
            <v/>
          </cell>
        </row>
        <row r="3207">
          <cell r="H3207" t="str">
            <v/>
          </cell>
        </row>
        <row r="3208">
          <cell r="H3208" t="str">
            <v/>
          </cell>
        </row>
        <row r="3209">
          <cell r="H3209" t="str">
            <v/>
          </cell>
        </row>
        <row r="3210">
          <cell r="H3210" t="str">
            <v/>
          </cell>
        </row>
        <row r="3211">
          <cell r="H3211" t="str">
            <v/>
          </cell>
        </row>
        <row r="3212">
          <cell r="H3212" t="str">
            <v/>
          </cell>
        </row>
        <row r="3213">
          <cell r="H3213" t="str">
            <v/>
          </cell>
        </row>
        <row r="3214">
          <cell r="H3214" t="str">
            <v/>
          </cell>
        </row>
        <row r="3215">
          <cell r="H3215" t="str">
            <v/>
          </cell>
        </row>
        <row r="3216">
          <cell r="H3216" t="str">
            <v/>
          </cell>
        </row>
        <row r="3217">
          <cell r="H3217" t="str">
            <v/>
          </cell>
        </row>
        <row r="3218">
          <cell r="H3218" t="str">
            <v/>
          </cell>
        </row>
        <row r="3219">
          <cell r="H3219" t="str">
            <v/>
          </cell>
        </row>
        <row r="3220">
          <cell r="H3220" t="str">
            <v/>
          </cell>
        </row>
        <row r="3221">
          <cell r="H3221" t="str">
            <v/>
          </cell>
        </row>
        <row r="3222">
          <cell r="H3222" t="str">
            <v/>
          </cell>
        </row>
        <row r="3223">
          <cell r="H3223" t="str">
            <v/>
          </cell>
        </row>
        <row r="3224">
          <cell r="H3224" t="str">
            <v/>
          </cell>
        </row>
        <row r="3225">
          <cell r="H3225" t="str">
            <v/>
          </cell>
        </row>
        <row r="3226">
          <cell r="H3226" t="str">
            <v/>
          </cell>
        </row>
        <row r="3227">
          <cell r="H3227" t="str">
            <v/>
          </cell>
        </row>
        <row r="3228">
          <cell r="H3228" t="str">
            <v/>
          </cell>
        </row>
        <row r="3229">
          <cell r="H3229" t="str">
            <v/>
          </cell>
        </row>
        <row r="3230">
          <cell r="H3230" t="str">
            <v/>
          </cell>
        </row>
        <row r="3231">
          <cell r="H3231" t="str">
            <v/>
          </cell>
        </row>
        <row r="3232">
          <cell r="H3232" t="str">
            <v/>
          </cell>
        </row>
        <row r="3233">
          <cell r="H3233" t="str">
            <v/>
          </cell>
        </row>
        <row r="3234">
          <cell r="H3234" t="str">
            <v/>
          </cell>
        </row>
        <row r="3235">
          <cell r="H3235" t="str">
            <v/>
          </cell>
        </row>
        <row r="3236">
          <cell r="H3236" t="str">
            <v/>
          </cell>
        </row>
        <row r="3237">
          <cell r="H3237" t="str">
            <v/>
          </cell>
        </row>
        <row r="3238">
          <cell r="H3238" t="str">
            <v/>
          </cell>
        </row>
        <row r="3239">
          <cell r="H3239" t="str">
            <v/>
          </cell>
        </row>
        <row r="3240">
          <cell r="H3240" t="str">
            <v/>
          </cell>
        </row>
        <row r="3241">
          <cell r="H3241" t="str">
            <v/>
          </cell>
        </row>
        <row r="3242">
          <cell r="H3242" t="str">
            <v/>
          </cell>
        </row>
        <row r="3243">
          <cell r="H3243" t="str">
            <v/>
          </cell>
        </row>
        <row r="3244">
          <cell r="H3244" t="str">
            <v/>
          </cell>
        </row>
        <row r="3245">
          <cell r="H3245" t="str">
            <v/>
          </cell>
        </row>
        <row r="3246">
          <cell r="H3246" t="str">
            <v/>
          </cell>
        </row>
        <row r="3247">
          <cell r="H3247" t="str">
            <v/>
          </cell>
        </row>
        <row r="3248">
          <cell r="H3248" t="str">
            <v/>
          </cell>
        </row>
        <row r="3249">
          <cell r="H3249" t="str">
            <v/>
          </cell>
        </row>
        <row r="3250">
          <cell r="H3250" t="str">
            <v/>
          </cell>
        </row>
        <row r="3251">
          <cell r="H3251" t="str">
            <v/>
          </cell>
        </row>
        <row r="3252">
          <cell r="H3252" t="str">
            <v/>
          </cell>
        </row>
        <row r="3253">
          <cell r="H3253" t="str">
            <v/>
          </cell>
        </row>
        <row r="3254">
          <cell r="H3254" t="str">
            <v/>
          </cell>
        </row>
        <row r="3255">
          <cell r="H3255" t="str">
            <v/>
          </cell>
        </row>
        <row r="3256">
          <cell r="H3256" t="str">
            <v/>
          </cell>
        </row>
        <row r="3257">
          <cell r="H3257" t="str">
            <v/>
          </cell>
        </row>
        <row r="3258">
          <cell r="H3258" t="str">
            <v/>
          </cell>
        </row>
        <row r="3259">
          <cell r="H3259" t="str">
            <v/>
          </cell>
        </row>
        <row r="3260">
          <cell r="H3260" t="str">
            <v/>
          </cell>
        </row>
        <row r="3261">
          <cell r="H3261" t="str">
            <v/>
          </cell>
        </row>
        <row r="3262">
          <cell r="H3262" t="str">
            <v/>
          </cell>
        </row>
        <row r="3263">
          <cell r="H3263" t="str">
            <v/>
          </cell>
        </row>
        <row r="3264">
          <cell r="H3264" t="str">
            <v/>
          </cell>
        </row>
        <row r="3265">
          <cell r="H3265" t="str">
            <v/>
          </cell>
        </row>
        <row r="3266">
          <cell r="H3266" t="str">
            <v/>
          </cell>
        </row>
        <row r="3267">
          <cell r="H3267" t="str">
            <v/>
          </cell>
        </row>
        <row r="3268">
          <cell r="H3268" t="str">
            <v/>
          </cell>
        </row>
        <row r="3269">
          <cell r="H3269" t="str">
            <v/>
          </cell>
        </row>
        <row r="3270">
          <cell r="H3270" t="str">
            <v/>
          </cell>
        </row>
        <row r="3271">
          <cell r="H3271" t="str">
            <v/>
          </cell>
        </row>
        <row r="3272">
          <cell r="H3272" t="str">
            <v/>
          </cell>
        </row>
        <row r="3273">
          <cell r="H3273" t="str">
            <v/>
          </cell>
        </row>
        <row r="3274">
          <cell r="H3274" t="str">
            <v/>
          </cell>
        </row>
        <row r="3275">
          <cell r="H3275" t="str">
            <v/>
          </cell>
        </row>
        <row r="3276">
          <cell r="H3276" t="str">
            <v/>
          </cell>
        </row>
        <row r="3277">
          <cell r="H3277" t="str">
            <v/>
          </cell>
        </row>
        <row r="3278">
          <cell r="H3278" t="str">
            <v/>
          </cell>
        </row>
        <row r="3279">
          <cell r="H3279" t="str">
            <v/>
          </cell>
        </row>
        <row r="3280">
          <cell r="H3280" t="str">
            <v/>
          </cell>
        </row>
        <row r="3281">
          <cell r="H3281" t="str">
            <v/>
          </cell>
        </row>
        <row r="3282">
          <cell r="H3282" t="str">
            <v/>
          </cell>
        </row>
        <row r="3283">
          <cell r="H3283" t="str">
            <v/>
          </cell>
        </row>
        <row r="3284">
          <cell r="H3284" t="str">
            <v/>
          </cell>
        </row>
        <row r="3285">
          <cell r="H3285" t="str">
            <v/>
          </cell>
        </row>
        <row r="3286">
          <cell r="H3286" t="str">
            <v/>
          </cell>
        </row>
        <row r="3287">
          <cell r="H3287" t="str">
            <v/>
          </cell>
        </row>
        <row r="3288">
          <cell r="H3288" t="str">
            <v/>
          </cell>
        </row>
        <row r="3289">
          <cell r="H3289" t="str">
            <v/>
          </cell>
        </row>
        <row r="3290">
          <cell r="H3290" t="str">
            <v/>
          </cell>
        </row>
        <row r="3291">
          <cell r="H3291" t="str">
            <v/>
          </cell>
        </row>
        <row r="3292">
          <cell r="H3292" t="str">
            <v/>
          </cell>
        </row>
        <row r="3293">
          <cell r="H3293" t="str">
            <v/>
          </cell>
        </row>
        <row r="3294">
          <cell r="H3294" t="str">
            <v/>
          </cell>
        </row>
        <row r="3295">
          <cell r="H3295" t="str">
            <v/>
          </cell>
        </row>
        <row r="3296">
          <cell r="H3296" t="str">
            <v/>
          </cell>
        </row>
        <row r="3297">
          <cell r="H3297" t="str">
            <v/>
          </cell>
        </row>
        <row r="3298">
          <cell r="H3298" t="str">
            <v/>
          </cell>
        </row>
        <row r="3299">
          <cell r="H3299" t="str">
            <v/>
          </cell>
        </row>
        <row r="3300">
          <cell r="H3300" t="str">
            <v/>
          </cell>
        </row>
        <row r="3301">
          <cell r="H3301" t="str">
            <v/>
          </cell>
        </row>
        <row r="3302">
          <cell r="H3302" t="str">
            <v/>
          </cell>
        </row>
        <row r="3303">
          <cell r="H3303" t="str">
            <v/>
          </cell>
        </row>
        <row r="3304">
          <cell r="H3304" t="str">
            <v/>
          </cell>
        </row>
        <row r="3305">
          <cell r="H3305" t="str">
            <v/>
          </cell>
        </row>
        <row r="3306">
          <cell r="H3306" t="str">
            <v/>
          </cell>
        </row>
        <row r="3307">
          <cell r="H3307" t="str">
            <v/>
          </cell>
        </row>
        <row r="3308">
          <cell r="H3308" t="str">
            <v/>
          </cell>
        </row>
        <row r="3309">
          <cell r="H3309" t="str">
            <v/>
          </cell>
        </row>
        <row r="3310">
          <cell r="H3310" t="str">
            <v/>
          </cell>
        </row>
        <row r="3311">
          <cell r="H3311" t="str">
            <v/>
          </cell>
        </row>
        <row r="3312">
          <cell r="H3312" t="str">
            <v/>
          </cell>
        </row>
        <row r="3313">
          <cell r="H3313" t="str">
            <v/>
          </cell>
        </row>
        <row r="3314">
          <cell r="H3314" t="str">
            <v/>
          </cell>
        </row>
        <row r="3315">
          <cell r="H3315" t="str">
            <v/>
          </cell>
        </row>
        <row r="3316">
          <cell r="H3316" t="str">
            <v/>
          </cell>
        </row>
        <row r="3317">
          <cell r="H3317" t="str">
            <v/>
          </cell>
        </row>
        <row r="3318">
          <cell r="H3318" t="str">
            <v/>
          </cell>
        </row>
        <row r="3319">
          <cell r="H3319" t="str">
            <v/>
          </cell>
        </row>
        <row r="3320">
          <cell r="H3320" t="str">
            <v/>
          </cell>
        </row>
        <row r="3321">
          <cell r="H3321" t="str">
            <v/>
          </cell>
        </row>
        <row r="3322">
          <cell r="H3322" t="str">
            <v/>
          </cell>
        </row>
        <row r="3323">
          <cell r="H3323" t="str">
            <v/>
          </cell>
        </row>
        <row r="3324">
          <cell r="H3324" t="str">
            <v/>
          </cell>
        </row>
        <row r="3325">
          <cell r="H3325" t="str">
            <v/>
          </cell>
        </row>
        <row r="3326">
          <cell r="H3326" t="str">
            <v/>
          </cell>
        </row>
        <row r="3327">
          <cell r="H3327" t="str">
            <v/>
          </cell>
        </row>
        <row r="3328">
          <cell r="H3328" t="str">
            <v/>
          </cell>
        </row>
        <row r="3329">
          <cell r="H3329" t="str">
            <v/>
          </cell>
        </row>
        <row r="3330">
          <cell r="H3330" t="str">
            <v/>
          </cell>
        </row>
        <row r="3331">
          <cell r="H3331" t="str">
            <v/>
          </cell>
        </row>
        <row r="3332">
          <cell r="H3332" t="str">
            <v/>
          </cell>
        </row>
        <row r="3333">
          <cell r="H3333" t="str">
            <v/>
          </cell>
        </row>
        <row r="3334">
          <cell r="H3334" t="str">
            <v/>
          </cell>
        </row>
        <row r="3335">
          <cell r="H3335" t="str">
            <v/>
          </cell>
        </row>
        <row r="3336">
          <cell r="H3336" t="str">
            <v/>
          </cell>
        </row>
        <row r="3337">
          <cell r="H3337" t="str">
            <v/>
          </cell>
        </row>
        <row r="3338">
          <cell r="H3338" t="str">
            <v/>
          </cell>
        </row>
        <row r="3339">
          <cell r="H3339" t="str">
            <v/>
          </cell>
        </row>
        <row r="3340">
          <cell r="H3340" t="str">
            <v/>
          </cell>
        </row>
        <row r="3341">
          <cell r="H3341" t="str">
            <v/>
          </cell>
        </row>
        <row r="3342">
          <cell r="H3342" t="str">
            <v/>
          </cell>
        </row>
        <row r="3343">
          <cell r="H3343" t="str">
            <v/>
          </cell>
        </row>
        <row r="3344">
          <cell r="H3344" t="str">
            <v/>
          </cell>
        </row>
        <row r="3345">
          <cell r="H3345" t="str">
            <v/>
          </cell>
        </row>
        <row r="3346">
          <cell r="H3346" t="str">
            <v/>
          </cell>
        </row>
        <row r="3347">
          <cell r="H3347" t="str">
            <v/>
          </cell>
        </row>
        <row r="3348">
          <cell r="H3348" t="str">
            <v/>
          </cell>
        </row>
        <row r="3349">
          <cell r="H3349" t="str">
            <v/>
          </cell>
        </row>
        <row r="3350">
          <cell r="H3350" t="str">
            <v/>
          </cell>
        </row>
        <row r="3351">
          <cell r="H3351" t="str">
            <v/>
          </cell>
        </row>
        <row r="3352">
          <cell r="H3352" t="str">
            <v/>
          </cell>
        </row>
        <row r="3353">
          <cell r="H3353" t="str">
            <v/>
          </cell>
        </row>
        <row r="3354">
          <cell r="H3354" t="str">
            <v/>
          </cell>
        </row>
        <row r="3355">
          <cell r="H3355" t="str">
            <v/>
          </cell>
        </row>
        <row r="3356">
          <cell r="H3356" t="str">
            <v/>
          </cell>
        </row>
        <row r="3357">
          <cell r="H3357" t="str">
            <v/>
          </cell>
        </row>
        <row r="3358">
          <cell r="H3358" t="str">
            <v/>
          </cell>
        </row>
        <row r="3359">
          <cell r="H3359" t="str">
            <v/>
          </cell>
        </row>
        <row r="3360">
          <cell r="H3360" t="str">
            <v/>
          </cell>
        </row>
        <row r="3361">
          <cell r="H3361" t="str">
            <v/>
          </cell>
        </row>
        <row r="3362">
          <cell r="H3362" t="str">
            <v/>
          </cell>
        </row>
        <row r="3363">
          <cell r="H3363" t="str">
            <v/>
          </cell>
        </row>
        <row r="3364">
          <cell r="H3364" t="str">
            <v/>
          </cell>
        </row>
        <row r="3365">
          <cell r="H3365" t="str">
            <v/>
          </cell>
        </row>
        <row r="3366">
          <cell r="H3366" t="str">
            <v/>
          </cell>
        </row>
        <row r="3367">
          <cell r="H3367" t="str">
            <v/>
          </cell>
        </row>
        <row r="3368">
          <cell r="H3368" t="str">
            <v/>
          </cell>
        </row>
        <row r="3369">
          <cell r="H3369" t="str">
            <v/>
          </cell>
        </row>
        <row r="3370">
          <cell r="H3370" t="str">
            <v/>
          </cell>
        </row>
        <row r="3371">
          <cell r="H3371" t="str">
            <v/>
          </cell>
        </row>
        <row r="3372">
          <cell r="H3372" t="str">
            <v/>
          </cell>
        </row>
        <row r="3373">
          <cell r="H3373" t="str">
            <v/>
          </cell>
        </row>
        <row r="3374">
          <cell r="H3374" t="str">
            <v/>
          </cell>
        </row>
        <row r="3375">
          <cell r="H3375" t="str">
            <v/>
          </cell>
        </row>
        <row r="3376">
          <cell r="H3376" t="str">
            <v/>
          </cell>
        </row>
        <row r="3377">
          <cell r="H3377" t="str">
            <v/>
          </cell>
        </row>
        <row r="3378">
          <cell r="H3378" t="str">
            <v/>
          </cell>
        </row>
        <row r="3379">
          <cell r="H3379" t="str">
            <v/>
          </cell>
        </row>
        <row r="3380">
          <cell r="H3380" t="str">
            <v/>
          </cell>
        </row>
        <row r="3381">
          <cell r="H3381" t="str">
            <v/>
          </cell>
        </row>
        <row r="3382">
          <cell r="H3382" t="str">
            <v/>
          </cell>
        </row>
        <row r="3383">
          <cell r="H3383" t="str">
            <v/>
          </cell>
        </row>
        <row r="3384">
          <cell r="H3384" t="str">
            <v/>
          </cell>
        </row>
        <row r="3385">
          <cell r="H3385" t="str">
            <v/>
          </cell>
        </row>
        <row r="3386">
          <cell r="H3386" t="str">
            <v/>
          </cell>
        </row>
        <row r="3387">
          <cell r="H3387" t="str">
            <v/>
          </cell>
        </row>
        <row r="3388">
          <cell r="H3388" t="str">
            <v/>
          </cell>
        </row>
        <row r="3389">
          <cell r="H3389" t="str">
            <v/>
          </cell>
        </row>
        <row r="3390">
          <cell r="H3390" t="str">
            <v/>
          </cell>
        </row>
        <row r="3391">
          <cell r="H3391" t="str">
            <v/>
          </cell>
        </row>
        <row r="3392">
          <cell r="H3392" t="str">
            <v/>
          </cell>
        </row>
        <row r="3393">
          <cell r="H3393" t="str">
            <v/>
          </cell>
        </row>
        <row r="3394">
          <cell r="H3394" t="str">
            <v/>
          </cell>
        </row>
        <row r="3395">
          <cell r="H3395" t="str">
            <v/>
          </cell>
        </row>
        <row r="3396">
          <cell r="H3396" t="str">
            <v/>
          </cell>
        </row>
        <row r="3397">
          <cell r="H3397" t="str">
            <v/>
          </cell>
        </row>
        <row r="3398">
          <cell r="H3398" t="str">
            <v/>
          </cell>
        </row>
        <row r="3399">
          <cell r="H3399" t="str">
            <v/>
          </cell>
        </row>
        <row r="3400">
          <cell r="H3400" t="str">
            <v/>
          </cell>
        </row>
        <row r="3401">
          <cell r="H3401" t="str">
            <v/>
          </cell>
        </row>
        <row r="3402">
          <cell r="H3402" t="str">
            <v/>
          </cell>
        </row>
        <row r="3403">
          <cell r="H3403" t="str">
            <v/>
          </cell>
        </row>
        <row r="3404">
          <cell r="H3404" t="str">
            <v/>
          </cell>
        </row>
        <row r="3405">
          <cell r="H3405" t="str">
            <v/>
          </cell>
        </row>
        <row r="3406">
          <cell r="H3406" t="str">
            <v/>
          </cell>
        </row>
        <row r="3407">
          <cell r="H3407" t="str">
            <v/>
          </cell>
        </row>
        <row r="3408">
          <cell r="H3408" t="str">
            <v/>
          </cell>
        </row>
        <row r="3409">
          <cell r="H3409" t="str">
            <v/>
          </cell>
        </row>
        <row r="3410">
          <cell r="H3410" t="str">
            <v/>
          </cell>
        </row>
        <row r="3411">
          <cell r="H3411" t="str">
            <v/>
          </cell>
        </row>
        <row r="3412">
          <cell r="H3412" t="str">
            <v/>
          </cell>
        </row>
        <row r="3413">
          <cell r="H3413" t="str">
            <v/>
          </cell>
        </row>
        <row r="3414">
          <cell r="H3414" t="str">
            <v/>
          </cell>
        </row>
        <row r="3415">
          <cell r="H3415" t="str">
            <v/>
          </cell>
        </row>
        <row r="3416">
          <cell r="H3416" t="str">
            <v/>
          </cell>
        </row>
        <row r="3417">
          <cell r="H3417" t="str">
            <v/>
          </cell>
        </row>
        <row r="3418">
          <cell r="H3418" t="str">
            <v/>
          </cell>
        </row>
        <row r="3419">
          <cell r="H3419" t="str">
            <v/>
          </cell>
        </row>
        <row r="3420">
          <cell r="H3420" t="str">
            <v/>
          </cell>
        </row>
        <row r="3421">
          <cell r="H3421" t="str">
            <v/>
          </cell>
        </row>
        <row r="3422">
          <cell r="H3422" t="str">
            <v/>
          </cell>
        </row>
        <row r="3423">
          <cell r="H3423" t="str">
            <v/>
          </cell>
        </row>
        <row r="3424">
          <cell r="H3424" t="str">
            <v/>
          </cell>
        </row>
        <row r="3425">
          <cell r="H3425" t="str">
            <v/>
          </cell>
        </row>
        <row r="3426">
          <cell r="H3426" t="str">
            <v/>
          </cell>
        </row>
        <row r="3427">
          <cell r="H3427" t="str">
            <v/>
          </cell>
        </row>
        <row r="3428">
          <cell r="H3428" t="str">
            <v/>
          </cell>
        </row>
        <row r="3429">
          <cell r="H3429" t="str">
            <v/>
          </cell>
        </row>
        <row r="3430">
          <cell r="H3430" t="str">
            <v/>
          </cell>
        </row>
        <row r="3431">
          <cell r="H3431" t="str">
            <v/>
          </cell>
        </row>
        <row r="3432">
          <cell r="H3432" t="str">
            <v/>
          </cell>
        </row>
        <row r="3433">
          <cell r="H3433" t="str">
            <v/>
          </cell>
        </row>
        <row r="3434">
          <cell r="H3434" t="str">
            <v/>
          </cell>
        </row>
        <row r="3435">
          <cell r="H3435" t="str">
            <v/>
          </cell>
        </row>
        <row r="3436">
          <cell r="H3436" t="str">
            <v/>
          </cell>
        </row>
        <row r="3437">
          <cell r="H3437" t="str">
            <v/>
          </cell>
        </row>
        <row r="3438">
          <cell r="H3438" t="str">
            <v/>
          </cell>
        </row>
        <row r="3439">
          <cell r="H3439" t="str">
            <v/>
          </cell>
        </row>
        <row r="3440">
          <cell r="H3440" t="str">
            <v/>
          </cell>
        </row>
        <row r="3441">
          <cell r="H3441" t="str">
            <v/>
          </cell>
        </row>
        <row r="3442">
          <cell r="H3442" t="str">
            <v/>
          </cell>
        </row>
        <row r="3443">
          <cell r="H3443" t="str">
            <v/>
          </cell>
        </row>
        <row r="3444">
          <cell r="H3444" t="str">
            <v/>
          </cell>
        </row>
        <row r="3445">
          <cell r="H3445" t="str">
            <v/>
          </cell>
        </row>
        <row r="3446">
          <cell r="H3446" t="str">
            <v/>
          </cell>
        </row>
        <row r="3447">
          <cell r="H3447" t="str">
            <v/>
          </cell>
        </row>
        <row r="3448">
          <cell r="H3448" t="str">
            <v/>
          </cell>
        </row>
        <row r="3449">
          <cell r="H3449" t="str">
            <v/>
          </cell>
        </row>
        <row r="3450">
          <cell r="H3450" t="str">
            <v/>
          </cell>
        </row>
        <row r="3451">
          <cell r="H3451" t="str">
            <v/>
          </cell>
        </row>
        <row r="3452">
          <cell r="H3452" t="str">
            <v/>
          </cell>
        </row>
        <row r="3453">
          <cell r="H3453" t="str">
            <v/>
          </cell>
        </row>
        <row r="3454">
          <cell r="H3454" t="str">
            <v/>
          </cell>
        </row>
        <row r="3455">
          <cell r="H3455" t="str">
            <v/>
          </cell>
        </row>
        <row r="3456">
          <cell r="H3456" t="str">
            <v/>
          </cell>
        </row>
        <row r="3457">
          <cell r="H3457" t="str">
            <v/>
          </cell>
        </row>
        <row r="3458">
          <cell r="H3458" t="str">
            <v/>
          </cell>
        </row>
        <row r="3459">
          <cell r="H3459" t="str">
            <v/>
          </cell>
        </row>
        <row r="3460">
          <cell r="H3460" t="str">
            <v/>
          </cell>
        </row>
        <row r="3461">
          <cell r="H3461" t="str">
            <v/>
          </cell>
        </row>
        <row r="3462">
          <cell r="H3462" t="str">
            <v/>
          </cell>
        </row>
        <row r="3463">
          <cell r="H3463" t="str">
            <v/>
          </cell>
        </row>
        <row r="3464">
          <cell r="H3464" t="str">
            <v/>
          </cell>
        </row>
        <row r="3465">
          <cell r="H3465" t="str">
            <v/>
          </cell>
        </row>
        <row r="3466">
          <cell r="H3466" t="str">
            <v/>
          </cell>
        </row>
        <row r="3467">
          <cell r="H3467" t="str">
            <v/>
          </cell>
        </row>
        <row r="3468">
          <cell r="H3468" t="str">
            <v/>
          </cell>
        </row>
        <row r="3469">
          <cell r="H3469" t="str">
            <v/>
          </cell>
        </row>
        <row r="3470">
          <cell r="H3470" t="str">
            <v/>
          </cell>
        </row>
        <row r="3471">
          <cell r="H3471" t="str">
            <v/>
          </cell>
        </row>
        <row r="3472">
          <cell r="H3472" t="str">
            <v/>
          </cell>
        </row>
        <row r="3473">
          <cell r="H3473" t="str">
            <v/>
          </cell>
        </row>
        <row r="3474">
          <cell r="H3474" t="str">
            <v/>
          </cell>
        </row>
        <row r="3475">
          <cell r="H3475" t="str">
            <v/>
          </cell>
        </row>
        <row r="3476">
          <cell r="H3476" t="str">
            <v/>
          </cell>
        </row>
        <row r="3477">
          <cell r="H3477" t="str">
            <v/>
          </cell>
        </row>
        <row r="3478">
          <cell r="H3478" t="str">
            <v/>
          </cell>
        </row>
        <row r="3479">
          <cell r="H3479" t="str">
            <v/>
          </cell>
        </row>
        <row r="3480">
          <cell r="H3480" t="str">
            <v/>
          </cell>
        </row>
        <row r="3481">
          <cell r="H3481" t="str">
            <v/>
          </cell>
        </row>
        <row r="3482">
          <cell r="H3482" t="str">
            <v/>
          </cell>
        </row>
        <row r="3483">
          <cell r="H3483" t="str">
            <v/>
          </cell>
        </row>
        <row r="3484">
          <cell r="H3484" t="str">
            <v/>
          </cell>
        </row>
        <row r="3485">
          <cell r="H3485" t="str">
            <v/>
          </cell>
        </row>
        <row r="3486">
          <cell r="H3486" t="str">
            <v/>
          </cell>
        </row>
        <row r="3487">
          <cell r="H3487" t="str">
            <v/>
          </cell>
        </row>
        <row r="3488">
          <cell r="H3488" t="str">
            <v/>
          </cell>
        </row>
        <row r="3489">
          <cell r="H3489" t="str">
            <v/>
          </cell>
        </row>
        <row r="3490">
          <cell r="H3490" t="str">
            <v/>
          </cell>
        </row>
        <row r="3491">
          <cell r="H3491" t="str">
            <v/>
          </cell>
        </row>
        <row r="3492">
          <cell r="H3492" t="str">
            <v/>
          </cell>
        </row>
        <row r="3493">
          <cell r="H3493" t="str">
            <v/>
          </cell>
        </row>
        <row r="3494">
          <cell r="H3494" t="str">
            <v/>
          </cell>
        </row>
        <row r="3495">
          <cell r="H3495" t="str">
            <v/>
          </cell>
        </row>
        <row r="3496">
          <cell r="H3496" t="str">
            <v/>
          </cell>
        </row>
        <row r="3497">
          <cell r="H3497" t="str">
            <v/>
          </cell>
        </row>
        <row r="3498">
          <cell r="H3498" t="str">
            <v/>
          </cell>
        </row>
        <row r="3499">
          <cell r="H3499" t="str">
            <v/>
          </cell>
        </row>
        <row r="3500">
          <cell r="H3500" t="str">
            <v/>
          </cell>
        </row>
        <row r="3501">
          <cell r="H3501" t="str">
            <v/>
          </cell>
        </row>
        <row r="3502">
          <cell r="H3502" t="str">
            <v/>
          </cell>
        </row>
        <row r="3503">
          <cell r="H3503" t="str">
            <v/>
          </cell>
        </row>
        <row r="3504">
          <cell r="H3504" t="str">
            <v/>
          </cell>
        </row>
        <row r="3505">
          <cell r="H3505" t="str">
            <v/>
          </cell>
        </row>
        <row r="3506">
          <cell r="H3506" t="str">
            <v/>
          </cell>
        </row>
        <row r="3507">
          <cell r="H3507" t="str">
            <v/>
          </cell>
        </row>
        <row r="3508">
          <cell r="H3508" t="str">
            <v/>
          </cell>
        </row>
        <row r="3509">
          <cell r="H3509" t="str">
            <v/>
          </cell>
        </row>
        <row r="3510">
          <cell r="H3510" t="str">
            <v/>
          </cell>
        </row>
        <row r="3511">
          <cell r="H3511" t="str">
            <v/>
          </cell>
        </row>
        <row r="3512">
          <cell r="H3512" t="str">
            <v/>
          </cell>
        </row>
        <row r="3513">
          <cell r="H3513" t="str">
            <v/>
          </cell>
        </row>
        <row r="3514">
          <cell r="H3514" t="str">
            <v/>
          </cell>
        </row>
        <row r="3515">
          <cell r="H3515" t="str">
            <v/>
          </cell>
        </row>
        <row r="3516">
          <cell r="H3516" t="str">
            <v/>
          </cell>
        </row>
        <row r="3517">
          <cell r="H3517" t="str">
            <v/>
          </cell>
        </row>
        <row r="3518">
          <cell r="H3518" t="str">
            <v/>
          </cell>
        </row>
        <row r="3519">
          <cell r="H3519" t="str">
            <v/>
          </cell>
        </row>
        <row r="3520">
          <cell r="H3520" t="str">
            <v/>
          </cell>
        </row>
        <row r="3521">
          <cell r="H3521" t="str">
            <v/>
          </cell>
        </row>
        <row r="3522">
          <cell r="H3522" t="str">
            <v/>
          </cell>
        </row>
        <row r="3523">
          <cell r="H3523" t="str">
            <v/>
          </cell>
        </row>
        <row r="3524">
          <cell r="H3524" t="str">
            <v/>
          </cell>
        </row>
        <row r="3525">
          <cell r="H3525" t="str">
            <v/>
          </cell>
        </row>
        <row r="3526">
          <cell r="H3526" t="str">
            <v/>
          </cell>
        </row>
        <row r="3527">
          <cell r="H3527" t="str">
            <v/>
          </cell>
        </row>
        <row r="3528">
          <cell r="H3528" t="str">
            <v/>
          </cell>
        </row>
        <row r="3529">
          <cell r="H3529" t="str">
            <v/>
          </cell>
        </row>
        <row r="3530">
          <cell r="H3530" t="str">
            <v/>
          </cell>
        </row>
        <row r="3531">
          <cell r="H3531" t="str">
            <v/>
          </cell>
        </row>
        <row r="3532">
          <cell r="H3532" t="str">
            <v/>
          </cell>
        </row>
        <row r="3533">
          <cell r="H3533" t="str">
            <v/>
          </cell>
        </row>
        <row r="3534">
          <cell r="H3534" t="str">
            <v/>
          </cell>
        </row>
        <row r="3535">
          <cell r="H3535" t="str">
            <v/>
          </cell>
        </row>
        <row r="3536">
          <cell r="H3536" t="str">
            <v/>
          </cell>
        </row>
        <row r="3537">
          <cell r="H3537" t="str">
            <v/>
          </cell>
        </row>
        <row r="3538">
          <cell r="H3538" t="str">
            <v/>
          </cell>
        </row>
        <row r="3539">
          <cell r="H3539" t="str">
            <v/>
          </cell>
        </row>
        <row r="3540">
          <cell r="H3540" t="str">
            <v/>
          </cell>
        </row>
        <row r="3541">
          <cell r="H3541" t="str">
            <v/>
          </cell>
        </row>
        <row r="3542">
          <cell r="H3542" t="str">
            <v/>
          </cell>
        </row>
        <row r="3543">
          <cell r="H3543" t="str">
            <v/>
          </cell>
        </row>
        <row r="3544">
          <cell r="H3544" t="str">
            <v/>
          </cell>
        </row>
        <row r="3545">
          <cell r="H3545" t="str">
            <v/>
          </cell>
        </row>
        <row r="3546">
          <cell r="H3546" t="str">
            <v/>
          </cell>
        </row>
        <row r="3547">
          <cell r="H3547" t="str">
            <v/>
          </cell>
        </row>
        <row r="3548">
          <cell r="H3548" t="str">
            <v/>
          </cell>
        </row>
        <row r="3549">
          <cell r="H3549" t="str">
            <v/>
          </cell>
        </row>
        <row r="3550">
          <cell r="H3550" t="str">
            <v/>
          </cell>
        </row>
        <row r="3551">
          <cell r="H3551" t="str">
            <v/>
          </cell>
        </row>
        <row r="3552">
          <cell r="H3552" t="str">
            <v/>
          </cell>
        </row>
        <row r="3553">
          <cell r="H3553" t="str">
            <v/>
          </cell>
        </row>
        <row r="3554">
          <cell r="H3554" t="str">
            <v/>
          </cell>
        </row>
        <row r="3555">
          <cell r="H3555" t="str">
            <v/>
          </cell>
        </row>
        <row r="3556">
          <cell r="H3556" t="str">
            <v/>
          </cell>
        </row>
        <row r="3557">
          <cell r="H3557" t="str">
            <v/>
          </cell>
        </row>
        <row r="3558">
          <cell r="H3558" t="str">
            <v/>
          </cell>
        </row>
        <row r="3559">
          <cell r="H3559" t="str">
            <v/>
          </cell>
        </row>
        <row r="3560">
          <cell r="H3560" t="str">
            <v/>
          </cell>
        </row>
        <row r="3561">
          <cell r="H3561" t="str">
            <v/>
          </cell>
        </row>
        <row r="3562">
          <cell r="H3562" t="str">
            <v/>
          </cell>
        </row>
        <row r="3563">
          <cell r="H3563" t="str">
            <v/>
          </cell>
        </row>
        <row r="3564">
          <cell r="H3564" t="str">
            <v/>
          </cell>
        </row>
        <row r="3565">
          <cell r="H3565" t="str">
            <v/>
          </cell>
        </row>
        <row r="3566">
          <cell r="H3566" t="str">
            <v/>
          </cell>
        </row>
        <row r="3567">
          <cell r="H3567" t="str">
            <v/>
          </cell>
        </row>
        <row r="3568">
          <cell r="H3568" t="str">
            <v/>
          </cell>
        </row>
        <row r="3569">
          <cell r="H3569" t="str">
            <v/>
          </cell>
        </row>
        <row r="3570">
          <cell r="H3570" t="str">
            <v/>
          </cell>
        </row>
        <row r="3571">
          <cell r="H3571" t="str">
            <v/>
          </cell>
        </row>
        <row r="3572">
          <cell r="H3572" t="str">
            <v/>
          </cell>
        </row>
        <row r="3573">
          <cell r="H3573" t="str">
            <v/>
          </cell>
        </row>
        <row r="3574">
          <cell r="H3574" t="str">
            <v/>
          </cell>
        </row>
        <row r="3575">
          <cell r="H3575" t="str">
            <v/>
          </cell>
        </row>
        <row r="3576">
          <cell r="H3576" t="str">
            <v/>
          </cell>
        </row>
        <row r="3577">
          <cell r="H3577" t="str">
            <v/>
          </cell>
        </row>
        <row r="3578">
          <cell r="H3578" t="str">
            <v/>
          </cell>
        </row>
        <row r="3579">
          <cell r="H3579" t="str">
            <v/>
          </cell>
        </row>
        <row r="3580">
          <cell r="H3580" t="str">
            <v/>
          </cell>
        </row>
        <row r="3581">
          <cell r="H3581" t="str">
            <v/>
          </cell>
        </row>
        <row r="3582">
          <cell r="H3582" t="str">
            <v/>
          </cell>
        </row>
        <row r="3583">
          <cell r="H3583" t="str">
            <v/>
          </cell>
        </row>
        <row r="3584">
          <cell r="H3584" t="str">
            <v/>
          </cell>
        </row>
        <row r="3585">
          <cell r="H3585" t="str">
            <v/>
          </cell>
        </row>
        <row r="3586">
          <cell r="H3586" t="str">
            <v/>
          </cell>
        </row>
        <row r="3587">
          <cell r="H3587" t="str">
            <v/>
          </cell>
        </row>
        <row r="3588">
          <cell r="H3588" t="str">
            <v/>
          </cell>
        </row>
        <row r="3589">
          <cell r="H3589" t="str">
            <v/>
          </cell>
        </row>
        <row r="3590">
          <cell r="H3590" t="str">
            <v/>
          </cell>
        </row>
        <row r="3591">
          <cell r="H3591" t="str">
            <v/>
          </cell>
        </row>
        <row r="3592">
          <cell r="H3592" t="str">
            <v/>
          </cell>
        </row>
        <row r="3593">
          <cell r="H3593" t="str">
            <v/>
          </cell>
        </row>
        <row r="3594">
          <cell r="H3594" t="str">
            <v/>
          </cell>
        </row>
        <row r="3595">
          <cell r="H3595" t="str">
            <v/>
          </cell>
        </row>
        <row r="3596">
          <cell r="H3596" t="str">
            <v/>
          </cell>
        </row>
        <row r="3597">
          <cell r="H3597" t="str">
            <v/>
          </cell>
        </row>
        <row r="3598">
          <cell r="H3598" t="str">
            <v/>
          </cell>
        </row>
        <row r="3599">
          <cell r="H3599" t="str">
            <v/>
          </cell>
        </row>
        <row r="3600">
          <cell r="H3600" t="str">
            <v/>
          </cell>
        </row>
        <row r="3601">
          <cell r="H3601" t="str">
            <v/>
          </cell>
        </row>
        <row r="3602">
          <cell r="H3602" t="str">
            <v/>
          </cell>
        </row>
        <row r="3603">
          <cell r="H3603" t="str">
            <v/>
          </cell>
        </row>
        <row r="3604">
          <cell r="H3604" t="str">
            <v/>
          </cell>
        </row>
        <row r="3605">
          <cell r="H3605" t="str">
            <v/>
          </cell>
        </row>
        <row r="3606">
          <cell r="H3606" t="str">
            <v/>
          </cell>
        </row>
        <row r="3607">
          <cell r="H3607" t="str">
            <v/>
          </cell>
        </row>
        <row r="3608">
          <cell r="H3608" t="str">
            <v/>
          </cell>
        </row>
        <row r="3609">
          <cell r="H3609" t="str">
            <v/>
          </cell>
        </row>
        <row r="3610">
          <cell r="H3610" t="str">
            <v/>
          </cell>
        </row>
        <row r="3611">
          <cell r="H3611" t="str">
            <v/>
          </cell>
        </row>
        <row r="3612">
          <cell r="H3612" t="str">
            <v/>
          </cell>
        </row>
        <row r="3613">
          <cell r="H3613" t="str">
            <v/>
          </cell>
        </row>
        <row r="3614">
          <cell r="H3614" t="str">
            <v/>
          </cell>
        </row>
        <row r="3615">
          <cell r="H3615" t="str">
            <v/>
          </cell>
        </row>
        <row r="3616">
          <cell r="H3616" t="str">
            <v/>
          </cell>
        </row>
        <row r="3617">
          <cell r="H3617" t="str">
            <v/>
          </cell>
        </row>
        <row r="3618">
          <cell r="H3618" t="str">
            <v/>
          </cell>
        </row>
        <row r="3619">
          <cell r="H3619" t="str">
            <v/>
          </cell>
        </row>
        <row r="3620">
          <cell r="H3620" t="str">
            <v/>
          </cell>
        </row>
        <row r="3621">
          <cell r="H3621" t="str">
            <v/>
          </cell>
        </row>
        <row r="3622">
          <cell r="H3622" t="str">
            <v/>
          </cell>
        </row>
        <row r="3623">
          <cell r="H3623" t="str">
            <v/>
          </cell>
        </row>
        <row r="3624">
          <cell r="H3624" t="str">
            <v/>
          </cell>
        </row>
        <row r="3625">
          <cell r="H3625" t="str">
            <v/>
          </cell>
        </row>
        <row r="3626">
          <cell r="H3626" t="str">
            <v/>
          </cell>
        </row>
        <row r="3627">
          <cell r="H3627" t="str">
            <v/>
          </cell>
        </row>
        <row r="3628">
          <cell r="H3628" t="str">
            <v/>
          </cell>
        </row>
        <row r="3629">
          <cell r="H3629" t="str">
            <v/>
          </cell>
        </row>
        <row r="3630">
          <cell r="H3630" t="str">
            <v/>
          </cell>
        </row>
        <row r="3631">
          <cell r="H3631" t="str">
            <v/>
          </cell>
        </row>
        <row r="3632">
          <cell r="H3632" t="str">
            <v/>
          </cell>
        </row>
        <row r="3633">
          <cell r="H3633" t="str">
            <v/>
          </cell>
        </row>
        <row r="3634">
          <cell r="H3634" t="str">
            <v/>
          </cell>
        </row>
        <row r="3635">
          <cell r="H3635" t="str">
            <v/>
          </cell>
        </row>
        <row r="3636">
          <cell r="H3636" t="str">
            <v/>
          </cell>
        </row>
        <row r="3637">
          <cell r="H3637" t="str">
            <v/>
          </cell>
        </row>
        <row r="3638">
          <cell r="H3638" t="str">
            <v/>
          </cell>
        </row>
        <row r="3639">
          <cell r="H3639" t="str">
            <v/>
          </cell>
        </row>
        <row r="3640">
          <cell r="H3640" t="str">
            <v/>
          </cell>
        </row>
        <row r="3641">
          <cell r="H3641" t="str">
            <v/>
          </cell>
        </row>
        <row r="3642">
          <cell r="H3642" t="str">
            <v/>
          </cell>
        </row>
        <row r="3643">
          <cell r="H3643" t="str">
            <v/>
          </cell>
        </row>
        <row r="3644">
          <cell r="H3644" t="str">
            <v/>
          </cell>
        </row>
        <row r="3645">
          <cell r="H3645" t="str">
            <v/>
          </cell>
        </row>
        <row r="3646">
          <cell r="H3646" t="str">
            <v/>
          </cell>
        </row>
        <row r="3647">
          <cell r="H3647" t="str">
            <v/>
          </cell>
        </row>
        <row r="3648">
          <cell r="H3648" t="str">
            <v/>
          </cell>
        </row>
        <row r="3649">
          <cell r="H3649" t="str">
            <v/>
          </cell>
        </row>
        <row r="3650">
          <cell r="H3650" t="str">
            <v/>
          </cell>
        </row>
        <row r="3651">
          <cell r="H3651" t="str">
            <v/>
          </cell>
        </row>
        <row r="3652">
          <cell r="H3652" t="str">
            <v/>
          </cell>
        </row>
        <row r="3653">
          <cell r="H3653" t="str">
            <v/>
          </cell>
        </row>
        <row r="3654">
          <cell r="H3654" t="str">
            <v/>
          </cell>
        </row>
        <row r="3655">
          <cell r="H3655" t="str">
            <v/>
          </cell>
        </row>
        <row r="3656">
          <cell r="H3656" t="str">
            <v/>
          </cell>
        </row>
        <row r="3657">
          <cell r="H3657" t="str">
            <v/>
          </cell>
        </row>
        <row r="3658">
          <cell r="H3658" t="str">
            <v/>
          </cell>
        </row>
        <row r="3659">
          <cell r="H3659" t="str">
            <v/>
          </cell>
        </row>
        <row r="3660">
          <cell r="H3660" t="str">
            <v/>
          </cell>
        </row>
        <row r="3661">
          <cell r="H3661" t="str">
            <v/>
          </cell>
        </row>
        <row r="3662">
          <cell r="H3662" t="str">
            <v/>
          </cell>
        </row>
        <row r="3663">
          <cell r="H3663" t="str">
            <v/>
          </cell>
        </row>
        <row r="3664">
          <cell r="H3664" t="str">
            <v/>
          </cell>
        </row>
        <row r="3665">
          <cell r="H3665" t="str">
            <v/>
          </cell>
        </row>
        <row r="3666">
          <cell r="H3666" t="str">
            <v/>
          </cell>
        </row>
        <row r="3667">
          <cell r="H3667" t="str">
            <v/>
          </cell>
        </row>
        <row r="3668">
          <cell r="H3668" t="str">
            <v/>
          </cell>
        </row>
        <row r="3669">
          <cell r="H3669" t="str">
            <v/>
          </cell>
        </row>
        <row r="3670">
          <cell r="H3670" t="str">
            <v/>
          </cell>
        </row>
        <row r="3671">
          <cell r="H3671" t="str">
            <v/>
          </cell>
        </row>
        <row r="3672">
          <cell r="H3672" t="str">
            <v/>
          </cell>
        </row>
        <row r="3673">
          <cell r="H3673" t="str">
            <v/>
          </cell>
        </row>
        <row r="3674">
          <cell r="H3674" t="str">
            <v/>
          </cell>
        </row>
        <row r="3675">
          <cell r="H3675" t="str">
            <v/>
          </cell>
        </row>
        <row r="3676">
          <cell r="H3676" t="str">
            <v/>
          </cell>
        </row>
        <row r="3677">
          <cell r="H3677" t="str">
            <v/>
          </cell>
        </row>
        <row r="3678">
          <cell r="H3678" t="str">
            <v/>
          </cell>
        </row>
        <row r="3679">
          <cell r="H3679" t="str">
            <v/>
          </cell>
        </row>
        <row r="3680">
          <cell r="H3680" t="str">
            <v/>
          </cell>
        </row>
        <row r="3681">
          <cell r="H3681" t="str">
            <v/>
          </cell>
        </row>
        <row r="3682">
          <cell r="H3682" t="str">
            <v/>
          </cell>
        </row>
        <row r="3683">
          <cell r="H3683" t="str">
            <v/>
          </cell>
        </row>
        <row r="3684">
          <cell r="H3684" t="str">
            <v/>
          </cell>
        </row>
        <row r="3685">
          <cell r="H3685" t="str">
            <v/>
          </cell>
        </row>
        <row r="3686">
          <cell r="H3686" t="str">
            <v/>
          </cell>
        </row>
        <row r="3687">
          <cell r="H3687" t="str">
            <v/>
          </cell>
        </row>
        <row r="3688">
          <cell r="H3688" t="str">
            <v/>
          </cell>
        </row>
        <row r="3689">
          <cell r="H3689" t="str">
            <v/>
          </cell>
        </row>
        <row r="3690">
          <cell r="H3690" t="str">
            <v/>
          </cell>
        </row>
        <row r="3691">
          <cell r="H3691" t="str">
            <v/>
          </cell>
        </row>
        <row r="3692">
          <cell r="H3692" t="str">
            <v/>
          </cell>
        </row>
        <row r="3693">
          <cell r="H3693" t="str">
            <v/>
          </cell>
        </row>
        <row r="3694">
          <cell r="H3694" t="str">
            <v/>
          </cell>
        </row>
        <row r="3695">
          <cell r="H3695" t="str">
            <v/>
          </cell>
        </row>
        <row r="3696">
          <cell r="H3696" t="str">
            <v/>
          </cell>
        </row>
        <row r="3697">
          <cell r="H3697" t="str">
            <v/>
          </cell>
        </row>
        <row r="3698">
          <cell r="H3698" t="str">
            <v/>
          </cell>
        </row>
        <row r="3699">
          <cell r="H3699" t="str">
            <v/>
          </cell>
        </row>
        <row r="3700">
          <cell r="H3700" t="str">
            <v/>
          </cell>
        </row>
        <row r="3701">
          <cell r="H3701" t="str">
            <v/>
          </cell>
        </row>
        <row r="3702">
          <cell r="H3702" t="str">
            <v/>
          </cell>
        </row>
        <row r="3703">
          <cell r="H3703" t="str">
            <v/>
          </cell>
        </row>
        <row r="3704">
          <cell r="H3704" t="str">
            <v/>
          </cell>
        </row>
        <row r="3705">
          <cell r="H3705" t="str">
            <v/>
          </cell>
        </row>
        <row r="3706">
          <cell r="H3706" t="str">
            <v/>
          </cell>
        </row>
        <row r="3707">
          <cell r="H3707" t="str">
            <v/>
          </cell>
        </row>
        <row r="3708">
          <cell r="H3708" t="str">
            <v/>
          </cell>
        </row>
        <row r="3709">
          <cell r="H3709" t="str">
            <v/>
          </cell>
        </row>
        <row r="3710">
          <cell r="H3710" t="str">
            <v/>
          </cell>
        </row>
        <row r="3711">
          <cell r="H3711" t="str">
            <v/>
          </cell>
        </row>
        <row r="3712">
          <cell r="H3712" t="str">
            <v/>
          </cell>
        </row>
        <row r="3713">
          <cell r="H3713" t="str">
            <v/>
          </cell>
        </row>
        <row r="3714">
          <cell r="H3714" t="str">
            <v/>
          </cell>
        </row>
        <row r="3715">
          <cell r="H3715" t="str">
            <v/>
          </cell>
        </row>
        <row r="3716">
          <cell r="H3716" t="str">
            <v/>
          </cell>
        </row>
        <row r="3717">
          <cell r="H3717" t="str">
            <v/>
          </cell>
        </row>
        <row r="3718">
          <cell r="H3718" t="str">
            <v/>
          </cell>
        </row>
        <row r="3719">
          <cell r="H3719" t="str">
            <v/>
          </cell>
        </row>
        <row r="3720">
          <cell r="H3720" t="str">
            <v/>
          </cell>
        </row>
        <row r="3721">
          <cell r="H3721" t="str">
            <v/>
          </cell>
        </row>
        <row r="3722">
          <cell r="H3722" t="str">
            <v/>
          </cell>
        </row>
        <row r="3723">
          <cell r="H3723" t="str">
            <v/>
          </cell>
        </row>
        <row r="3724">
          <cell r="H3724" t="str">
            <v/>
          </cell>
        </row>
        <row r="3725">
          <cell r="H3725" t="str">
            <v/>
          </cell>
        </row>
        <row r="3726">
          <cell r="H3726" t="str">
            <v/>
          </cell>
        </row>
        <row r="3727">
          <cell r="H3727" t="str">
            <v/>
          </cell>
        </row>
        <row r="3728">
          <cell r="H3728" t="str">
            <v/>
          </cell>
        </row>
        <row r="3729">
          <cell r="H3729" t="str">
            <v/>
          </cell>
        </row>
        <row r="3730">
          <cell r="H3730" t="str">
            <v/>
          </cell>
        </row>
        <row r="3731">
          <cell r="H3731" t="str">
            <v/>
          </cell>
        </row>
        <row r="3732">
          <cell r="H3732" t="str">
            <v/>
          </cell>
        </row>
        <row r="3733">
          <cell r="H3733" t="str">
            <v/>
          </cell>
        </row>
        <row r="3734">
          <cell r="H3734" t="str">
            <v/>
          </cell>
        </row>
        <row r="3735">
          <cell r="H3735" t="str">
            <v/>
          </cell>
        </row>
        <row r="3736">
          <cell r="H3736" t="str">
            <v/>
          </cell>
        </row>
        <row r="3737">
          <cell r="H3737" t="str">
            <v/>
          </cell>
        </row>
        <row r="3738">
          <cell r="H3738" t="str">
            <v/>
          </cell>
        </row>
        <row r="3739">
          <cell r="H3739" t="str">
            <v/>
          </cell>
        </row>
        <row r="3740">
          <cell r="H3740" t="str">
            <v/>
          </cell>
        </row>
        <row r="3741">
          <cell r="H3741" t="str">
            <v/>
          </cell>
        </row>
        <row r="3742">
          <cell r="H3742" t="str">
            <v/>
          </cell>
        </row>
        <row r="3743">
          <cell r="H3743" t="str">
            <v/>
          </cell>
        </row>
        <row r="3744">
          <cell r="H3744" t="str">
            <v/>
          </cell>
        </row>
        <row r="3745">
          <cell r="H3745" t="str">
            <v/>
          </cell>
        </row>
        <row r="3746">
          <cell r="H3746" t="str">
            <v/>
          </cell>
        </row>
        <row r="3747">
          <cell r="H3747" t="str">
            <v/>
          </cell>
        </row>
        <row r="3748">
          <cell r="H3748" t="str">
            <v/>
          </cell>
        </row>
        <row r="3749">
          <cell r="H3749" t="str">
            <v/>
          </cell>
        </row>
        <row r="3750">
          <cell r="H3750" t="str">
            <v/>
          </cell>
        </row>
        <row r="3751">
          <cell r="H3751" t="str">
            <v/>
          </cell>
        </row>
        <row r="3752">
          <cell r="H3752" t="str">
            <v/>
          </cell>
        </row>
        <row r="3753">
          <cell r="H3753" t="str">
            <v/>
          </cell>
        </row>
        <row r="3754">
          <cell r="H3754" t="str">
            <v/>
          </cell>
        </row>
        <row r="3755">
          <cell r="H3755" t="str">
            <v/>
          </cell>
        </row>
        <row r="3756">
          <cell r="H3756" t="str">
            <v/>
          </cell>
        </row>
        <row r="3757">
          <cell r="H3757" t="str">
            <v/>
          </cell>
        </row>
        <row r="3758">
          <cell r="H3758" t="str">
            <v/>
          </cell>
        </row>
        <row r="3759">
          <cell r="H3759" t="str">
            <v/>
          </cell>
        </row>
        <row r="3760">
          <cell r="H3760" t="str">
            <v/>
          </cell>
        </row>
        <row r="3761">
          <cell r="H3761" t="str">
            <v/>
          </cell>
        </row>
        <row r="3762">
          <cell r="H3762" t="str">
            <v/>
          </cell>
        </row>
        <row r="3763">
          <cell r="H3763" t="str">
            <v/>
          </cell>
        </row>
        <row r="3764">
          <cell r="H3764" t="str">
            <v/>
          </cell>
        </row>
        <row r="3765">
          <cell r="H3765" t="str">
            <v/>
          </cell>
        </row>
        <row r="3766">
          <cell r="H3766" t="str">
            <v/>
          </cell>
        </row>
        <row r="3767">
          <cell r="H3767" t="str">
            <v/>
          </cell>
        </row>
        <row r="3768">
          <cell r="H3768" t="str">
            <v/>
          </cell>
        </row>
        <row r="3769">
          <cell r="H3769" t="str">
            <v/>
          </cell>
        </row>
        <row r="3770">
          <cell r="H3770" t="str">
            <v/>
          </cell>
        </row>
        <row r="3771">
          <cell r="H3771" t="str">
            <v/>
          </cell>
        </row>
        <row r="3772">
          <cell r="H3772" t="str">
            <v/>
          </cell>
        </row>
        <row r="3773">
          <cell r="H3773" t="str">
            <v/>
          </cell>
        </row>
        <row r="3774">
          <cell r="H3774" t="str">
            <v/>
          </cell>
        </row>
        <row r="3775">
          <cell r="H3775" t="str">
            <v/>
          </cell>
        </row>
        <row r="3776">
          <cell r="H3776" t="str">
            <v/>
          </cell>
        </row>
        <row r="3777">
          <cell r="H3777" t="str">
            <v/>
          </cell>
        </row>
        <row r="3778">
          <cell r="H3778" t="str">
            <v/>
          </cell>
        </row>
        <row r="3779">
          <cell r="H3779" t="str">
            <v/>
          </cell>
        </row>
        <row r="3780">
          <cell r="H3780" t="str">
            <v/>
          </cell>
        </row>
        <row r="3781">
          <cell r="H3781" t="str">
            <v/>
          </cell>
        </row>
        <row r="3782">
          <cell r="H3782" t="str">
            <v/>
          </cell>
        </row>
        <row r="3783">
          <cell r="H3783" t="str">
            <v/>
          </cell>
        </row>
        <row r="3784">
          <cell r="H3784" t="str">
            <v/>
          </cell>
        </row>
        <row r="3785">
          <cell r="H3785" t="str">
            <v/>
          </cell>
        </row>
        <row r="3786">
          <cell r="H3786" t="str">
            <v/>
          </cell>
        </row>
        <row r="3787">
          <cell r="H3787" t="str">
            <v/>
          </cell>
        </row>
        <row r="3788">
          <cell r="H3788" t="str">
            <v/>
          </cell>
        </row>
        <row r="3789">
          <cell r="H3789" t="str">
            <v/>
          </cell>
        </row>
        <row r="3790">
          <cell r="H3790" t="str">
            <v/>
          </cell>
        </row>
        <row r="3791">
          <cell r="H3791" t="str">
            <v/>
          </cell>
        </row>
        <row r="3792">
          <cell r="H3792" t="str">
            <v/>
          </cell>
        </row>
        <row r="3793">
          <cell r="H3793" t="str">
            <v/>
          </cell>
        </row>
        <row r="3794">
          <cell r="H3794" t="str">
            <v/>
          </cell>
        </row>
        <row r="3795">
          <cell r="H3795" t="str">
            <v/>
          </cell>
        </row>
        <row r="3796">
          <cell r="H3796" t="str">
            <v/>
          </cell>
        </row>
        <row r="3797">
          <cell r="H3797" t="str">
            <v/>
          </cell>
        </row>
        <row r="3798">
          <cell r="H3798" t="str">
            <v/>
          </cell>
        </row>
        <row r="3799">
          <cell r="H3799" t="str">
            <v/>
          </cell>
        </row>
        <row r="3800">
          <cell r="H3800" t="str">
            <v/>
          </cell>
        </row>
        <row r="3801">
          <cell r="H3801" t="str">
            <v/>
          </cell>
        </row>
        <row r="3802">
          <cell r="H3802" t="str">
            <v/>
          </cell>
        </row>
        <row r="3803">
          <cell r="H3803" t="str">
            <v/>
          </cell>
        </row>
        <row r="3804">
          <cell r="H3804" t="str">
            <v/>
          </cell>
        </row>
        <row r="3805">
          <cell r="H3805" t="str">
            <v/>
          </cell>
        </row>
        <row r="3806">
          <cell r="H3806" t="str">
            <v/>
          </cell>
        </row>
        <row r="3807">
          <cell r="H3807" t="str">
            <v/>
          </cell>
        </row>
        <row r="3808">
          <cell r="H3808" t="str">
            <v/>
          </cell>
        </row>
        <row r="3809">
          <cell r="H3809" t="str">
            <v/>
          </cell>
        </row>
        <row r="3810">
          <cell r="H3810" t="str">
            <v/>
          </cell>
        </row>
        <row r="3811">
          <cell r="H3811" t="str">
            <v/>
          </cell>
        </row>
        <row r="3812">
          <cell r="H3812" t="str">
            <v/>
          </cell>
        </row>
        <row r="3813">
          <cell r="H3813" t="str">
            <v/>
          </cell>
        </row>
        <row r="3814">
          <cell r="H3814" t="str">
            <v/>
          </cell>
        </row>
        <row r="3815">
          <cell r="H3815" t="str">
            <v/>
          </cell>
        </row>
        <row r="3816">
          <cell r="H3816" t="str">
            <v/>
          </cell>
        </row>
        <row r="3817">
          <cell r="H3817" t="str">
            <v/>
          </cell>
        </row>
        <row r="3818">
          <cell r="H3818" t="str">
            <v/>
          </cell>
        </row>
        <row r="3819">
          <cell r="H3819" t="str">
            <v/>
          </cell>
        </row>
        <row r="3820">
          <cell r="H3820" t="str">
            <v/>
          </cell>
        </row>
        <row r="3821">
          <cell r="H3821" t="str">
            <v/>
          </cell>
        </row>
        <row r="3822">
          <cell r="H3822" t="str">
            <v/>
          </cell>
        </row>
        <row r="3823">
          <cell r="H3823" t="str">
            <v/>
          </cell>
        </row>
        <row r="3824">
          <cell r="H3824" t="str">
            <v/>
          </cell>
        </row>
        <row r="3825">
          <cell r="H3825" t="str">
            <v/>
          </cell>
        </row>
        <row r="3826">
          <cell r="H3826" t="str">
            <v/>
          </cell>
        </row>
        <row r="3827">
          <cell r="H3827" t="str">
            <v/>
          </cell>
        </row>
        <row r="3828">
          <cell r="H3828" t="str">
            <v/>
          </cell>
        </row>
        <row r="3829">
          <cell r="H3829" t="str">
            <v/>
          </cell>
        </row>
        <row r="3830">
          <cell r="H3830" t="str">
            <v/>
          </cell>
        </row>
        <row r="3831">
          <cell r="H3831" t="str">
            <v/>
          </cell>
        </row>
        <row r="3832">
          <cell r="H3832" t="str">
            <v/>
          </cell>
        </row>
        <row r="3833">
          <cell r="H3833" t="str">
            <v/>
          </cell>
        </row>
        <row r="3834">
          <cell r="H3834" t="str">
            <v/>
          </cell>
        </row>
        <row r="3835">
          <cell r="H3835" t="str">
            <v/>
          </cell>
        </row>
        <row r="3836">
          <cell r="H3836" t="str">
            <v/>
          </cell>
        </row>
        <row r="3837">
          <cell r="H3837" t="str">
            <v/>
          </cell>
        </row>
        <row r="3838">
          <cell r="H3838" t="str">
            <v/>
          </cell>
        </row>
        <row r="3839">
          <cell r="H3839" t="str">
            <v/>
          </cell>
        </row>
        <row r="3840">
          <cell r="H3840" t="str">
            <v/>
          </cell>
        </row>
        <row r="3841">
          <cell r="H3841" t="str">
            <v/>
          </cell>
        </row>
        <row r="3842">
          <cell r="H3842" t="str">
            <v/>
          </cell>
        </row>
        <row r="3843">
          <cell r="H3843" t="str">
            <v/>
          </cell>
        </row>
        <row r="3844">
          <cell r="H3844" t="str">
            <v/>
          </cell>
        </row>
        <row r="3845">
          <cell r="H3845" t="str">
            <v/>
          </cell>
        </row>
        <row r="3846">
          <cell r="H3846" t="str">
            <v/>
          </cell>
        </row>
        <row r="3847">
          <cell r="H3847" t="str">
            <v/>
          </cell>
        </row>
        <row r="3848">
          <cell r="H3848" t="str">
            <v/>
          </cell>
        </row>
        <row r="3849">
          <cell r="H3849" t="str">
            <v/>
          </cell>
        </row>
        <row r="3850">
          <cell r="H3850" t="str">
            <v/>
          </cell>
        </row>
        <row r="3851">
          <cell r="H3851" t="str">
            <v/>
          </cell>
        </row>
        <row r="3852">
          <cell r="H3852" t="str">
            <v/>
          </cell>
        </row>
        <row r="3853">
          <cell r="H3853" t="str">
            <v/>
          </cell>
        </row>
        <row r="3854">
          <cell r="H3854" t="str">
            <v/>
          </cell>
        </row>
        <row r="3855">
          <cell r="H3855" t="str">
            <v/>
          </cell>
        </row>
        <row r="3856">
          <cell r="H3856" t="str">
            <v/>
          </cell>
        </row>
        <row r="3857">
          <cell r="H3857" t="str">
            <v/>
          </cell>
        </row>
        <row r="3858">
          <cell r="H3858" t="str">
            <v/>
          </cell>
        </row>
        <row r="3859">
          <cell r="H3859" t="str">
            <v/>
          </cell>
        </row>
        <row r="3860">
          <cell r="H3860" t="str">
            <v/>
          </cell>
        </row>
        <row r="3861">
          <cell r="H3861" t="str">
            <v/>
          </cell>
        </row>
        <row r="3862">
          <cell r="H3862" t="str">
            <v/>
          </cell>
        </row>
        <row r="3863">
          <cell r="H3863" t="str">
            <v/>
          </cell>
        </row>
        <row r="3864">
          <cell r="H3864" t="str">
            <v/>
          </cell>
        </row>
        <row r="3865">
          <cell r="H3865" t="str">
            <v/>
          </cell>
        </row>
        <row r="3866">
          <cell r="H3866" t="str">
            <v/>
          </cell>
        </row>
        <row r="3867">
          <cell r="H3867" t="str">
            <v/>
          </cell>
        </row>
        <row r="3868">
          <cell r="H3868" t="str">
            <v/>
          </cell>
        </row>
        <row r="3869">
          <cell r="H3869" t="str">
            <v/>
          </cell>
        </row>
        <row r="3870">
          <cell r="H3870" t="str">
            <v/>
          </cell>
        </row>
        <row r="3871">
          <cell r="H3871" t="str">
            <v/>
          </cell>
        </row>
        <row r="3872">
          <cell r="H3872" t="str">
            <v/>
          </cell>
        </row>
        <row r="3873">
          <cell r="H3873" t="str">
            <v/>
          </cell>
        </row>
        <row r="3874">
          <cell r="H3874" t="str">
            <v/>
          </cell>
        </row>
        <row r="3875">
          <cell r="H3875" t="str">
            <v/>
          </cell>
        </row>
        <row r="3876">
          <cell r="H3876" t="str">
            <v/>
          </cell>
        </row>
        <row r="3877">
          <cell r="H3877" t="str">
            <v/>
          </cell>
        </row>
        <row r="3878">
          <cell r="H3878" t="str">
            <v/>
          </cell>
        </row>
        <row r="3879">
          <cell r="H3879" t="str">
            <v/>
          </cell>
        </row>
        <row r="3880">
          <cell r="H3880" t="str">
            <v/>
          </cell>
        </row>
        <row r="3881">
          <cell r="H3881" t="str">
            <v/>
          </cell>
        </row>
        <row r="3882">
          <cell r="H3882" t="str">
            <v/>
          </cell>
        </row>
        <row r="3883">
          <cell r="H3883" t="str">
            <v/>
          </cell>
        </row>
        <row r="3884">
          <cell r="H3884" t="str">
            <v/>
          </cell>
        </row>
        <row r="3885">
          <cell r="H3885" t="str">
            <v/>
          </cell>
        </row>
        <row r="3886">
          <cell r="H3886" t="str">
            <v/>
          </cell>
        </row>
        <row r="3887">
          <cell r="H3887" t="str">
            <v/>
          </cell>
        </row>
        <row r="3888">
          <cell r="H3888" t="str">
            <v/>
          </cell>
        </row>
        <row r="3889">
          <cell r="H3889" t="str">
            <v/>
          </cell>
        </row>
        <row r="3890">
          <cell r="H3890" t="str">
            <v/>
          </cell>
        </row>
        <row r="3891">
          <cell r="H3891" t="str">
            <v/>
          </cell>
        </row>
        <row r="3892">
          <cell r="H3892" t="str">
            <v/>
          </cell>
        </row>
        <row r="3893">
          <cell r="H3893" t="str">
            <v/>
          </cell>
        </row>
        <row r="3894">
          <cell r="H3894" t="str">
            <v/>
          </cell>
        </row>
        <row r="3895">
          <cell r="H3895" t="str">
            <v/>
          </cell>
        </row>
        <row r="3896">
          <cell r="H3896" t="str">
            <v/>
          </cell>
        </row>
        <row r="3897">
          <cell r="H3897" t="str">
            <v/>
          </cell>
        </row>
        <row r="3898">
          <cell r="H3898" t="str">
            <v/>
          </cell>
        </row>
        <row r="3899">
          <cell r="H3899" t="str">
            <v/>
          </cell>
        </row>
        <row r="3900">
          <cell r="H3900" t="str">
            <v/>
          </cell>
        </row>
        <row r="3901">
          <cell r="H3901" t="str">
            <v/>
          </cell>
        </row>
        <row r="3902">
          <cell r="H3902" t="str">
            <v/>
          </cell>
        </row>
        <row r="3903">
          <cell r="H3903" t="str">
            <v/>
          </cell>
        </row>
        <row r="3904">
          <cell r="H3904" t="str">
            <v/>
          </cell>
        </row>
        <row r="3905">
          <cell r="H3905" t="str">
            <v/>
          </cell>
        </row>
        <row r="3906">
          <cell r="H3906" t="str">
            <v/>
          </cell>
        </row>
        <row r="3907">
          <cell r="H3907" t="str">
            <v/>
          </cell>
        </row>
        <row r="3908">
          <cell r="H3908" t="str">
            <v/>
          </cell>
        </row>
        <row r="3909">
          <cell r="H3909" t="str">
            <v/>
          </cell>
        </row>
        <row r="3910">
          <cell r="H3910" t="str">
            <v/>
          </cell>
        </row>
        <row r="3911">
          <cell r="H3911" t="str">
            <v/>
          </cell>
        </row>
        <row r="3912">
          <cell r="H3912" t="str">
            <v/>
          </cell>
        </row>
        <row r="3913">
          <cell r="H3913" t="str">
            <v/>
          </cell>
        </row>
        <row r="3914">
          <cell r="H3914" t="str">
            <v/>
          </cell>
        </row>
        <row r="3915">
          <cell r="H3915" t="str">
            <v/>
          </cell>
        </row>
        <row r="3916">
          <cell r="H3916" t="str">
            <v/>
          </cell>
        </row>
        <row r="3917">
          <cell r="H3917" t="str">
            <v/>
          </cell>
        </row>
        <row r="3918">
          <cell r="H3918" t="str">
            <v/>
          </cell>
        </row>
        <row r="3919">
          <cell r="H3919" t="str">
            <v/>
          </cell>
        </row>
        <row r="3920">
          <cell r="H3920" t="str">
            <v/>
          </cell>
        </row>
        <row r="3921">
          <cell r="H3921" t="str">
            <v/>
          </cell>
        </row>
        <row r="3922">
          <cell r="H3922" t="str">
            <v/>
          </cell>
        </row>
        <row r="3923">
          <cell r="H3923" t="str">
            <v/>
          </cell>
        </row>
        <row r="3924">
          <cell r="H3924" t="str">
            <v/>
          </cell>
        </row>
        <row r="3925">
          <cell r="H3925" t="str">
            <v/>
          </cell>
        </row>
        <row r="3926">
          <cell r="H3926" t="str">
            <v/>
          </cell>
        </row>
        <row r="3927">
          <cell r="H3927" t="str">
            <v/>
          </cell>
        </row>
        <row r="3928">
          <cell r="H3928" t="str">
            <v/>
          </cell>
        </row>
        <row r="3929">
          <cell r="H3929" t="str">
            <v/>
          </cell>
        </row>
        <row r="3930">
          <cell r="H3930" t="str">
            <v/>
          </cell>
        </row>
        <row r="3931">
          <cell r="H3931" t="str">
            <v/>
          </cell>
        </row>
        <row r="3932">
          <cell r="H3932" t="str">
            <v/>
          </cell>
        </row>
        <row r="3933">
          <cell r="H3933" t="str">
            <v/>
          </cell>
        </row>
        <row r="3934">
          <cell r="H3934" t="str">
            <v/>
          </cell>
        </row>
        <row r="3935">
          <cell r="H3935" t="str">
            <v/>
          </cell>
        </row>
        <row r="3936">
          <cell r="H3936" t="str">
            <v/>
          </cell>
        </row>
        <row r="3937">
          <cell r="H3937" t="str">
            <v/>
          </cell>
        </row>
        <row r="3938">
          <cell r="H3938" t="str">
            <v/>
          </cell>
        </row>
        <row r="3939">
          <cell r="H3939" t="str">
            <v/>
          </cell>
        </row>
        <row r="3940">
          <cell r="H3940" t="str">
            <v/>
          </cell>
        </row>
        <row r="3941">
          <cell r="H3941" t="str">
            <v/>
          </cell>
        </row>
        <row r="3942">
          <cell r="H3942" t="str">
            <v/>
          </cell>
        </row>
        <row r="3943">
          <cell r="H3943" t="str">
            <v/>
          </cell>
        </row>
        <row r="3944">
          <cell r="H3944" t="str">
            <v/>
          </cell>
        </row>
        <row r="3945">
          <cell r="H3945" t="str">
            <v/>
          </cell>
        </row>
        <row r="3946">
          <cell r="H3946" t="str">
            <v/>
          </cell>
        </row>
        <row r="3947">
          <cell r="H3947" t="str">
            <v/>
          </cell>
        </row>
        <row r="3948">
          <cell r="H3948" t="str">
            <v/>
          </cell>
        </row>
        <row r="3949">
          <cell r="H3949" t="str">
            <v/>
          </cell>
        </row>
        <row r="3950">
          <cell r="H3950" t="str">
            <v/>
          </cell>
        </row>
        <row r="3951">
          <cell r="H3951" t="str">
            <v/>
          </cell>
        </row>
        <row r="3952">
          <cell r="H3952" t="str">
            <v/>
          </cell>
        </row>
        <row r="3953">
          <cell r="H3953" t="str">
            <v/>
          </cell>
        </row>
        <row r="3954">
          <cell r="H3954" t="str">
            <v/>
          </cell>
        </row>
        <row r="3955">
          <cell r="H3955" t="str">
            <v/>
          </cell>
        </row>
        <row r="3956">
          <cell r="H3956" t="str">
            <v/>
          </cell>
        </row>
        <row r="3957">
          <cell r="H3957" t="str">
            <v/>
          </cell>
        </row>
        <row r="3958">
          <cell r="H3958" t="str">
            <v/>
          </cell>
        </row>
        <row r="3959">
          <cell r="H3959" t="str">
            <v/>
          </cell>
        </row>
        <row r="3960">
          <cell r="H3960" t="str">
            <v/>
          </cell>
        </row>
        <row r="3961">
          <cell r="H3961" t="str">
            <v/>
          </cell>
        </row>
        <row r="3962">
          <cell r="H3962" t="str">
            <v/>
          </cell>
        </row>
        <row r="3963">
          <cell r="H3963" t="str">
            <v/>
          </cell>
        </row>
        <row r="3964">
          <cell r="H3964" t="str">
            <v/>
          </cell>
        </row>
        <row r="3965">
          <cell r="H3965" t="str">
            <v/>
          </cell>
        </row>
        <row r="3966">
          <cell r="H3966" t="str">
            <v/>
          </cell>
        </row>
        <row r="3967">
          <cell r="H3967" t="str">
            <v/>
          </cell>
        </row>
        <row r="3968">
          <cell r="H3968" t="str">
            <v/>
          </cell>
        </row>
        <row r="3969">
          <cell r="H3969" t="str">
            <v/>
          </cell>
        </row>
        <row r="3970">
          <cell r="H3970" t="str">
            <v/>
          </cell>
        </row>
        <row r="3971">
          <cell r="H3971" t="str">
            <v/>
          </cell>
        </row>
        <row r="3972">
          <cell r="H3972" t="str">
            <v/>
          </cell>
        </row>
        <row r="3973">
          <cell r="H3973" t="str">
            <v/>
          </cell>
        </row>
        <row r="3974">
          <cell r="H3974" t="str">
            <v/>
          </cell>
        </row>
        <row r="3975">
          <cell r="H3975" t="str">
            <v/>
          </cell>
        </row>
        <row r="3976">
          <cell r="H3976" t="str">
            <v/>
          </cell>
        </row>
        <row r="3977">
          <cell r="H3977" t="str">
            <v/>
          </cell>
        </row>
        <row r="3978">
          <cell r="H3978" t="str">
            <v/>
          </cell>
        </row>
        <row r="3979">
          <cell r="H3979" t="str">
            <v/>
          </cell>
        </row>
        <row r="3980">
          <cell r="H3980" t="str">
            <v/>
          </cell>
        </row>
        <row r="3981">
          <cell r="H3981" t="str">
            <v/>
          </cell>
        </row>
        <row r="3982">
          <cell r="H3982" t="str">
            <v/>
          </cell>
        </row>
        <row r="3983">
          <cell r="H3983" t="str">
            <v/>
          </cell>
        </row>
        <row r="3984">
          <cell r="H3984" t="str">
            <v/>
          </cell>
        </row>
        <row r="3985">
          <cell r="H3985" t="str">
            <v/>
          </cell>
        </row>
        <row r="3986">
          <cell r="H3986" t="str">
            <v/>
          </cell>
        </row>
        <row r="3987">
          <cell r="H3987" t="str">
            <v/>
          </cell>
        </row>
        <row r="3988">
          <cell r="H3988" t="str">
            <v/>
          </cell>
        </row>
        <row r="3989">
          <cell r="H3989" t="str">
            <v/>
          </cell>
        </row>
        <row r="3990">
          <cell r="H3990" t="str">
            <v/>
          </cell>
        </row>
        <row r="3991">
          <cell r="H3991" t="str">
            <v/>
          </cell>
        </row>
        <row r="3992">
          <cell r="H3992" t="str">
            <v/>
          </cell>
        </row>
        <row r="3993">
          <cell r="H3993" t="str">
            <v/>
          </cell>
        </row>
        <row r="3994">
          <cell r="H3994" t="str">
            <v/>
          </cell>
        </row>
        <row r="3995">
          <cell r="H3995" t="str">
            <v/>
          </cell>
        </row>
        <row r="3996">
          <cell r="H3996" t="str">
            <v/>
          </cell>
        </row>
        <row r="3997">
          <cell r="H3997" t="str">
            <v/>
          </cell>
        </row>
        <row r="3998">
          <cell r="H3998" t="str">
            <v/>
          </cell>
        </row>
        <row r="3999">
          <cell r="H3999" t="str">
            <v/>
          </cell>
        </row>
        <row r="4000">
          <cell r="H4000" t="str">
            <v/>
          </cell>
        </row>
        <row r="4001">
          <cell r="H4001" t="str">
            <v/>
          </cell>
        </row>
        <row r="4002">
          <cell r="H4002" t="str">
            <v/>
          </cell>
        </row>
        <row r="4003">
          <cell r="H4003" t="str">
            <v/>
          </cell>
        </row>
        <row r="4004">
          <cell r="H4004" t="str">
            <v/>
          </cell>
        </row>
        <row r="4005">
          <cell r="H4005" t="str">
            <v/>
          </cell>
        </row>
        <row r="4006">
          <cell r="H4006" t="str">
            <v/>
          </cell>
        </row>
        <row r="4007">
          <cell r="H4007" t="str">
            <v/>
          </cell>
        </row>
        <row r="4008">
          <cell r="H4008" t="str">
            <v/>
          </cell>
        </row>
        <row r="4009">
          <cell r="H4009" t="str">
            <v/>
          </cell>
        </row>
        <row r="4010">
          <cell r="H4010" t="str">
            <v/>
          </cell>
        </row>
        <row r="4011">
          <cell r="H4011" t="str">
            <v/>
          </cell>
        </row>
        <row r="4012">
          <cell r="H4012" t="str">
            <v/>
          </cell>
        </row>
        <row r="4013">
          <cell r="H4013" t="str">
            <v/>
          </cell>
        </row>
        <row r="4014">
          <cell r="H4014" t="str">
            <v/>
          </cell>
        </row>
        <row r="4015">
          <cell r="H4015" t="str">
            <v/>
          </cell>
        </row>
        <row r="4016">
          <cell r="H4016" t="str">
            <v/>
          </cell>
        </row>
        <row r="4017">
          <cell r="H4017" t="str">
            <v/>
          </cell>
        </row>
        <row r="4018">
          <cell r="H4018" t="str">
            <v/>
          </cell>
        </row>
        <row r="4019">
          <cell r="H4019" t="str">
            <v/>
          </cell>
        </row>
        <row r="4020">
          <cell r="H4020" t="str">
            <v/>
          </cell>
        </row>
        <row r="4021">
          <cell r="H4021" t="str">
            <v/>
          </cell>
        </row>
        <row r="4022">
          <cell r="H4022" t="str">
            <v/>
          </cell>
        </row>
        <row r="4023">
          <cell r="H4023" t="str">
            <v/>
          </cell>
        </row>
        <row r="4024">
          <cell r="H4024" t="str">
            <v/>
          </cell>
        </row>
        <row r="4025">
          <cell r="H4025" t="str">
            <v/>
          </cell>
        </row>
        <row r="4026">
          <cell r="H4026" t="str">
            <v/>
          </cell>
        </row>
        <row r="4027">
          <cell r="H4027" t="str">
            <v/>
          </cell>
        </row>
        <row r="4028">
          <cell r="H4028" t="str">
            <v/>
          </cell>
        </row>
        <row r="4029">
          <cell r="H4029" t="str">
            <v/>
          </cell>
        </row>
        <row r="4030">
          <cell r="H4030" t="str">
            <v/>
          </cell>
        </row>
        <row r="4031">
          <cell r="H4031" t="str">
            <v/>
          </cell>
        </row>
        <row r="4032">
          <cell r="H4032" t="str">
            <v/>
          </cell>
        </row>
        <row r="4033">
          <cell r="H4033" t="str">
            <v/>
          </cell>
        </row>
        <row r="4034">
          <cell r="H4034" t="str">
            <v/>
          </cell>
        </row>
        <row r="4035">
          <cell r="H4035" t="str">
            <v/>
          </cell>
        </row>
        <row r="4036">
          <cell r="H4036" t="str">
            <v/>
          </cell>
        </row>
        <row r="4037">
          <cell r="H4037" t="str">
            <v/>
          </cell>
        </row>
        <row r="4038">
          <cell r="H4038" t="str">
            <v/>
          </cell>
        </row>
        <row r="4039">
          <cell r="H4039" t="str">
            <v/>
          </cell>
        </row>
        <row r="4040">
          <cell r="H4040" t="str">
            <v/>
          </cell>
        </row>
        <row r="4041">
          <cell r="H4041" t="str">
            <v/>
          </cell>
        </row>
        <row r="4042">
          <cell r="H4042" t="str">
            <v/>
          </cell>
        </row>
        <row r="4043">
          <cell r="H4043" t="str">
            <v/>
          </cell>
        </row>
        <row r="4044">
          <cell r="H4044" t="str">
            <v/>
          </cell>
        </row>
        <row r="4045">
          <cell r="H4045" t="str">
            <v/>
          </cell>
        </row>
        <row r="4046">
          <cell r="H4046" t="str">
            <v/>
          </cell>
        </row>
        <row r="4047">
          <cell r="H4047" t="str">
            <v/>
          </cell>
        </row>
        <row r="4048">
          <cell r="H4048" t="str">
            <v/>
          </cell>
        </row>
        <row r="4049">
          <cell r="H4049" t="str">
            <v/>
          </cell>
        </row>
        <row r="4050">
          <cell r="H4050" t="str">
            <v/>
          </cell>
        </row>
        <row r="4051">
          <cell r="H4051" t="str">
            <v/>
          </cell>
        </row>
        <row r="4052">
          <cell r="H4052" t="str">
            <v/>
          </cell>
        </row>
        <row r="4053">
          <cell r="H4053" t="str">
            <v/>
          </cell>
        </row>
        <row r="4054">
          <cell r="H4054" t="str">
            <v/>
          </cell>
        </row>
        <row r="4055">
          <cell r="H4055" t="str">
            <v/>
          </cell>
        </row>
        <row r="4056">
          <cell r="H4056" t="str">
            <v/>
          </cell>
        </row>
        <row r="4057">
          <cell r="H4057" t="str">
            <v/>
          </cell>
        </row>
        <row r="4058">
          <cell r="H4058" t="str">
            <v/>
          </cell>
        </row>
        <row r="4059">
          <cell r="H4059" t="str">
            <v/>
          </cell>
        </row>
        <row r="4060">
          <cell r="H4060" t="str">
            <v/>
          </cell>
        </row>
        <row r="4061">
          <cell r="H4061" t="str">
            <v/>
          </cell>
        </row>
        <row r="4062">
          <cell r="H4062" t="str">
            <v/>
          </cell>
        </row>
        <row r="4063">
          <cell r="H4063" t="str">
            <v/>
          </cell>
        </row>
        <row r="4064">
          <cell r="H4064" t="str">
            <v/>
          </cell>
        </row>
        <row r="4065">
          <cell r="H4065" t="str">
            <v/>
          </cell>
        </row>
        <row r="4066">
          <cell r="H4066" t="str">
            <v/>
          </cell>
        </row>
        <row r="4067">
          <cell r="H4067" t="str">
            <v/>
          </cell>
        </row>
        <row r="4068">
          <cell r="H4068" t="str">
            <v/>
          </cell>
        </row>
        <row r="4069">
          <cell r="H4069" t="str">
            <v/>
          </cell>
        </row>
        <row r="4070">
          <cell r="H4070" t="str">
            <v/>
          </cell>
        </row>
        <row r="4071">
          <cell r="H4071" t="str">
            <v/>
          </cell>
        </row>
        <row r="4072">
          <cell r="H4072" t="str">
            <v/>
          </cell>
        </row>
        <row r="4073">
          <cell r="H4073" t="str">
            <v/>
          </cell>
        </row>
        <row r="4074">
          <cell r="H4074" t="str">
            <v/>
          </cell>
        </row>
        <row r="4075">
          <cell r="H4075" t="str">
            <v/>
          </cell>
        </row>
        <row r="4076">
          <cell r="H4076" t="str">
            <v/>
          </cell>
        </row>
        <row r="4077">
          <cell r="H4077" t="str">
            <v/>
          </cell>
        </row>
        <row r="4078">
          <cell r="H4078" t="str">
            <v/>
          </cell>
        </row>
        <row r="4079">
          <cell r="H4079" t="str">
            <v/>
          </cell>
        </row>
        <row r="4080">
          <cell r="H4080" t="str">
            <v/>
          </cell>
        </row>
        <row r="4081">
          <cell r="H4081" t="str">
            <v/>
          </cell>
        </row>
        <row r="4082">
          <cell r="H4082" t="str">
            <v/>
          </cell>
        </row>
        <row r="4083">
          <cell r="H4083" t="str">
            <v/>
          </cell>
        </row>
        <row r="4084">
          <cell r="H4084" t="str">
            <v/>
          </cell>
        </row>
        <row r="4085">
          <cell r="H4085" t="str">
            <v/>
          </cell>
        </row>
        <row r="4086">
          <cell r="H4086" t="str">
            <v/>
          </cell>
        </row>
        <row r="4087">
          <cell r="H4087" t="str">
            <v/>
          </cell>
        </row>
        <row r="4088">
          <cell r="H4088" t="str">
            <v/>
          </cell>
        </row>
        <row r="4089">
          <cell r="H4089" t="str">
            <v/>
          </cell>
        </row>
        <row r="4090">
          <cell r="H4090" t="str">
            <v/>
          </cell>
        </row>
        <row r="4091">
          <cell r="H4091" t="str">
            <v/>
          </cell>
        </row>
        <row r="4092">
          <cell r="H4092" t="str">
            <v/>
          </cell>
        </row>
        <row r="4093">
          <cell r="H4093" t="str">
            <v/>
          </cell>
        </row>
        <row r="4094">
          <cell r="H4094" t="str">
            <v/>
          </cell>
        </row>
        <row r="4095">
          <cell r="H4095" t="str">
            <v/>
          </cell>
        </row>
        <row r="4096">
          <cell r="H4096" t="str">
            <v/>
          </cell>
        </row>
        <row r="4097">
          <cell r="H4097" t="str">
            <v/>
          </cell>
        </row>
        <row r="4098">
          <cell r="H4098" t="str">
            <v/>
          </cell>
        </row>
        <row r="4099">
          <cell r="H4099" t="str">
            <v/>
          </cell>
        </row>
        <row r="4100">
          <cell r="H4100" t="str">
            <v/>
          </cell>
        </row>
        <row r="4101">
          <cell r="H4101" t="str">
            <v/>
          </cell>
        </row>
        <row r="4102">
          <cell r="H4102" t="str">
            <v/>
          </cell>
        </row>
        <row r="4103">
          <cell r="H4103" t="str">
            <v/>
          </cell>
        </row>
        <row r="4104">
          <cell r="H4104" t="str">
            <v/>
          </cell>
        </row>
        <row r="4105">
          <cell r="H4105" t="str">
            <v/>
          </cell>
        </row>
        <row r="4106">
          <cell r="H4106" t="str">
            <v/>
          </cell>
        </row>
        <row r="4107">
          <cell r="H4107" t="str">
            <v/>
          </cell>
        </row>
        <row r="4108">
          <cell r="H4108" t="str">
            <v/>
          </cell>
        </row>
        <row r="4109">
          <cell r="H4109" t="str">
            <v/>
          </cell>
        </row>
        <row r="4110">
          <cell r="H4110" t="str">
            <v/>
          </cell>
        </row>
        <row r="4111">
          <cell r="H4111" t="str">
            <v/>
          </cell>
        </row>
        <row r="4112">
          <cell r="H4112" t="str">
            <v/>
          </cell>
        </row>
        <row r="4113">
          <cell r="H4113" t="str">
            <v/>
          </cell>
        </row>
        <row r="4114">
          <cell r="H4114" t="str">
            <v/>
          </cell>
        </row>
        <row r="4115">
          <cell r="H4115" t="str">
            <v/>
          </cell>
        </row>
        <row r="4116">
          <cell r="H4116" t="str">
            <v/>
          </cell>
        </row>
        <row r="4117">
          <cell r="H4117" t="str">
            <v/>
          </cell>
        </row>
        <row r="4118">
          <cell r="H4118" t="str">
            <v/>
          </cell>
        </row>
        <row r="4119">
          <cell r="H4119" t="str">
            <v/>
          </cell>
        </row>
        <row r="4120">
          <cell r="H4120" t="str">
            <v/>
          </cell>
        </row>
        <row r="4121">
          <cell r="H4121" t="str">
            <v/>
          </cell>
        </row>
        <row r="4122">
          <cell r="H4122" t="str">
            <v/>
          </cell>
        </row>
        <row r="4123">
          <cell r="H4123" t="str">
            <v/>
          </cell>
        </row>
        <row r="4124">
          <cell r="H4124" t="str">
            <v/>
          </cell>
        </row>
        <row r="4125">
          <cell r="H4125" t="str">
            <v/>
          </cell>
        </row>
        <row r="4126">
          <cell r="H4126" t="str">
            <v/>
          </cell>
        </row>
        <row r="4127">
          <cell r="H4127" t="str">
            <v/>
          </cell>
        </row>
        <row r="4128">
          <cell r="H4128" t="str">
            <v/>
          </cell>
        </row>
        <row r="4129">
          <cell r="H4129" t="str">
            <v/>
          </cell>
        </row>
        <row r="4130">
          <cell r="H4130" t="str">
            <v/>
          </cell>
        </row>
        <row r="4131">
          <cell r="H4131" t="str">
            <v/>
          </cell>
        </row>
        <row r="4132">
          <cell r="H4132" t="str">
            <v/>
          </cell>
        </row>
        <row r="4133">
          <cell r="H4133" t="str">
            <v/>
          </cell>
        </row>
        <row r="4134">
          <cell r="H4134" t="str">
            <v/>
          </cell>
        </row>
        <row r="4135">
          <cell r="H4135" t="str">
            <v/>
          </cell>
        </row>
        <row r="4136">
          <cell r="H4136" t="str">
            <v/>
          </cell>
        </row>
        <row r="4137">
          <cell r="H4137" t="str">
            <v/>
          </cell>
        </row>
        <row r="4138">
          <cell r="H4138" t="str">
            <v/>
          </cell>
        </row>
        <row r="4139">
          <cell r="H4139" t="str">
            <v/>
          </cell>
        </row>
        <row r="4140">
          <cell r="H4140" t="str">
            <v/>
          </cell>
        </row>
        <row r="4141">
          <cell r="H4141" t="str">
            <v/>
          </cell>
        </row>
        <row r="4142">
          <cell r="H4142" t="str">
            <v/>
          </cell>
        </row>
        <row r="4143">
          <cell r="H4143" t="str">
            <v/>
          </cell>
        </row>
        <row r="4144">
          <cell r="H4144" t="str">
            <v/>
          </cell>
        </row>
        <row r="4145">
          <cell r="H4145" t="str">
            <v/>
          </cell>
        </row>
        <row r="4146">
          <cell r="H4146" t="str">
            <v/>
          </cell>
        </row>
        <row r="4147">
          <cell r="H4147" t="str">
            <v/>
          </cell>
        </row>
        <row r="4148">
          <cell r="H4148" t="str">
            <v/>
          </cell>
        </row>
        <row r="4149">
          <cell r="H4149" t="str">
            <v/>
          </cell>
        </row>
        <row r="4150">
          <cell r="H4150" t="str">
            <v/>
          </cell>
        </row>
        <row r="4151">
          <cell r="H4151" t="str">
            <v/>
          </cell>
        </row>
        <row r="4152">
          <cell r="H4152" t="str">
            <v/>
          </cell>
        </row>
        <row r="4153">
          <cell r="H4153" t="str">
            <v/>
          </cell>
        </row>
        <row r="4154">
          <cell r="H4154" t="str">
            <v/>
          </cell>
        </row>
        <row r="4155">
          <cell r="H4155" t="str">
            <v/>
          </cell>
        </row>
        <row r="4156">
          <cell r="H4156" t="str">
            <v/>
          </cell>
        </row>
        <row r="4157">
          <cell r="H4157" t="str">
            <v/>
          </cell>
        </row>
        <row r="4158">
          <cell r="H4158" t="str">
            <v/>
          </cell>
        </row>
        <row r="4159">
          <cell r="H4159" t="str">
            <v/>
          </cell>
        </row>
        <row r="4160">
          <cell r="H4160" t="str">
            <v/>
          </cell>
        </row>
        <row r="4161">
          <cell r="H4161" t="str">
            <v/>
          </cell>
        </row>
        <row r="4162">
          <cell r="H4162" t="str">
            <v/>
          </cell>
        </row>
        <row r="4163">
          <cell r="H4163" t="str">
            <v/>
          </cell>
        </row>
        <row r="4164">
          <cell r="H4164" t="str">
            <v/>
          </cell>
        </row>
        <row r="4165">
          <cell r="H4165" t="str">
            <v/>
          </cell>
        </row>
        <row r="4166">
          <cell r="H4166" t="str">
            <v/>
          </cell>
        </row>
        <row r="4167">
          <cell r="H4167" t="str">
            <v/>
          </cell>
        </row>
        <row r="4168">
          <cell r="H4168" t="str">
            <v/>
          </cell>
        </row>
        <row r="4169">
          <cell r="H4169" t="str">
            <v/>
          </cell>
        </row>
        <row r="4170">
          <cell r="H4170" t="str">
            <v/>
          </cell>
        </row>
        <row r="4171">
          <cell r="H4171" t="str">
            <v/>
          </cell>
        </row>
        <row r="4172">
          <cell r="H4172" t="str">
            <v/>
          </cell>
        </row>
        <row r="4173">
          <cell r="H4173" t="str">
            <v/>
          </cell>
        </row>
        <row r="4174">
          <cell r="H4174" t="str">
            <v/>
          </cell>
        </row>
        <row r="4175">
          <cell r="H4175" t="str">
            <v/>
          </cell>
        </row>
        <row r="4176">
          <cell r="H4176" t="str">
            <v/>
          </cell>
        </row>
        <row r="4177">
          <cell r="H4177" t="str">
            <v/>
          </cell>
        </row>
        <row r="4178">
          <cell r="H4178" t="str">
            <v/>
          </cell>
        </row>
        <row r="4179">
          <cell r="H4179" t="str">
            <v/>
          </cell>
        </row>
        <row r="4180">
          <cell r="H4180" t="str">
            <v/>
          </cell>
        </row>
        <row r="4181">
          <cell r="H4181" t="str">
            <v/>
          </cell>
        </row>
        <row r="4182">
          <cell r="H4182" t="str">
            <v/>
          </cell>
        </row>
        <row r="4183">
          <cell r="H4183" t="str">
            <v/>
          </cell>
        </row>
        <row r="4184">
          <cell r="H4184" t="str">
            <v/>
          </cell>
        </row>
        <row r="4185">
          <cell r="H4185" t="str">
            <v/>
          </cell>
        </row>
        <row r="4186">
          <cell r="H4186" t="str">
            <v/>
          </cell>
        </row>
        <row r="4187">
          <cell r="H4187" t="str">
            <v/>
          </cell>
        </row>
        <row r="4188">
          <cell r="H4188" t="str">
            <v/>
          </cell>
        </row>
        <row r="4189">
          <cell r="H4189" t="str">
            <v/>
          </cell>
        </row>
        <row r="4190">
          <cell r="H4190" t="str">
            <v/>
          </cell>
        </row>
        <row r="4191">
          <cell r="H4191" t="str">
            <v/>
          </cell>
        </row>
        <row r="4192">
          <cell r="H4192" t="str">
            <v/>
          </cell>
        </row>
        <row r="4193">
          <cell r="H4193" t="str">
            <v/>
          </cell>
        </row>
        <row r="4194">
          <cell r="H4194" t="str">
            <v/>
          </cell>
        </row>
        <row r="4195">
          <cell r="H4195" t="str">
            <v/>
          </cell>
        </row>
        <row r="4196">
          <cell r="H4196" t="str">
            <v/>
          </cell>
        </row>
        <row r="4197">
          <cell r="H4197" t="str">
            <v/>
          </cell>
        </row>
        <row r="4198">
          <cell r="H4198" t="str">
            <v/>
          </cell>
        </row>
        <row r="4199">
          <cell r="H4199" t="str">
            <v/>
          </cell>
        </row>
        <row r="4200">
          <cell r="H4200" t="str">
            <v/>
          </cell>
        </row>
        <row r="4201">
          <cell r="H4201" t="str">
            <v/>
          </cell>
        </row>
        <row r="4202">
          <cell r="H4202" t="str">
            <v/>
          </cell>
        </row>
        <row r="4203">
          <cell r="H4203" t="str">
            <v/>
          </cell>
        </row>
        <row r="4204">
          <cell r="H4204" t="str">
            <v/>
          </cell>
        </row>
        <row r="4205">
          <cell r="H4205" t="str">
            <v/>
          </cell>
        </row>
        <row r="4206">
          <cell r="H4206" t="str">
            <v/>
          </cell>
        </row>
        <row r="4207">
          <cell r="H4207" t="str">
            <v/>
          </cell>
        </row>
        <row r="4208">
          <cell r="H4208" t="str">
            <v/>
          </cell>
        </row>
        <row r="4209">
          <cell r="H4209" t="str">
            <v/>
          </cell>
        </row>
        <row r="4210">
          <cell r="H4210" t="str">
            <v/>
          </cell>
        </row>
        <row r="4211">
          <cell r="H4211" t="str">
            <v/>
          </cell>
        </row>
        <row r="4212">
          <cell r="H4212" t="str">
            <v/>
          </cell>
        </row>
        <row r="4213">
          <cell r="H4213" t="str">
            <v/>
          </cell>
        </row>
        <row r="4214">
          <cell r="H4214" t="str">
            <v/>
          </cell>
        </row>
        <row r="4215">
          <cell r="H4215" t="str">
            <v/>
          </cell>
        </row>
        <row r="4216">
          <cell r="H4216" t="str">
            <v/>
          </cell>
        </row>
        <row r="4217">
          <cell r="H4217" t="str">
            <v/>
          </cell>
        </row>
        <row r="4218">
          <cell r="H4218" t="str">
            <v/>
          </cell>
        </row>
        <row r="4219">
          <cell r="H4219" t="str">
            <v/>
          </cell>
        </row>
        <row r="4220">
          <cell r="H4220" t="str">
            <v/>
          </cell>
        </row>
        <row r="4221">
          <cell r="H4221" t="str">
            <v/>
          </cell>
        </row>
        <row r="4222">
          <cell r="H4222" t="str">
            <v/>
          </cell>
        </row>
        <row r="4223">
          <cell r="H4223" t="str">
            <v/>
          </cell>
        </row>
        <row r="4224">
          <cell r="H4224" t="str">
            <v/>
          </cell>
        </row>
        <row r="4225">
          <cell r="H4225" t="str">
            <v/>
          </cell>
        </row>
        <row r="4226">
          <cell r="H4226" t="str">
            <v/>
          </cell>
        </row>
        <row r="4227">
          <cell r="H4227" t="str">
            <v/>
          </cell>
        </row>
        <row r="4228">
          <cell r="H4228" t="str">
            <v/>
          </cell>
        </row>
        <row r="4229">
          <cell r="H4229" t="str">
            <v/>
          </cell>
        </row>
        <row r="4230">
          <cell r="H4230" t="str">
            <v/>
          </cell>
        </row>
        <row r="4231">
          <cell r="H4231" t="str">
            <v/>
          </cell>
        </row>
        <row r="4232">
          <cell r="H4232" t="str">
            <v/>
          </cell>
        </row>
        <row r="4233">
          <cell r="H4233" t="str">
            <v/>
          </cell>
        </row>
        <row r="4234">
          <cell r="H4234" t="str">
            <v/>
          </cell>
        </row>
        <row r="4235">
          <cell r="H4235" t="str">
            <v/>
          </cell>
        </row>
        <row r="4236">
          <cell r="H4236" t="str">
            <v/>
          </cell>
        </row>
        <row r="4237">
          <cell r="H4237" t="str">
            <v/>
          </cell>
        </row>
        <row r="4238">
          <cell r="H4238" t="str">
            <v/>
          </cell>
        </row>
        <row r="4239">
          <cell r="H4239" t="str">
            <v/>
          </cell>
        </row>
        <row r="4240">
          <cell r="H4240" t="str">
            <v/>
          </cell>
        </row>
        <row r="4241">
          <cell r="H4241" t="str">
            <v/>
          </cell>
        </row>
        <row r="4242">
          <cell r="H4242" t="str">
            <v/>
          </cell>
        </row>
        <row r="4243">
          <cell r="H4243" t="str">
            <v/>
          </cell>
        </row>
        <row r="4244">
          <cell r="H4244" t="str">
            <v/>
          </cell>
        </row>
        <row r="4245">
          <cell r="H4245" t="str">
            <v/>
          </cell>
        </row>
        <row r="4246">
          <cell r="H4246" t="str">
            <v/>
          </cell>
        </row>
        <row r="4247">
          <cell r="H4247" t="str">
            <v/>
          </cell>
        </row>
        <row r="4248">
          <cell r="H4248" t="str">
            <v/>
          </cell>
        </row>
        <row r="4249">
          <cell r="H4249" t="str">
            <v/>
          </cell>
        </row>
        <row r="4250">
          <cell r="H4250" t="str">
            <v/>
          </cell>
        </row>
        <row r="4251">
          <cell r="H4251" t="str">
            <v/>
          </cell>
        </row>
        <row r="4252">
          <cell r="H4252" t="str">
            <v/>
          </cell>
        </row>
        <row r="4253">
          <cell r="H4253" t="str">
            <v/>
          </cell>
        </row>
        <row r="4254">
          <cell r="H4254" t="str">
            <v/>
          </cell>
        </row>
        <row r="4255">
          <cell r="H4255" t="str">
            <v/>
          </cell>
        </row>
        <row r="4256">
          <cell r="H4256" t="str">
            <v/>
          </cell>
        </row>
        <row r="4257">
          <cell r="H4257" t="str">
            <v/>
          </cell>
        </row>
        <row r="4258">
          <cell r="H4258" t="str">
            <v/>
          </cell>
        </row>
        <row r="4259">
          <cell r="H4259" t="str">
            <v/>
          </cell>
        </row>
        <row r="4260">
          <cell r="H4260" t="str">
            <v/>
          </cell>
        </row>
        <row r="4261">
          <cell r="H4261" t="str">
            <v/>
          </cell>
        </row>
        <row r="4262">
          <cell r="H4262" t="str">
            <v/>
          </cell>
        </row>
        <row r="4263">
          <cell r="H4263" t="str">
            <v/>
          </cell>
        </row>
        <row r="4264">
          <cell r="H4264" t="str">
            <v/>
          </cell>
        </row>
        <row r="4265">
          <cell r="H4265" t="str">
            <v/>
          </cell>
        </row>
        <row r="4266">
          <cell r="H4266" t="str">
            <v/>
          </cell>
        </row>
        <row r="4267">
          <cell r="H4267" t="str">
            <v/>
          </cell>
        </row>
        <row r="4268">
          <cell r="H4268" t="str">
            <v/>
          </cell>
        </row>
        <row r="4269">
          <cell r="H4269" t="str">
            <v/>
          </cell>
        </row>
        <row r="4270">
          <cell r="H4270" t="str">
            <v/>
          </cell>
        </row>
        <row r="4271">
          <cell r="H4271" t="str">
            <v/>
          </cell>
        </row>
        <row r="4272">
          <cell r="H4272" t="str">
            <v/>
          </cell>
        </row>
        <row r="4273">
          <cell r="H4273" t="str">
            <v/>
          </cell>
        </row>
        <row r="4274">
          <cell r="H4274" t="str">
            <v/>
          </cell>
        </row>
        <row r="4275">
          <cell r="H4275" t="str">
            <v/>
          </cell>
        </row>
        <row r="4276">
          <cell r="H4276" t="str">
            <v/>
          </cell>
        </row>
        <row r="4277">
          <cell r="H4277" t="str">
            <v/>
          </cell>
        </row>
        <row r="4278">
          <cell r="H4278" t="str">
            <v/>
          </cell>
        </row>
        <row r="4279">
          <cell r="H4279" t="str">
            <v/>
          </cell>
        </row>
        <row r="4280">
          <cell r="H4280" t="str">
            <v/>
          </cell>
        </row>
        <row r="4281">
          <cell r="H4281" t="str">
            <v/>
          </cell>
        </row>
        <row r="4282">
          <cell r="H4282" t="str">
            <v/>
          </cell>
        </row>
        <row r="4283">
          <cell r="H4283" t="str">
            <v/>
          </cell>
        </row>
        <row r="4284">
          <cell r="H4284" t="str">
            <v/>
          </cell>
        </row>
        <row r="4285">
          <cell r="H4285" t="str">
            <v/>
          </cell>
        </row>
        <row r="4286">
          <cell r="H4286" t="str">
            <v/>
          </cell>
        </row>
        <row r="4287">
          <cell r="H4287" t="str">
            <v/>
          </cell>
        </row>
        <row r="4288">
          <cell r="H4288" t="str">
            <v/>
          </cell>
        </row>
        <row r="4289">
          <cell r="H4289" t="str">
            <v/>
          </cell>
        </row>
        <row r="4290">
          <cell r="H4290" t="str">
            <v/>
          </cell>
        </row>
        <row r="4291">
          <cell r="H4291" t="str">
            <v/>
          </cell>
        </row>
        <row r="4292">
          <cell r="H4292" t="str">
            <v/>
          </cell>
        </row>
        <row r="4293">
          <cell r="H4293" t="str">
            <v/>
          </cell>
        </row>
        <row r="4294">
          <cell r="H4294" t="str">
            <v/>
          </cell>
        </row>
        <row r="4295">
          <cell r="H4295" t="str">
            <v/>
          </cell>
        </row>
        <row r="4296">
          <cell r="H4296" t="str">
            <v/>
          </cell>
        </row>
        <row r="4297">
          <cell r="H4297" t="str">
            <v/>
          </cell>
        </row>
        <row r="4298">
          <cell r="H4298" t="str">
            <v/>
          </cell>
        </row>
        <row r="4299">
          <cell r="H4299" t="str">
            <v/>
          </cell>
        </row>
        <row r="4300">
          <cell r="H4300" t="str">
            <v/>
          </cell>
        </row>
        <row r="4301">
          <cell r="H4301" t="str">
            <v/>
          </cell>
        </row>
        <row r="4302">
          <cell r="H4302" t="str">
            <v/>
          </cell>
        </row>
        <row r="4303">
          <cell r="H4303" t="str">
            <v/>
          </cell>
        </row>
        <row r="4304">
          <cell r="H4304" t="str">
            <v/>
          </cell>
        </row>
        <row r="4305">
          <cell r="H4305" t="str">
            <v/>
          </cell>
        </row>
        <row r="4306">
          <cell r="H4306" t="str">
            <v/>
          </cell>
        </row>
        <row r="4307">
          <cell r="H4307" t="str">
            <v/>
          </cell>
        </row>
        <row r="4308">
          <cell r="H4308" t="str">
            <v/>
          </cell>
        </row>
        <row r="4309">
          <cell r="H4309" t="str">
            <v/>
          </cell>
        </row>
        <row r="4310">
          <cell r="H4310" t="str">
            <v/>
          </cell>
        </row>
        <row r="4311">
          <cell r="H4311" t="str">
            <v/>
          </cell>
        </row>
        <row r="4312">
          <cell r="H4312" t="str">
            <v/>
          </cell>
        </row>
        <row r="4313">
          <cell r="H4313" t="str">
            <v/>
          </cell>
        </row>
        <row r="4314">
          <cell r="H4314" t="str">
            <v/>
          </cell>
        </row>
        <row r="4315">
          <cell r="H4315" t="str">
            <v/>
          </cell>
        </row>
        <row r="4316">
          <cell r="H4316" t="str">
            <v/>
          </cell>
        </row>
        <row r="4317">
          <cell r="H4317" t="str">
            <v/>
          </cell>
        </row>
        <row r="4318">
          <cell r="H4318" t="str">
            <v/>
          </cell>
        </row>
        <row r="4319">
          <cell r="H4319" t="str">
            <v/>
          </cell>
        </row>
        <row r="4320">
          <cell r="H4320" t="str">
            <v/>
          </cell>
        </row>
        <row r="4321">
          <cell r="H4321" t="str">
            <v/>
          </cell>
        </row>
        <row r="4322">
          <cell r="H4322" t="str">
            <v/>
          </cell>
        </row>
        <row r="4323">
          <cell r="H4323" t="str">
            <v/>
          </cell>
        </row>
        <row r="4324">
          <cell r="H4324" t="str">
            <v/>
          </cell>
        </row>
        <row r="4325">
          <cell r="H4325" t="str">
            <v/>
          </cell>
        </row>
        <row r="4326">
          <cell r="H4326" t="str">
            <v/>
          </cell>
        </row>
        <row r="4327">
          <cell r="H4327" t="str">
            <v/>
          </cell>
        </row>
        <row r="4328">
          <cell r="H4328" t="str">
            <v/>
          </cell>
        </row>
        <row r="4329">
          <cell r="H4329" t="str">
            <v/>
          </cell>
        </row>
        <row r="4330">
          <cell r="H4330" t="str">
            <v/>
          </cell>
        </row>
        <row r="4331">
          <cell r="H4331" t="str">
            <v/>
          </cell>
        </row>
        <row r="4332">
          <cell r="H4332" t="str">
            <v/>
          </cell>
        </row>
        <row r="4333">
          <cell r="H4333" t="str">
            <v/>
          </cell>
        </row>
        <row r="4334">
          <cell r="H4334" t="str">
            <v/>
          </cell>
        </row>
        <row r="4335">
          <cell r="H4335" t="str">
            <v/>
          </cell>
        </row>
        <row r="4336">
          <cell r="H4336" t="str">
            <v/>
          </cell>
        </row>
        <row r="4337">
          <cell r="H4337" t="str">
            <v/>
          </cell>
        </row>
        <row r="4338">
          <cell r="H4338" t="str">
            <v/>
          </cell>
        </row>
        <row r="4339">
          <cell r="H4339" t="str">
            <v/>
          </cell>
        </row>
        <row r="4340">
          <cell r="H4340" t="str">
            <v/>
          </cell>
        </row>
        <row r="4341">
          <cell r="H4341" t="str">
            <v/>
          </cell>
        </row>
        <row r="4342">
          <cell r="H4342" t="str">
            <v/>
          </cell>
        </row>
        <row r="4343">
          <cell r="H4343" t="str">
            <v/>
          </cell>
        </row>
        <row r="4344">
          <cell r="H4344" t="str">
            <v/>
          </cell>
        </row>
        <row r="4345">
          <cell r="H4345" t="str">
            <v/>
          </cell>
        </row>
        <row r="4346">
          <cell r="H4346" t="str">
            <v/>
          </cell>
        </row>
        <row r="4347">
          <cell r="H4347" t="str">
            <v/>
          </cell>
        </row>
        <row r="4348">
          <cell r="H4348" t="str">
            <v/>
          </cell>
        </row>
        <row r="4349">
          <cell r="H4349" t="str">
            <v/>
          </cell>
        </row>
        <row r="4350">
          <cell r="H4350" t="str">
            <v/>
          </cell>
        </row>
        <row r="4351">
          <cell r="H4351" t="str">
            <v/>
          </cell>
        </row>
        <row r="4352">
          <cell r="H4352" t="str">
            <v/>
          </cell>
        </row>
        <row r="4353">
          <cell r="H4353" t="str">
            <v/>
          </cell>
        </row>
        <row r="4354">
          <cell r="H4354" t="str">
            <v/>
          </cell>
        </row>
        <row r="4355">
          <cell r="H4355" t="str">
            <v/>
          </cell>
        </row>
        <row r="4356">
          <cell r="H4356" t="str">
            <v/>
          </cell>
        </row>
        <row r="4357">
          <cell r="H4357" t="str">
            <v/>
          </cell>
        </row>
        <row r="4358">
          <cell r="H4358" t="str">
            <v/>
          </cell>
        </row>
        <row r="4359">
          <cell r="H4359" t="str">
            <v/>
          </cell>
        </row>
        <row r="4360">
          <cell r="H4360" t="str">
            <v/>
          </cell>
        </row>
        <row r="4361">
          <cell r="H4361" t="str">
            <v/>
          </cell>
        </row>
        <row r="4362">
          <cell r="H4362" t="str">
            <v/>
          </cell>
        </row>
        <row r="4363">
          <cell r="H4363" t="str">
            <v/>
          </cell>
        </row>
        <row r="4364">
          <cell r="H4364" t="str">
            <v/>
          </cell>
        </row>
        <row r="4365">
          <cell r="H4365" t="str">
            <v/>
          </cell>
        </row>
        <row r="4366">
          <cell r="H4366" t="str">
            <v/>
          </cell>
        </row>
        <row r="4367">
          <cell r="H4367" t="str">
            <v/>
          </cell>
        </row>
        <row r="4368">
          <cell r="H4368" t="str">
            <v/>
          </cell>
        </row>
        <row r="4369">
          <cell r="H4369" t="str">
            <v/>
          </cell>
        </row>
        <row r="4370">
          <cell r="H4370" t="str">
            <v/>
          </cell>
        </row>
        <row r="4371">
          <cell r="H4371" t="str">
            <v/>
          </cell>
        </row>
        <row r="4372">
          <cell r="H4372" t="str">
            <v/>
          </cell>
        </row>
        <row r="4373">
          <cell r="H4373" t="str">
            <v/>
          </cell>
        </row>
        <row r="4374">
          <cell r="H4374" t="str">
            <v/>
          </cell>
        </row>
        <row r="4375">
          <cell r="H4375" t="str">
            <v/>
          </cell>
        </row>
        <row r="4376">
          <cell r="H4376" t="str">
            <v/>
          </cell>
        </row>
        <row r="4377">
          <cell r="H4377" t="str">
            <v/>
          </cell>
        </row>
        <row r="4378">
          <cell r="H4378" t="str">
            <v/>
          </cell>
        </row>
        <row r="4379">
          <cell r="H4379" t="str">
            <v/>
          </cell>
        </row>
        <row r="4380">
          <cell r="H4380" t="str">
            <v/>
          </cell>
        </row>
        <row r="4381">
          <cell r="H4381" t="str">
            <v/>
          </cell>
        </row>
        <row r="4382">
          <cell r="H4382" t="str">
            <v/>
          </cell>
        </row>
        <row r="4383">
          <cell r="H4383" t="str">
            <v/>
          </cell>
        </row>
        <row r="4384">
          <cell r="H4384" t="str">
            <v/>
          </cell>
        </row>
        <row r="4385">
          <cell r="H4385" t="str">
            <v/>
          </cell>
        </row>
        <row r="4386">
          <cell r="H4386" t="str">
            <v/>
          </cell>
        </row>
        <row r="4387">
          <cell r="H4387" t="str">
            <v/>
          </cell>
        </row>
        <row r="4388">
          <cell r="H4388" t="str">
            <v/>
          </cell>
        </row>
        <row r="4389">
          <cell r="H4389" t="str">
            <v/>
          </cell>
        </row>
        <row r="4390">
          <cell r="H4390" t="str">
            <v/>
          </cell>
        </row>
        <row r="4391">
          <cell r="H4391" t="str">
            <v/>
          </cell>
        </row>
        <row r="4392">
          <cell r="H4392" t="str">
            <v/>
          </cell>
        </row>
        <row r="4393">
          <cell r="H4393" t="str">
            <v/>
          </cell>
        </row>
        <row r="4394">
          <cell r="H4394" t="str">
            <v/>
          </cell>
        </row>
        <row r="4395">
          <cell r="H4395" t="str">
            <v/>
          </cell>
        </row>
        <row r="4396">
          <cell r="H4396" t="str">
            <v/>
          </cell>
        </row>
        <row r="4397">
          <cell r="H4397" t="str">
            <v/>
          </cell>
        </row>
        <row r="4398">
          <cell r="H4398" t="str">
            <v/>
          </cell>
        </row>
        <row r="4399">
          <cell r="H4399" t="str">
            <v/>
          </cell>
        </row>
        <row r="4400">
          <cell r="H4400" t="str">
            <v/>
          </cell>
        </row>
        <row r="4401">
          <cell r="H4401" t="str">
            <v/>
          </cell>
        </row>
        <row r="4402">
          <cell r="H4402" t="str">
            <v/>
          </cell>
        </row>
        <row r="4403">
          <cell r="H4403" t="str">
            <v/>
          </cell>
        </row>
        <row r="4404">
          <cell r="H4404" t="str">
            <v/>
          </cell>
        </row>
        <row r="4405">
          <cell r="H4405" t="str">
            <v/>
          </cell>
        </row>
        <row r="4406">
          <cell r="H4406" t="str">
            <v/>
          </cell>
        </row>
        <row r="4407">
          <cell r="H4407" t="str">
            <v/>
          </cell>
        </row>
        <row r="4408">
          <cell r="H4408" t="str">
            <v/>
          </cell>
        </row>
        <row r="4409">
          <cell r="H4409" t="str">
            <v/>
          </cell>
        </row>
        <row r="4410">
          <cell r="H4410" t="str">
            <v/>
          </cell>
        </row>
        <row r="4411">
          <cell r="H4411" t="str">
            <v/>
          </cell>
        </row>
        <row r="4412">
          <cell r="H4412" t="str">
            <v/>
          </cell>
        </row>
        <row r="4413">
          <cell r="H4413" t="str">
            <v/>
          </cell>
        </row>
        <row r="4414">
          <cell r="H4414" t="str">
            <v/>
          </cell>
        </row>
        <row r="4415">
          <cell r="H4415" t="str">
            <v/>
          </cell>
        </row>
        <row r="4416">
          <cell r="H4416" t="str">
            <v/>
          </cell>
        </row>
        <row r="4417">
          <cell r="H4417" t="str">
            <v/>
          </cell>
        </row>
        <row r="4418">
          <cell r="H4418" t="str">
            <v/>
          </cell>
        </row>
        <row r="4419">
          <cell r="H4419" t="str">
            <v/>
          </cell>
        </row>
        <row r="4420">
          <cell r="H4420" t="str">
            <v/>
          </cell>
        </row>
        <row r="4421">
          <cell r="H4421" t="str">
            <v/>
          </cell>
        </row>
        <row r="4422">
          <cell r="H4422" t="str">
            <v/>
          </cell>
        </row>
        <row r="4423">
          <cell r="H4423" t="str">
            <v/>
          </cell>
        </row>
        <row r="4424">
          <cell r="H4424" t="str">
            <v/>
          </cell>
        </row>
        <row r="4425">
          <cell r="H4425" t="str">
            <v/>
          </cell>
        </row>
        <row r="4426">
          <cell r="H4426" t="str">
            <v/>
          </cell>
        </row>
        <row r="4427">
          <cell r="H4427" t="str">
            <v/>
          </cell>
        </row>
        <row r="4428">
          <cell r="H4428" t="str">
            <v/>
          </cell>
        </row>
        <row r="4429">
          <cell r="H4429" t="str">
            <v/>
          </cell>
        </row>
        <row r="4430">
          <cell r="H4430" t="str">
            <v/>
          </cell>
        </row>
        <row r="4431">
          <cell r="H4431" t="str">
            <v/>
          </cell>
        </row>
        <row r="4432">
          <cell r="H4432" t="str">
            <v/>
          </cell>
        </row>
        <row r="4433">
          <cell r="H4433" t="str">
            <v/>
          </cell>
        </row>
        <row r="4434">
          <cell r="H4434" t="str">
            <v/>
          </cell>
        </row>
        <row r="4435">
          <cell r="H4435" t="str">
            <v/>
          </cell>
        </row>
        <row r="4436">
          <cell r="H4436" t="str">
            <v/>
          </cell>
        </row>
        <row r="4437">
          <cell r="H4437" t="str">
            <v/>
          </cell>
        </row>
        <row r="4438">
          <cell r="H4438" t="str">
            <v/>
          </cell>
        </row>
        <row r="4439">
          <cell r="H4439" t="str">
            <v/>
          </cell>
        </row>
        <row r="4440">
          <cell r="H4440" t="str">
            <v/>
          </cell>
        </row>
        <row r="4441">
          <cell r="H4441" t="str">
            <v/>
          </cell>
        </row>
        <row r="4442">
          <cell r="H4442" t="str">
            <v/>
          </cell>
        </row>
        <row r="4443">
          <cell r="H4443" t="str">
            <v/>
          </cell>
        </row>
        <row r="4444">
          <cell r="H4444" t="str">
            <v/>
          </cell>
        </row>
        <row r="4445">
          <cell r="H4445" t="str">
            <v/>
          </cell>
        </row>
        <row r="4446">
          <cell r="H4446" t="str">
            <v/>
          </cell>
        </row>
        <row r="4447">
          <cell r="H4447" t="str">
            <v/>
          </cell>
        </row>
        <row r="4448">
          <cell r="H4448" t="str">
            <v/>
          </cell>
        </row>
        <row r="4449">
          <cell r="H4449" t="str">
            <v/>
          </cell>
        </row>
        <row r="4450">
          <cell r="H4450" t="str">
            <v/>
          </cell>
        </row>
        <row r="4451">
          <cell r="H4451" t="str">
            <v/>
          </cell>
        </row>
        <row r="4452">
          <cell r="H4452" t="str">
            <v/>
          </cell>
        </row>
        <row r="4453">
          <cell r="H4453" t="str">
            <v/>
          </cell>
        </row>
        <row r="4454">
          <cell r="H4454" t="str">
            <v/>
          </cell>
        </row>
        <row r="4455">
          <cell r="H4455" t="str">
            <v/>
          </cell>
        </row>
        <row r="4456">
          <cell r="H4456" t="str">
            <v/>
          </cell>
        </row>
        <row r="4457">
          <cell r="H4457" t="str">
            <v/>
          </cell>
        </row>
        <row r="4458">
          <cell r="H4458" t="str">
            <v/>
          </cell>
        </row>
        <row r="4459">
          <cell r="H4459" t="str">
            <v/>
          </cell>
        </row>
        <row r="4460">
          <cell r="H4460" t="str">
            <v/>
          </cell>
        </row>
        <row r="4461">
          <cell r="H4461" t="str">
            <v/>
          </cell>
        </row>
        <row r="4462">
          <cell r="H4462" t="str">
            <v/>
          </cell>
        </row>
        <row r="4463">
          <cell r="H4463" t="str">
            <v/>
          </cell>
        </row>
        <row r="4464">
          <cell r="H4464" t="str">
            <v/>
          </cell>
        </row>
        <row r="4465">
          <cell r="H4465" t="str">
            <v/>
          </cell>
        </row>
        <row r="4466">
          <cell r="H4466" t="str">
            <v/>
          </cell>
        </row>
        <row r="4467">
          <cell r="H4467" t="str">
            <v/>
          </cell>
        </row>
        <row r="4468">
          <cell r="H4468" t="str">
            <v/>
          </cell>
        </row>
        <row r="4469">
          <cell r="H4469" t="str">
            <v/>
          </cell>
        </row>
        <row r="4470">
          <cell r="H4470" t="str">
            <v/>
          </cell>
        </row>
        <row r="4471">
          <cell r="H4471" t="str">
            <v/>
          </cell>
        </row>
        <row r="4472">
          <cell r="H4472" t="str">
            <v/>
          </cell>
        </row>
        <row r="4473">
          <cell r="H4473" t="str">
            <v/>
          </cell>
        </row>
        <row r="4474">
          <cell r="H4474" t="str">
            <v/>
          </cell>
        </row>
        <row r="4475">
          <cell r="H4475" t="str">
            <v/>
          </cell>
        </row>
        <row r="4476">
          <cell r="H4476" t="str">
            <v/>
          </cell>
        </row>
        <row r="4477">
          <cell r="H4477" t="str">
            <v/>
          </cell>
        </row>
        <row r="4478">
          <cell r="H4478" t="str">
            <v/>
          </cell>
        </row>
        <row r="4479">
          <cell r="H4479" t="str">
            <v/>
          </cell>
        </row>
        <row r="4480">
          <cell r="H4480" t="str">
            <v/>
          </cell>
        </row>
        <row r="4481">
          <cell r="H4481" t="str">
            <v/>
          </cell>
        </row>
        <row r="4482">
          <cell r="H4482" t="str">
            <v/>
          </cell>
        </row>
        <row r="4483">
          <cell r="H4483" t="str">
            <v/>
          </cell>
        </row>
        <row r="4484">
          <cell r="H4484" t="str">
            <v/>
          </cell>
        </row>
        <row r="4485">
          <cell r="H4485" t="str">
            <v/>
          </cell>
        </row>
        <row r="4486">
          <cell r="H4486" t="str">
            <v/>
          </cell>
        </row>
        <row r="4487">
          <cell r="H4487" t="str">
            <v/>
          </cell>
        </row>
        <row r="4488">
          <cell r="H4488" t="str">
            <v/>
          </cell>
        </row>
        <row r="4489">
          <cell r="H4489" t="str">
            <v/>
          </cell>
        </row>
        <row r="4490">
          <cell r="H4490" t="str">
            <v/>
          </cell>
        </row>
        <row r="4491">
          <cell r="H4491" t="str">
            <v/>
          </cell>
        </row>
        <row r="4492">
          <cell r="H4492" t="str">
            <v/>
          </cell>
        </row>
        <row r="4493">
          <cell r="H4493" t="str">
            <v/>
          </cell>
        </row>
        <row r="4494">
          <cell r="H4494" t="str">
            <v/>
          </cell>
        </row>
        <row r="4495">
          <cell r="H4495" t="str">
            <v/>
          </cell>
        </row>
        <row r="4496">
          <cell r="H4496" t="str">
            <v/>
          </cell>
        </row>
        <row r="4497">
          <cell r="H4497" t="str">
            <v/>
          </cell>
        </row>
        <row r="4498">
          <cell r="H4498" t="str">
            <v/>
          </cell>
        </row>
        <row r="4499">
          <cell r="H4499" t="str">
            <v/>
          </cell>
        </row>
        <row r="4500">
          <cell r="H4500" t="str">
            <v/>
          </cell>
        </row>
        <row r="4501">
          <cell r="H4501" t="str">
            <v/>
          </cell>
        </row>
        <row r="4502">
          <cell r="H4502" t="str">
            <v/>
          </cell>
        </row>
        <row r="4503">
          <cell r="H4503" t="str">
            <v/>
          </cell>
        </row>
        <row r="4504">
          <cell r="H4504" t="str">
            <v/>
          </cell>
        </row>
        <row r="4505">
          <cell r="H4505" t="str">
            <v/>
          </cell>
        </row>
        <row r="4506">
          <cell r="H4506" t="str">
            <v/>
          </cell>
        </row>
        <row r="4507">
          <cell r="H4507" t="str">
            <v/>
          </cell>
        </row>
        <row r="4508">
          <cell r="H4508" t="str">
            <v/>
          </cell>
        </row>
        <row r="4509">
          <cell r="H4509" t="str">
            <v/>
          </cell>
        </row>
        <row r="4510">
          <cell r="H4510" t="str">
            <v/>
          </cell>
        </row>
        <row r="4511">
          <cell r="H4511" t="str">
            <v/>
          </cell>
        </row>
        <row r="4512">
          <cell r="H4512" t="str">
            <v/>
          </cell>
        </row>
        <row r="4513">
          <cell r="H4513" t="str">
            <v/>
          </cell>
        </row>
        <row r="4514">
          <cell r="H4514" t="str">
            <v/>
          </cell>
        </row>
        <row r="4515">
          <cell r="H4515" t="str">
            <v/>
          </cell>
        </row>
        <row r="4516">
          <cell r="H4516" t="str">
            <v/>
          </cell>
        </row>
        <row r="4517">
          <cell r="H4517" t="str">
            <v/>
          </cell>
        </row>
        <row r="4518">
          <cell r="H4518" t="str">
            <v/>
          </cell>
        </row>
        <row r="4519">
          <cell r="H4519" t="str">
            <v/>
          </cell>
        </row>
        <row r="4520">
          <cell r="H4520" t="str">
            <v/>
          </cell>
        </row>
        <row r="4521">
          <cell r="H4521" t="str">
            <v/>
          </cell>
        </row>
        <row r="4522">
          <cell r="H4522" t="str">
            <v/>
          </cell>
        </row>
        <row r="4523">
          <cell r="H4523" t="str">
            <v/>
          </cell>
        </row>
        <row r="4524">
          <cell r="H4524" t="str">
            <v/>
          </cell>
        </row>
        <row r="4525">
          <cell r="H4525" t="str">
            <v/>
          </cell>
        </row>
        <row r="4526">
          <cell r="H4526" t="str">
            <v/>
          </cell>
        </row>
        <row r="4527">
          <cell r="H4527" t="str">
            <v/>
          </cell>
        </row>
        <row r="4528">
          <cell r="H4528" t="str">
            <v/>
          </cell>
        </row>
        <row r="4529">
          <cell r="H4529" t="str">
            <v/>
          </cell>
        </row>
        <row r="4530">
          <cell r="H4530" t="str">
            <v/>
          </cell>
        </row>
        <row r="4531">
          <cell r="H4531" t="str">
            <v/>
          </cell>
        </row>
        <row r="4532">
          <cell r="H4532" t="str">
            <v/>
          </cell>
        </row>
        <row r="4533">
          <cell r="H4533" t="str">
            <v/>
          </cell>
        </row>
        <row r="4534">
          <cell r="H4534" t="str">
            <v/>
          </cell>
        </row>
        <row r="4535">
          <cell r="H4535" t="str">
            <v/>
          </cell>
        </row>
        <row r="4536">
          <cell r="H4536" t="str">
            <v/>
          </cell>
        </row>
        <row r="4537">
          <cell r="H4537" t="str">
            <v/>
          </cell>
        </row>
        <row r="4538">
          <cell r="H4538" t="str">
            <v/>
          </cell>
        </row>
        <row r="4539">
          <cell r="H4539" t="str">
            <v/>
          </cell>
        </row>
        <row r="4540">
          <cell r="H4540" t="str">
            <v/>
          </cell>
        </row>
        <row r="4541">
          <cell r="H4541" t="str">
            <v/>
          </cell>
        </row>
        <row r="4542">
          <cell r="H4542" t="str">
            <v/>
          </cell>
        </row>
        <row r="4543">
          <cell r="H4543" t="str">
            <v/>
          </cell>
        </row>
        <row r="4544">
          <cell r="H4544" t="str">
            <v/>
          </cell>
        </row>
        <row r="4545">
          <cell r="H4545" t="str">
            <v/>
          </cell>
        </row>
        <row r="4546">
          <cell r="H4546" t="str">
            <v/>
          </cell>
        </row>
        <row r="4547">
          <cell r="H4547" t="str">
            <v/>
          </cell>
        </row>
        <row r="4548">
          <cell r="H4548" t="str">
            <v/>
          </cell>
        </row>
        <row r="4549">
          <cell r="H4549" t="str">
            <v/>
          </cell>
        </row>
        <row r="4550">
          <cell r="H4550" t="str">
            <v/>
          </cell>
        </row>
        <row r="4551">
          <cell r="H4551" t="str">
            <v/>
          </cell>
        </row>
        <row r="4552">
          <cell r="H4552" t="str">
            <v/>
          </cell>
        </row>
        <row r="4553">
          <cell r="H4553" t="str">
            <v/>
          </cell>
        </row>
        <row r="4554">
          <cell r="H4554" t="str">
            <v/>
          </cell>
        </row>
        <row r="4555">
          <cell r="H4555" t="str">
            <v/>
          </cell>
        </row>
        <row r="4556">
          <cell r="H4556" t="str">
            <v/>
          </cell>
        </row>
        <row r="4557">
          <cell r="H4557" t="str">
            <v/>
          </cell>
        </row>
        <row r="4558">
          <cell r="H4558" t="str">
            <v/>
          </cell>
        </row>
        <row r="4559">
          <cell r="H4559" t="str">
            <v/>
          </cell>
        </row>
        <row r="4560">
          <cell r="H4560" t="str">
            <v/>
          </cell>
        </row>
        <row r="4561">
          <cell r="H4561" t="str">
            <v/>
          </cell>
        </row>
        <row r="4562">
          <cell r="H4562" t="str">
            <v/>
          </cell>
        </row>
        <row r="4563">
          <cell r="H4563" t="str">
            <v/>
          </cell>
        </row>
        <row r="4564">
          <cell r="H4564" t="str">
            <v/>
          </cell>
        </row>
        <row r="4565">
          <cell r="H4565" t="str">
            <v/>
          </cell>
        </row>
        <row r="4566">
          <cell r="H4566" t="str">
            <v/>
          </cell>
        </row>
        <row r="4567">
          <cell r="H4567" t="str">
            <v/>
          </cell>
        </row>
        <row r="4568">
          <cell r="H4568" t="str">
            <v/>
          </cell>
        </row>
        <row r="4569">
          <cell r="H4569" t="str">
            <v/>
          </cell>
        </row>
        <row r="4570">
          <cell r="H4570" t="str">
            <v/>
          </cell>
        </row>
        <row r="4571">
          <cell r="H4571" t="str">
            <v/>
          </cell>
        </row>
        <row r="4572">
          <cell r="H4572" t="str">
            <v/>
          </cell>
        </row>
        <row r="4573">
          <cell r="H4573" t="str">
            <v/>
          </cell>
        </row>
        <row r="4574">
          <cell r="H4574" t="str">
            <v/>
          </cell>
        </row>
        <row r="4575">
          <cell r="H4575" t="str">
            <v/>
          </cell>
        </row>
        <row r="4576">
          <cell r="H4576" t="str">
            <v/>
          </cell>
        </row>
        <row r="4577">
          <cell r="H4577" t="str">
            <v/>
          </cell>
        </row>
        <row r="4578">
          <cell r="H4578" t="str">
            <v/>
          </cell>
        </row>
        <row r="4579">
          <cell r="H4579" t="str">
            <v/>
          </cell>
        </row>
        <row r="4580">
          <cell r="H4580" t="str">
            <v/>
          </cell>
        </row>
        <row r="4581">
          <cell r="H4581" t="str">
            <v/>
          </cell>
        </row>
        <row r="4582">
          <cell r="H4582" t="str">
            <v/>
          </cell>
        </row>
        <row r="4583">
          <cell r="H4583" t="str">
            <v/>
          </cell>
        </row>
        <row r="4584">
          <cell r="H4584" t="str">
            <v/>
          </cell>
        </row>
        <row r="4585">
          <cell r="H4585" t="str">
            <v/>
          </cell>
        </row>
        <row r="4586">
          <cell r="H4586" t="str">
            <v/>
          </cell>
        </row>
        <row r="4587">
          <cell r="H4587" t="str">
            <v/>
          </cell>
        </row>
        <row r="4588">
          <cell r="H4588" t="str">
            <v/>
          </cell>
        </row>
        <row r="4589">
          <cell r="H4589" t="str">
            <v/>
          </cell>
        </row>
        <row r="4590">
          <cell r="H4590" t="str">
            <v/>
          </cell>
        </row>
        <row r="4591">
          <cell r="H4591" t="str">
            <v/>
          </cell>
        </row>
        <row r="4592">
          <cell r="H4592" t="str">
            <v/>
          </cell>
        </row>
        <row r="4593">
          <cell r="H4593" t="str">
            <v/>
          </cell>
        </row>
        <row r="4594">
          <cell r="H4594" t="str">
            <v/>
          </cell>
        </row>
        <row r="4595">
          <cell r="H4595" t="str">
            <v/>
          </cell>
        </row>
        <row r="4596">
          <cell r="H4596" t="str">
            <v/>
          </cell>
        </row>
        <row r="4597">
          <cell r="H4597" t="str">
            <v/>
          </cell>
        </row>
        <row r="4598">
          <cell r="H4598" t="str">
            <v/>
          </cell>
        </row>
        <row r="4599">
          <cell r="H4599" t="str">
            <v/>
          </cell>
        </row>
        <row r="4600">
          <cell r="H4600" t="str">
            <v/>
          </cell>
        </row>
        <row r="4601">
          <cell r="H4601" t="str">
            <v/>
          </cell>
        </row>
        <row r="4602">
          <cell r="H4602" t="str">
            <v/>
          </cell>
        </row>
        <row r="4603">
          <cell r="H4603" t="str">
            <v/>
          </cell>
        </row>
        <row r="4604">
          <cell r="H4604" t="str">
            <v/>
          </cell>
        </row>
        <row r="4605">
          <cell r="H4605" t="str">
            <v/>
          </cell>
        </row>
        <row r="4606">
          <cell r="H4606" t="str">
            <v/>
          </cell>
        </row>
        <row r="4607">
          <cell r="H4607" t="str">
            <v/>
          </cell>
        </row>
        <row r="4608">
          <cell r="H4608" t="str">
            <v/>
          </cell>
        </row>
        <row r="4609">
          <cell r="H4609" t="str">
            <v/>
          </cell>
        </row>
        <row r="4610">
          <cell r="H4610" t="str">
            <v/>
          </cell>
        </row>
        <row r="4611">
          <cell r="H4611" t="str">
            <v/>
          </cell>
        </row>
        <row r="4612">
          <cell r="H4612" t="str">
            <v/>
          </cell>
        </row>
        <row r="4613">
          <cell r="H4613" t="str">
            <v/>
          </cell>
        </row>
        <row r="4614">
          <cell r="H4614" t="str">
            <v/>
          </cell>
        </row>
        <row r="4615">
          <cell r="H4615" t="str">
            <v/>
          </cell>
        </row>
        <row r="4616">
          <cell r="H4616" t="str">
            <v/>
          </cell>
        </row>
        <row r="4617">
          <cell r="H4617" t="str">
            <v/>
          </cell>
        </row>
        <row r="4618">
          <cell r="H4618" t="str">
            <v/>
          </cell>
        </row>
        <row r="4619">
          <cell r="H4619" t="str">
            <v/>
          </cell>
        </row>
        <row r="4620">
          <cell r="H4620" t="str">
            <v/>
          </cell>
        </row>
        <row r="4621">
          <cell r="H4621" t="str">
            <v/>
          </cell>
        </row>
        <row r="4622">
          <cell r="H4622" t="str">
            <v/>
          </cell>
        </row>
        <row r="4623">
          <cell r="H4623" t="str">
            <v/>
          </cell>
        </row>
        <row r="4624">
          <cell r="H4624" t="str">
            <v/>
          </cell>
        </row>
        <row r="4625">
          <cell r="H4625" t="str">
            <v/>
          </cell>
        </row>
        <row r="4626">
          <cell r="H4626" t="str">
            <v/>
          </cell>
        </row>
        <row r="4627">
          <cell r="H4627" t="str">
            <v/>
          </cell>
        </row>
        <row r="4628">
          <cell r="H4628" t="str">
            <v/>
          </cell>
        </row>
        <row r="4629">
          <cell r="H4629" t="str">
            <v/>
          </cell>
        </row>
        <row r="4630">
          <cell r="H4630" t="str">
            <v/>
          </cell>
        </row>
        <row r="4631">
          <cell r="H4631" t="str">
            <v/>
          </cell>
        </row>
        <row r="4632">
          <cell r="H4632" t="str">
            <v/>
          </cell>
        </row>
        <row r="4633">
          <cell r="H4633" t="str">
            <v/>
          </cell>
        </row>
        <row r="4634">
          <cell r="H4634" t="str">
            <v/>
          </cell>
        </row>
        <row r="4635">
          <cell r="H4635" t="str">
            <v/>
          </cell>
        </row>
        <row r="4636">
          <cell r="H4636" t="str">
            <v/>
          </cell>
        </row>
        <row r="4637">
          <cell r="H4637" t="str">
            <v/>
          </cell>
        </row>
        <row r="4638">
          <cell r="H4638" t="str">
            <v/>
          </cell>
        </row>
        <row r="4639">
          <cell r="H4639" t="str">
            <v/>
          </cell>
        </row>
        <row r="4640">
          <cell r="H4640" t="str">
            <v/>
          </cell>
        </row>
        <row r="4641">
          <cell r="H4641" t="str">
            <v/>
          </cell>
        </row>
        <row r="4642">
          <cell r="H4642" t="str">
            <v/>
          </cell>
        </row>
        <row r="4643">
          <cell r="H4643" t="str">
            <v/>
          </cell>
        </row>
        <row r="4644">
          <cell r="H4644" t="str">
            <v/>
          </cell>
        </row>
        <row r="4645">
          <cell r="H4645" t="str">
            <v/>
          </cell>
        </row>
        <row r="4646">
          <cell r="H4646" t="str">
            <v/>
          </cell>
        </row>
        <row r="4647">
          <cell r="H4647" t="str">
            <v/>
          </cell>
        </row>
        <row r="4648">
          <cell r="H4648" t="str">
            <v/>
          </cell>
        </row>
        <row r="4649">
          <cell r="H4649" t="str">
            <v/>
          </cell>
        </row>
        <row r="4650">
          <cell r="H4650" t="str">
            <v/>
          </cell>
        </row>
        <row r="4651">
          <cell r="H4651" t="str">
            <v/>
          </cell>
        </row>
        <row r="4652">
          <cell r="H4652" t="str">
            <v/>
          </cell>
        </row>
        <row r="4653">
          <cell r="H4653" t="str">
            <v/>
          </cell>
        </row>
        <row r="4654">
          <cell r="H4654" t="str">
            <v/>
          </cell>
        </row>
        <row r="4655">
          <cell r="H4655" t="str">
            <v/>
          </cell>
        </row>
        <row r="4656">
          <cell r="H4656" t="str">
            <v/>
          </cell>
        </row>
        <row r="4657">
          <cell r="H4657" t="str">
            <v/>
          </cell>
        </row>
        <row r="4658">
          <cell r="H4658" t="str">
            <v/>
          </cell>
        </row>
        <row r="4659">
          <cell r="H4659" t="str">
            <v/>
          </cell>
        </row>
        <row r="4660">
          <cell r="H4660" t="str">
            <v/>
          </cell>
        </row>
        <row r="4661">
          <cell r="H4661" t="str">
            <v/>
          </cell>
        </row>
        <row r="4662">
          <cell r="H4662" t="str">
            <v/>
          </cell>
        </row>
        <row r="4663">
          <cell r="H4663" t="str">
            <v/>
          </cell>
        </row>
        <row r="4664">
          <cell r="H4664" t="str">
            <v/>
          </cell>
        </row>
        <row r="4665">
          <cell r="H4665" t="str">
            <v/>
          </cell>
        </row>
        <row r="4666">
          <cell r="H4666" t="str">
            <v/>
          </cell>
        </row>
        <row r="4667">
          <cell r="H4667" t="str">
            <v/>
          </cell>
        </row>
        <row r="4668">
          <cell r="H4668" t="str">
            <v/>
          </cell>
        </row>
        <row r="4669">
          <cell r="H4669" t="str">
            <v/>
          </cell>
        </row>
        <row r="4670">
          <cell r="H4670" t="str">
            <v/>
          </cell>
        </row>
        <row r="4671">
          <cell r="H4671" t="str">
            <v/>
          </cell>
        </row>
        <row r="4672">
          <cell r="H4672" t="str">
            <v/>
          </cell>
        </row>
        <row r="4673">
          <cell r="H4673" t="str">
            <v/>
          </cell>
        </row>
        <row r="4674">
          <cell r="H4674" t="str">
            <v/>
          </cell>
        </row>
        <row r="4675">
          <cell r="H4675" t="str">
            <v/>
          </cell>
        </row>
        <row r="4676">
          <cell r="H4676" t="str">
            <v/>
          </cell>
        </row>
        <row r="4677">
          <cell r="H4677" t="str">
            <v/>
          </cell>
        </row>
        <row r="4678">
          <cell r="H4678" t="str">
            <v/>
          </cell>
        </row>
        <row r="4679">
          <cell r="H4679" t="str">
            <v/>
          </cell>
        </row>
        <row r="4680">
          <cell r="H4680" t="str">
            <v/>
          </cell>
        </row>
        <row r="4681">
          <cell r="H4681" t="str">
            <v/>
          </cell>
        </row>
        <row r="4682">
          <cell r="H4682" t="str">
            <v/>
          </cell>
        </row>
        <row r="4683">
          <cell r="H4683" t="str">
            <v/>
          </cell>
        </row>
        <row r="4684">
          <cell r="H4684" t="str">
            <v/>
          </cell>
        </row>
        <row r="4685">
          <cell r="H4685" t="str">
            <v/>
          </cell>
        </row>
        <row r="4686">
          <cell r="H4686" t="str">
            <v/>
          </cell>
        </row>
        <row r="4687">
          <cell r="H4687" t="str">
            <v/>
          </cell>
        </row>
        <row r="4688">
          <cell r="H4688" t="str">
            <v/>
          </cell>
        </row>
        <row r="4689">
          <cell r="H4689" t="str">
            <v/>
          </cell>
        </row>
        <row r="4690">
          <cell r="H4690" t="str">
            <v/>
          </cell>
        </row>
        <row r="4691">
          <cell r="H4691" t="str">
            <v/>
          </cell>
        </row>
        <row r="4692">
          <cell r="H4692" t="str">
            <v/>
          </cell>
        </row>
        <row r="4693">
          <cell r="H4693" t="str">
            <v/>
          </cell>
        </row>
        <row r="4694">
          <cell r="H4694" t="str">
            <v/>
          </cell>
        </row>
        <row r="4695">
          <cell r="H4695" t="str">
            <v/>
          </cell>
        </row>
        <row r="4696">
          <cell r="H4696" t="str">
            <v/>
          </cell>
        </row>
        <row r="4697">
          <cell r="H4697" t="str">
            <v/>
          </cell>
        </row>
        <row r="4698">
          <cell r="H4698" t="str">
            <v/>
          </cell>
        </row>
        <row r="4699">
          <cell r="H4699" t="str">
            <v/>
          </cell>
        </row>
        <row r="4700">
          <cell r="H4700" t="str">
            <v/>
          </cell>
        </row>
        <row r="4701">
          <cell r="H4701" t="str">
            <v/>
          </cell>
        </row>
        <row r="4702">
          <cell r="H4702" t="str">
            <v/>
          </cell>
        </row>
        <row r="4703">
          <cell r="H4703" t="str">
            <v/>
          </cell>
        </row>
        <row r="4704">
          <cell r="H4704" t="str">
            <v/>
          </cell>
        </row>
        <row r="4705">
          <cell r="H4705" t="str">
            <v/>
          </cell>
        </row>
        <row r="4706">
          <cell r="H4706" t="str">
            <v/>
          </cell>
        </row>
        <row r="4707">
          <cell r="H4707" t="str">
            <v/>
          </cell>
        </row>
        <row r="4708">
          <cell r="H4708" t="str">
            <v/>
          </cell>
        </row>
        <row r="4709">
          <cell r="H4709" t="str">
            <v/>
          </cell>
        </row>
        <row r="4710">
          <cell r="H4710" t="str">
            <v/>
          </cell>
        </row>
        <row r="4711">
          <cell r="H4711" t="str">
            <v/>
          </cell>
        </row>
        <row r="4712">
          <cell r="H4712" t="str">
            <v/>
          </cell>
        </row>
        <row r="4713">
          <cell r="H4713" t="str">
            <v/>
          </cell>
        </row>
        <row r="4714">
          <cell r="H4714" t="str">
            <v/>
          </cell>
        </row>
        <row r="4715">
          <cell r="H4715" t="str">
            <v/>
          </cell>
        </row>
        <row r="4716">
          <cell r="H4716" t="str">
            <v/>
          </cell>
        </row>
        <row r="4717">
          <cell r="H4717" t="str">
            <v/>
          </cell>
        </row>
        <row r="4718">
          <cell r="H4718" t="str">
            <v/>
          </cell>
        </row>
        <row r="4719">
          <cell r="H4719" t="str">
            <v/>
          </cell>
        </row>
        <row r="4720">
          <cell r="H4720" t="str">
            <v/>
          </cell>
        </row>
        <row r="4721">
          <cell r="H4721" t="str">
            <v/>
          </cell>
        </row>
        <row r="4722">
          <cell r="H4722" t="str">
            <v/>
          </cell>
        </row>
        <row r="4723">
          <cell r="H4723" t="str">
            <v/>
          </cell>
        </row>
        <row r="4724">
          <cell r="H4724" t="str">
            <v/>
          </cell>
        </row>
        <row r="4725">
          <cell r="H4725" t="str">
            <v/>
          </cell>
        </row>
        <row r="4726">
          <cell r="H4726" t="str">
            <v/>
          </cell>
        </row>
        <row r="4727">
          <cell r="H4727" t="str">
            <v/>
          </cell>
        </row>
        <row r="4728">
          <cell r="H4728" t="str">
            <v/>
          </cell>
        </row>
        <row r="4729">
          <cell r="H4729" t="str">
            <v/>
          </cell>
        </row>
        <row r="4730">
          <cell r="H4730" t="str">
            <v/>
          </cell>
        </row>
        <row r="4731">
          <cell r="H4731" t="str">
            <v/>
          </cell>
        </row>
        <row r="4732">
          <cell r="H4732" t="str">
            <v/>
          </cell>
        </row>
        <row r="4733">
          <cell r="H4733" t="str">
            <v/>
          </cell>
        </row>
        <row r="4734">
          <cell r="H4734" t="str">
            <v/>
          </cell>
        </row>
        <row r="4735">
          <cell r="H4735" t="str">
            <v/>
          </cell>
        </row>
        <row r="4736">
          <cell r="H4736" t="str">
            <v/>
          </cell>
        </row>
        <row r="4737">
          <cell r="H4737" t="str">
            <v/>
          </cell>
        </row>
        <row r="4738">
          <cell r="H4738" t="str">
            <v/>
          </cell>
        </row>
        <row r="4739">
          <cell r="H4739" t="str">
            <v/>
          </cell>
        </row>
        <row r="4740">
          <cell r="H4740" t="str">
            <v/>
          </cell>
        </row>
        <row r="4741">
          <cell r="H4741" t="str">
            <v/>
          </cell>
        </row>
        <row r="4742">
          <cell r="H4742" t="str">
            <v/>
          </cell>
        </row>
        <row r="4743">
          <cell r="H4743" t="str">
            <v/>
          </cell>
        </row>
        <row r="4744">
          <cell r="H4744" t="str">
            <v/>
          </cell>
        </row>
        <row r="4745">
          <cell r="H4745" t="str">
            <v/>
          </cell>
        </row>
        <row r="4746">
          <cell r="H4746" t="str">
            <v/>
          </cell>
        </row>
        <row r="4747">
          <cell r="H4747" t="str">
            <v/>
          </cell>
        </row>
        <row r="4748">
          <cell r="H4748" t="str">
            <v/>
          </cell>
        </row>
        <row r="4749">
          <cell r="H4749" t="str">
            <v/>
          </cell>
        </row>
        <row r="4750">
          <cell r="H4750" t="str">
            <v/>
          </cell>
        </row>
        <row r="4751">
          <cell r="H4751" t="str">
            <v/>
          </cell>
        </row>
        <row r="4752">
          <cell r="H4752" t="str">
            <v/>
          </cell>
        </row>
        <row r="4753">
          <cell r="H4753" t="str">
            <v/>
          </cell>
        </row>
        <row r="4754">
          <cell r="H4754" t="str">
            <v/>
          </cell>
        </row>
        <row r="4755">
          <cell r="H4755" t="str">
            <v/>
          </cell>
        </row>
        <row r="4756">
          <cell r="H4756" t="str">
            <v/>
          </cell>
        </row>
        <row r="4757">
          <cell r="H4757" t="str">
            <v/>
          </cell>
        </row>
        <row r="4758">
          <cell r="H4758" t="str">
            <v/>
          </cell>
        </row>
        <row r="4759">
          <cell r="H4759" t="str">
            <v/>
          </cell>
        </row>
        <row r="4760">
          <cell r="H4760" t="str">
            <v/>
          </cell>
        </row>
        <row r="4761">
          <cell r="H4761" t="str">
            <v/>
          </cell>
        </row>
        <row r="4762">
          <cell r="H4762" t="str">
            <v/>
          </cell>
        </row>
        <row r="4763">
          <cell r="H4763" t="str">
            <v/>
          </cell>
        </row>
        <row r="4764">
          <cell r="H4764" t="str">
            <v/>
          </cell>
        </row>
        <row r="4765">
          <cell r="H4765" t="str">
            <v/>
          </cell>
        </row>
        <row r="4766">
          <cell r="H4766" t="str">
            <v/>
          </cell>
        </row>
        <row r="4767">
          <cell r="H4767" t="str">
            <v/>
          </cell>
        </row>
        <row r="4768">
          <cell r="H4768" t="str">
            <v/>
          </cell>
        </row>
        <row r="4769">
          <cell r="H4769" t="str">
            <v/>
          </cell>
        </row>
        <row r="4770">
          <cell r="H4770" t="str">
            <v/>
          </cell>
        </row>
        <row r="4771">
          <cell r="H4771" t="str">
            <v/>
          </cell>
        </row>
        <row r="4772">
          <cell r="H4772" t="str">
            <v/>
          </cell>
        </row>
        <row r="4773">
          <cell r="H4773" t="str">
            <v/>
          </cell>
        </row>
        <row r="4774">
          <cell r="H4774" t="str">
            <v/>
          </cell>
        </row>
        <row r="4775">
          <cell r="H4775" t="str">
            <v/>
          </cell>
        </row>
        <row r="4776">
          <cell r="H4776" t="str">
            <v/>
          </cell>
        </row>
        <row r="4777">
          <cell r="H4777" t="str">
            <v/>
          </cell>
        </row>
        <row r="4778">
          <cell r="H4778" t="str">
            <v/>
          </cell>
        </row>
        <row r="4779">
          <cell r="H4779" t="str">
            <v/>
          </cell>
        </row>
        <row r="4780">
          <cell r="H4780" t="str">
            <v/>
          </cell>
        </row>
        <row r="4781">
          <cell r="H4781" t="str">
            <v/>
          </cell>
        </row>
        <row r="4782">
          <cell r="H4782" t="str">
            <v/>
          </cell>
        </row>
        <row r="4783">
          <cell r="H4783" t="str">
            <v/>
          </cell>
        </row>
        <row r="4784">
          <cell r="H4784" t="str">
            <v/>
          </cell>
        </row>
        <row r="4785">
          <cell r="H4785" t="str">
            <v/>
          </cell>
        </row>
        <row r="4786">
          <cell r="H4786" t="str">
            <v/>
          </cell>
        </row>
        <row r="4787">
          <cell r="H4787" t="str">
            <v/>
          </cell>
        </row>
        <row r="4788">
          <cell r="H4788" t="str">
            <v/>
          </cell>
        </row>
        <row r="4789">
          <cell r="H4789" t="str">
            <v/>
          </cell>
        </row>
        <row r="4790">
          <cell r="H4790" t="str">
            <v/>
          </cell>
        </row>
        <row r="4791">
          <cell r="H4791" t="str">
            <v/>
          </cell>
        </row>
        <row r="4792">
          <cell r="H4792" t="str">
            <v/>
          </cell>
        </row>
        <row r="4793">
          <cell r="H4793" t="str">
            <v/>
          </cell>
        </row>
        <row r="4794">
          <cell r="H4794" t="str">
            <v/>
          </cell>
        </row>
        <row r="4795">
          <cell r="H4795" t="str">
            <v/>
          </cell>
        </row>
        <row r="4796">
          <cell r="H4796" t="str">
            <v/>
          </cell>
        </row>
        <row r="4797">
          <cell r="H4797" t="str">
            <v/>
          </cell>
        </row>
        <row r="4798">
          <cell r="H4798" t="str">
            <v/>
          </cell>
        </row>
        <row r="4799">
          <cell r="H4799" t="str">
            <v/>
          </cell>
        </row>
        <row r="4800">
          <cell r="H4800" t="str">
            <v/>
          </cell>
        </row>
        <row r="4801">
          <cell r="H4801" t="str">
            <v/>
          </cell>
        </row>
        <row r="4802">
          <cell r="H4802" t="str">
            <v/>
          </cell>
        </row>
        <row r="4803">
          <cell r="H4803" t="str">
            <v/>
          </cell>
        </row>
        <row r="4804">
          <cell r="H4804" t="str">
            <v/>
          </cell>
        </row>
        <row r="4805">
          <cell r="H4805" t="str">
            <v/>
          </cell>
        </row>
        <row r="4806">
          <cell r="H4806" t="str">
            <v/>
          </cell>
        </row>
        <row r="4807">
          <cell r="H4807" t="str">
            <v/>
          </cell>
        </row>
        <row r="4808">
          <cell r="H4808" t="str">
            <v/>
          </cell>
        </row>
        <row r="4809">
          <cell r="H4809" t="str">
            <v/>
          </cell>
        </row>
        <row r="4810">
          <cell r="H4810" t="str">
            <v/>
          </cell>
        </row>
        <row r="4811">
          <cell r="H4811" t="str">
            <v/>
          </cell>
        </row>
        <row r="4812">
          <cell r="H4812" t="str">
            <v/>
          </cell>
        </row>
        <row r="4813">
          <cell r="H4813" t="str">
            <v/>
          </cell>
        </row>
        <row r="4814">
          <cell r="H4814" t="str">
            <v/>
          </cell>
        </row>
        <row r="4815">
          <cell r="H4815" t="str">
            <v/>
          </cell>
        </row>
        <row r="4816">
          <cell r="H4816" t="str">
            <v/>
          </cell>
        </row>
        <row r="4817">
          <cell r="H4817" t="str">
            <v/>
          </cell>
        </row>
        <row r="4818">
          <cell r="H4818" t="str">
            <v/>
          </cell>
        </row>
        <row r="4819">
          <cell r="H4819" t="str">
            <v/>
          </cell>
        </row>
        <row r="4820">
          <cell r="H4820" t="str">
            <v/>
          </cell>
        </row>
        <row r="4821">
          <cell r="H4821" t="str">
            <v/>
          </cell>
        </row>
        <row r="4822">
          <cell r="H4822" t="str">
            <v/>
          </cell>
        </row>
        <row r="4823">
          <cell r="H4823" t="str">
            <v/>
          </cell>
        </row>
        <row r="4824">
          <cell r="H4824" t="str">
            <v/>
          </cell>
        </row>
        <row r="4825">
          <cell r="H4825" t="str">
            <v/>
          </cell>
        </row>
        <row r="4826">
          <cell r="H4826" t="str">
            <v/>
          </cell>
        </row>
        <row r="4827">
          <cell r="H4827" t="str">
            <v/>
          </cell>
        </row>
        <row r="4828">
          <cell r="H4828" t="str">
            <v/>
          </cell>
        </row>
        <row r="4829">
          <cell r="H4829" t="str">
            <v/>
          </cell>
        </row>
        <row r="4830">
          <cell r="H4830" t="str">
            <v/>
          </cell>
        </row>
        <row r="4831">
          <cell r="H4831" t="str">
            <v/>
          </cell>
        </row>
        <row r="4832">
          <cell r="H4832" t="str">
            <v/>
          </cell>
        </row>
        <row r="4833">
          <cell r="H4833" t="str">
            <v/>
          </cell>
        </row>
        <row r="4834">
          <cell r="H4834" t="str">
            <v/>
          </cell>
        </row>
        <row r="4835">
          <cell r="H4835" t="str">
            <v/>
          </cell>
        </row>
        <row r="4836">
          <cell r="H4836" t="str">
            <v/>
          </cell>
        </row>
        <row r="4837">
          <cell r="H4837" t="str">
            <v/>
          </cell>
        </row>
        <row r="4838">
          <cell r="H4838" t="str">
            <v/>
          </cell>
        </row>
        <row r="4839">
          <cell r="H4839" t="str">
            <v/>
          </cell>
        </row>
        <row r="4840">
          <cell r="H4840" t="str">
            <v/>
          </cell>
        </row>
        <row r="4841">
          <cell r="H4841" t="str">
            <v/>
          </cell>
        </row>
        <row r="4842">
          <cell r="H4842" t="str">
            <v/>
          </cell>
        </row>
        <row r="4843">
          <cell r="H4843" t="str">
            <v/>
          </cell>
        </row>
        <row r="4844">
          <cell r="H4844" t="str">
            <v/>
          </cell>
        </row>
        <row r="4845">
          <cell r="H4845" t="str">
            <v/>
          </cell>
        </row>
        <row r="4846">
          <cell r="H4846" t="str">
            <v/>
          </cell>
        </row>
        <row r="4847">
          <cell r="H4847" t="str">
            <v/>
          </cell>
        </row>
        <row r="4848">
          <cell r="H4848" t="str">
            <v/>
          </cell>
        </row>
        <row r="4849">
          <cell r="H4849" t="str">
            <v/>
          </cell>
        </row>
        <row r="4850">
          <cell r="H4850" t="str">
            <v/>
          </cell>
        </row>
        <row r="4851">
          <cell r="H4851" t="str">
            <v/>
          </cell>
        </row>
        <row r="4852">
          <cell r="H4852" t="str">
            <v/>
          </cell>
        </row>
        <row r="4853">
          <cell r="H4853" t="str">
            <v/>
          </cell>
        </row>
        <row r="4854">
          <cell r="H4854" t="str">
            <v/>
          </cell>
        </row>
        <row r="4855">
          <cell r="H4855" t="str">
            <v/>
          </cell>
        </row>
        <row r="4856">
          <cell r="H4856" t="str">
            <v/>
          </cell>
        </row>
        <row r="4857">
          <cell r="H4857" t="str">
            <v/>
          </cell>
        </row>
        <row r="4858">
          <cell r="H4858" t="str">
            <v/>
          </cell>
        </row>
        <row r="4859">
          <cell r="H4859" t="str">
            <v/>
          </cell>
        </row>
        <row r="4860">
          <cell r="H4860" t="str">
            <v/>
          </cell>
        </row>
        <row r="4861">
          <cell r="H4861" t="str">
            <v/>
          </cell>
        </row>
        <row r="4862">
          <cell r="H4862" t="str">
            <v/>
          </cell>
        </row>
        <row r="4863">
          <cell r="H4863" t="str">
            <v/>
          </cell>
        </row>
        <row r="4864">
          <cell r="H4864" t="str">
            <v/>
          </cell>
        </row>
        <row r="4865">
          <cell r="H4865" t="str">
            <v/>
          </cell>
        </row>
        <row r="4866">
          <cell r="H4866" t="str">
            <v/>
          </cell>
        </row>
        <row r="4867">
          <cell r="H4867" t="str">
            <v/>
          </cell>
        </row>
        <row r="4868">
          <cell r="H4868" t="str">
            <v/>
          </cell>
        </row>
        <row r="4869">
          <cell r="H4869" t="str">
            <v/>
          </cell>
        </row>
        <row r="4870">
          <cell r="H4870" t="str">
            <v/>
          </cell>
        </row>
        <row r="4871">
          <cell r="H4871" t="str">
            <v/>
          </cell>
        </row>
        <row r="4872">
          <cell r="H4872" t="str">
            <v/>
          </cell>
        </row>
        <row r="4873">
          <cell r="H4873" t="str">
            <v/>
          </cell>
        </row>
        <row r="4874">
          <cell r="H4874" t="str">
            <v/>
          </cell>
        </row>
        <row r="4875">
          <cell r="H4875" t="str">
            <v/>
          </cell>
        </row>
        <row r="4876">
          <cell r="H4876" t="str">
            <v/>
          </cell>
        </row>
        <row r="4877">
          <cell r="H4877" t="str">
            <v/>
          </cell>
        </row>
        <row r="4878">
          <cell r="H4878" t="str">
            <v/>
          </cell>
        </row>
        <row r="4879">
          <cell r="H4879" t="str">
            <v/>
          </cell>
        </row>
        <row r="4880">
          <cell r="H4880" t="str">
            <v/>
          </cell>
        </row>
        <row r="4881">
          <cell r="H4881" t="str">
            <v/>
          </cell>
        </row>
        <row r="4882">
          <cell r="H4882" t="str">
            <v/>
          </cell>
        </row>
        <row r="4883">
          <cell r="H4883" t="str">
            <v/>
          </cell>
        </row>
        <row r="4884">
          <cell r="H4884" t="str">
            <v/>
          </cell>
        </row>
        <row r="4885">
          <cell r="H4885" t="str">
            <v/>
          </cell>
        </row>
        <row r="4886">
          <cell r="H4886" t="str">
            <v/>
          </cell>
        </row>
        <row r="4887">
          <cell r="H4887" t="str">
            <v/>
          </cell>
        </row>
        <row r="4888">
          <cell r="H4888" t="str">
            <v/>
          </cell>
        </row>
        <row r="4889">
          <cell r="H4889" t="str">
            <v/>
          </cell>
        </row>
        <row r="4890">
          <cell r="H4890" t="str">
            <v/>
          </cell>
        </row>
        <row r="4891">
          <cell r="H4891" t="str">
            <v/>
          </cell>
        </row>
        <row r="4892">
          <cell r="H4892" t="str">
            <v/>
          </cell>
        </row>
        <row r="4893">
          <cell r="H4893" t="str">
            <v/>
          </cell>
        </row>
        <row r="4894">
          <cell r="H4894" t="str">
            <v/>
          </cell>
        </row>
        <row r="4895">
          <cell r="H4895" t="str">
            <v/>
          </cell>
        </row>
        <row r="4896">
          <cell r="H4896" t="str">
            <v/>
          </cell>
        </row>
        <row r="4897">
          <cell r="H4897" t="str">
            <v/>
          </cell>
        </row>
        <row r="4898">
          <cell r="H4898" t="str">
            <v/>
          </cell>
        </row>
        <row r="4899">
          <cell r="H4899" t="str">
            <v/>
          </cell>
        </row>
        <row r="4900">
          <cell r="H4900" t="str">
            <v/>
          </cell>
        </row>
        <row r="4901">
          <cell r="H4901" t="str">
            <v/>
          </cell>
        </row>
        <row r="4902">
          <cell r="H4902" t="str">
            <v/>
          </cell>
        </row>
        <row r="4903">
          <cell r="H4903" t="str">
            <v/>
          </cell>
        </row>
        <row r="4904">
          <cell r="H4904" t="str">
            <v/>
          </cell>
        </row>
        <row r="4905">
          <cell r="H4905" t="str">
            <v/>
          </cell>
        </row>
        <row r="4906">
          <cell r="H4906" t="str">
            <v/>
          </cell>
        </row>
        <row r="4907">
          <cell r="H4907" t="str">
            <v/>
          </cell>
        </row>
        <row r="4908">
          <cell r="H4908" t="str">
            <v/>
          </cell>
        </row>
        <row r="4909">
          <cell r="H4909" t="str">
            <v/>
          </cell>
        </row>
        <row r="4910">
          <cell r="H4910" t="str">
            <v/>
          </cell>
        </row>
        <row r="4911">
          <cell r="H4911" t="str">
            <v/>
          </cell>
        </row>
        <row r="4912">
          <cell r="H4912" t="str">
            <v/>
          </cell>
        </row>
        <row r="4913">
          <cell r="H4913" t="str">
            <v/>
          </cell>
        </row>
        <row r="4914">
          <cell r="H4914" t="str">
            <v/>
          </cell>
        </row>
        <row r="4915">
          <cell r="H4915" t="str">
            <v/>
          </cell>
        </row>
        <row r="4916">
          <cell r="H4916" t="str">
            <v/>
          </cell>
        </row>
        <row r="4917">
          <cell r="H4917" t="str">
            <v/>
          </cell>
        </row>
        <row r="4918">
          <cell r="H4918" t="str">
            <v/>
          </cell>
        </row>
        <row r="4919">
          <cell r="H4919" t="str">
            <v/>
          </cell>
        </row>
        <row r="4920">
          <cell r="H4920" t="str">
            <v/>
          </cell>
        </row>
        <row r="4921">
          <cell r="H4921" t="str">
            <v/>
          </cell>
        </row>
        <row r="4922">
          <cell r="H4922" t="str">
            <v/>
          </cell>
        </row>
        <row r="4923">
          <cell r="H4923" t="str">
            <v/>
          </cell>
        </row>
        <row r="4924">
          <cell r="H4924" t="str">
            <v/>
          </cell>
        </row>
        <row r="4925">
          <cell r="H4925" t="str">
            <v/>
          </cell>
        </row>
        <row r="4926">
          <cell r="H4926" t="str">
            <v/>
          </cell>
        </row>
        <row r="4927">
          <cell r="H4927" t="str">
            <v/>
          </cell>
        </row>
        <row r="4928">
          <cell r="H4928" t="str">
            <v/>
          </cell>
        </row>
        <row r="4929">
          <cell r="H4929" t="str">
            <v/>
          </cell>
        </row>
        <row r="4930">
          <cell r="H4930" t="str">
            <v/>
          </cell>
        </row>
        <row r="4931">
          <cell r="H4931" t="str">
            <v/>
          </cell>
        </row>
        <row r="4932">
          <cell r="H4932" t="str">
            <v/>
          </cell>
        </row>
        <row r="4933">
          <cell r="H4933" t="str">
            <v/>
          </cell>
        </row>
        <row r="4934">
          <cell r="H4934" t="str">
            <v/>
          </cell>
        </row>
        <row r="4935">
          <cell r="H4935" t="str">
            <v/>
          </cell>
        </row>
        <row r="4936">
          <cell r="H4936" t="str">
            <v/>
          </cell>
        </row>
        <row r="4937">
          <cell r="H4937" t="str">
            <v/>
          </cell>
        </row>
        <row r="4938">
          <cell r="H4938" t="str">
            <v/>
          </cell>
        </row>
        <row r="4939">
          <cell r="H4939" t="str">
            <v/>
          </cell>
        </row>
        <row r="4940">
          <cell r="H4940" t="str">
            <v/>
          </cell>
        </row>
        <row r="4941">
          <cell r="H4941" t="str">
            <v/>
          </cell>
        </row>
        <row r="4942">
          <cell r="H4942" t="str">
            <v/>
          </cell>
        </row>
        <row r="4943">
          <cell r="H4943" t="str">
            <v/>
          </cell>
        </row>
        <row r="4944">
          <cell r="H4944" t="str">
            <v/>
          </cell>
        </row>
        <row r="4945">
          <cell r="H4945" t="str">
            <v/>
          </cell>
        </row>
        <row r="4946">
          <cell r="H4946" t="str">
            <v/>
          </cell>
        </row>
        <row r="4947">
          <cell r="H4947" t="str">
            <v/>
          </cell>
        </row>
        <row r="4948">
          <cell r="H4948" t="str">
            <v/>
          </cell>
        </row>
        <row r="4949">
          <cell r="H4949" t="str">
            <v/>
          </cell>
        </row>
        <row r="4950">
          <cell r="H4950" t="str">
            <v/>
          </cell>
        </row>
        <row r="4951">
          <cell r="H4951" t="str">
            <v/>
          </cell>
        </row>
        <row r="4952">
          <cell r="H4952" t="str">
            <v/>
          </cell>
        </row>
        <row r="4953">
          <cell r="H4953" t="str">
            <v/>
          </cell>
        </row>
        <row r="4954">
          <cell r="H4954" t="str">
            <v/>
          </cell>
        </row>
        <row r="4955">
          <cell r="H4955" t="str">
            <v/>
          </cell>
        </row>
        <row r="4956">
          <cell r="H4956" t="str">
            <v/>
          </cell>
        </row>
        <row r="4957">
          <cell r="H4957" t="str">
            <v/>
          </cell>
        </row>
        <row r="4958">
          <cell r="H4958" t="str">
            <v/>
          </cell>
        </row>
        <row r="4959">
          <cell r="H4959" t="str">
            <v/>
          </cell>
        </row>
        <row r="4960">
          <cell r="H4960" t="str">
            <v/>
          </cell>
        </row>
        <row r="4961">
          <cell r="H4961" t="str">
            <v/>
          </cell>
        </row>
        <row r="4962">
          <cell r="H4962" t="str">
            <v/>
          </cell>
        </row>
        <row r="4963">
          <cell r="H4963" t="str">
            <v/>
          </cell>
        </row>
        <row r="4964">
          <cell r="H4964" t="str">
            <v/>
          </cell>
        </row>
        <row r="4965">
          <cell r="H4965" t="str">
            <v/>
          </cell>
        </row>
        <row r="4966">
          <cell r="H4966" t="str">
            <v/>
          </cell>
        </row>
        <row r="4967">
          <cell r="H4967" t="str">
            <v/>
          </cell>
        </row>
        <row r="4968">
          <cell r="H4968" t="str">
            <v/>
          </cell>
        </row>
        <row r="4969">
          <cell r="H4969" t="str">
            <v/>
          </cell>
        </row>
        <row r="4970">
          <cell r="H4970" t="str">
            <v/>
          </cell>
        </row>
        <row r="4971">
          <cell r="H4971" t="str">
            <v/>
          </cell>
        </row>
        <row r="4972">
          <cell r="H4972" t="str">
            <v/>
          </cell>
        </row>
        <row r="4973">
          <cell r="H4973" t="str">
            <v/>
          </cell>
        </row>
        <row r="4974">
          <cell r="H4974" t="str">
            <v/>
          </cell>
        </row>
        <row r="4975">
          <cell r="H4975" t="str">
            <v/>
          </cell>
        </row>
        <row r="4976">
          <cell r="H4976" t="str">
            <v/>
          </cell>
        </row>
        <row r="4977">
          <cell r="H4977" t="str">
            <v/>
          </cell>
        </row>
        <row r="4978">
          <cell r="H4978" t="str">
            <v/>
          </cell>
        </row>
        <row r="4979">
          <cell r="H4979" t="str">
            <v/>
          </cell>
        </row>
        <row r="4980">
          <cell r="H4980" t="str">
            <v/>
          </cell>
        </row>
        <row r="4981">
          <cell r="H4981" t="str">
            <v/>
          </cell>
        </row>
        <row r="4982">
          <cell r="H4982" t="str">
            <v/>
          </cell>
        </row>
        <row r="4983">
          <cell r="H4983" t="str">
            <v/>
          </cell>
        </row>
        <row r="4984">
          <cell r="H4984" t="str">
            <v/>
          </cell>
        </row>
        <row r="4985">
          <cell r="H4985" t="str">
            <v/>
          </cell>
        </row>
        <row r="4986">
          <cell r="H4986" t="str">
            <v/>
          </cell>
        </row>
        <row r="4987">
          <cell r="H4987" t="str">
            <v/>
          </cell>
        </row>
        <row r="4988">
          <cell r="H4988" t="str">
            <v/>
          </cell>
        </row>
        <row r="4989">
          <cell r="H4989" t="str">
            <v/>
          </cell>
        </row>
        <row r="4990">
          <cell r="H4990" t="str">
            <v/>
          </cell>
        </row>
        <row r="4991">
          <cell r="H4991" t="str">
            <v/>
          </cell>
        </row>
        <row r="4992">
          <cell r="H4992" t="str">
            <v/>
          </cell>
        </row>
        <row r="4993">
          <cell r="H4993" t="str">
            <v/>
          </cell>
        </row>
        <row r="4994">
          <cell r="H4994" t="str">
            <v/>
          </cell>
        </row>
        <row r="4995">
          <cell r="H4995" t="str">
            <v/>
          </cell>
        </row>
        <row r="4996">
          <cell r="H4996" t="str">
            <v/>
          </cell>
        </row>
        <row r="4997">
          <cell r="H4997" t="str">
            <v/>
          </cell>
        </row>
        <row r="4998">
          <cell r="H4998" t="str">
            <v/>
          </cell>
        </row>
        <row r="4999">
          <cell r="H4999" t="str">
            <v/>
          </cell>
        </row>
        <row r="5000">
          <cell r="H5000" t="str">
            <v/>
          </cell>
        </row>
        <row r="5001">
          <cell r="H5001" t="str">
            <v/>
          </cell>
        </row>
        <row r="5002">
          <cell r="H5002" t="str">
            <v/>
          </cell>
        </row>
        <row r="5003">
          <cell r="H5003" t="str">
            <v/>
          </cell>
        </row>
        <row r="5004">
          <cell r="H5004" t="str">
            <v/>
          </cell>
        </row>
        <row r="5005">
          <cell r="H5005" t="str">
            <v/>
          </cell>
        </row>
        <row r="5006">
          <cell r="H5006" t="str">
            <v/>
          </cell>
        </row>
        <row r="5007">
          <cell r="H5007" t="str">
            <v/>
          </cell>
        </row>
        <row r="5008">
          <cell r="H5008" t="str">
            <v/>
          </cell>
        </row>
        <row r="5009">
          <cell r="H5009" t="str">
            <v/>
          </cell>
        </row>
        <row r="5010">
          <cell r="H5010" t="str">
            <v/>
          </cell>
        </row>
        <row r="5011">
          <cell r="H5011" t="str">
            <v/>
          </cell>
        </row>
        <row r="5012">
          <cell r="H5012" t="str">
            <v/>
          </cell>
        </row>
        <row r="5013">
          <cell r="H5013" t="str">
            <v/>
          </cell>
        </row>
        <row r="5014">
          <cell r="H5014" t="str">
            <v/>
          </cell>
        </row>
        <row r="5015">
          <cell r="H5015" t="str">
            <v/>
          </cell>
        </row>
        <row r="5016">
          <cell r="H5016" t="str">
            <v/>
          </cell>
        </row>
        <row r="5017">
          <cell r="H5017" t="str">
            <v/>
          </cell>
        </row>
        <row r="5018">
          <cell r="H5018" t="str">
            <v/>
          </cell>
        </row>
        <row r="5019">
          <cell r="H5019" t="str">
            <v/>
          </cell>
        </row>
        <row r="5020">
          <cell r="H5020" t="str">
            <v/>
          </cell>
        </row>
        <row r="5021">
          <cell r="H5021" t="str">
            <v/>
          </cell>
        </row>
        <row r="5022">
          <cell r="H5022" t="str">
            <v/>
          </cell>
        </row>
        <row r="5023">
          <cell r="H5023" t="str">
            <v/>
          </cell>
        </row>
        <row r="5024">
          <cell r="H5024" t="str">
            <v/>
          </cell>
        </row>
        <row r="5025">
          <cell r="H5025" t="str">
            <v/>
          </cell>
        </row>
        <row r="5026">
          <cell r="H5026" t="str">
            <v/>
          </cell>
        </row>
        <row r="5027">
          <cell r="H5027" t="str">
            <v/>
          </cell>
        </row>
        <row r="5028">
          <cell r="H5028" t="str">
            <v/>
          </cell>
        </row>
        <row r="5029">
          <cell r="H5029" t="str">
            <v/>
          </cell>
        </row>
        <row r="5030">
          <cell r="H5030" t="str">
            <v/>
          </cell>
        </row>
        <row r="5031">
          <cell r="H5031" t="str">
            <v/>
          </cell>
        </row>
        <row r="5032">
          <cell r="H5032" t="str">
            <v/>
          </cell>
        </row>
        <row r="5033">
          <cell r="H5033" t="str">
            <v/>
          </cell>
        </row>
        <row r="5034">
          <cell r="H5034" t="str">
            <v/>
          </cell>
        </row>
        <row r="5035">
          <cell r="H5035" t="str">
            <v/>
          </cell>
        </row>
        <row r="5036">
          <cell r="H5036" t="str">
            <v/>
          </cell>
        </row>
        <row r="5037">
          <cell r="H5037" t="str">
            <v/>
          </cell>
        </row>
        <row r="5038">
          <cell r="H5038" t="str">
            <v/>
          </cell>
        </row>
        <row r="5039">
          <cell r="H5039" t="str">
            <v/>
          </cell>
        </row>
        <row r="5040">
          <cell r="H5040" t="str">
            <v/>
          </cell>
        </row>
        <row r="5041">
          <cell r="H5041" t="str">
            <v/>
          </cell>
        </row>
        <row r="5042">
          <cell r="H5042" t="str">
            <v/>
          </cell>
        </row>
        <row r="5043">
          <cell r="H5043" t="str">
            <v/>
          </cell>
        </row>
        <row r="5044">
          <cell r="H5044" t="str">
            <v/>
          </cell>
        </row>
        <row r="5045">
          <cell r="H5045" t="str">
            <v/>
          </cell>
        </row>
        <row r="5046">
          <cell r="H5046" t="str">
            <v/>
          </cell>
        </row>
        <row r="5047">
          <cell r="H5047" t="str">
            <v/>
          </cell>
        </row>
        <row r="5048">
          <cell r="H5048" t="str">
            <v/>
          </cell>
        </row>
        <row r="5049">
          <cell r="H5049" t="str">
            <v/>
          </cell>
        </row>
        <row r="5050">
          <cell r="H5050" t="str">
            <v/>
          </cell>
        </row>
        <row r="5051">
          <cell r="H5051" t="str">
            <v/>
          </cell>
        </row>
        <row r="5052">
          <cell r="H5052" t="str">
            <v/>
          </cell>
        </row>
        <row r="5053">
          <cell r="H5053" t="str">
            <v/>
          </cell>
        </row>
        <row r="5054">
          <cell r="H5054" t="str">
            <v/>
          </cell>
        </row>
        <row r="5055">
          <cell r="H5055" t="str">
            <v/>
          </cell>
        </row>
        <row r="5056">
          <cell r="H5056" t="str">
            <v/>
          </cell>
        </row>
        <row r="5057">
          <cell r="H5057" t="str">
            <v/>
          </cell>
        </row>
        <row r="5058">
          <cell r="H5058" t="str">
            <v/>
          </cell>
        </row>
        <row r="5059">
          <cell r="H5059" t="str">
            <v/>
          </cell>
        </row>
        <row r="5060">
          <cell r="H5060" t="str">
            <v/>
          </cell>
        </row>
        <row r="5061">
          <cell r="H5061" t="str">
            <v/>
          </cell>
        </row>
        <row r="5062">
          <cell r="H5062" t="str">
            <v/>
          </cell>
        </row>
        <row r="5063">
          <cell r="H5063" t="str">
            <v/>
          </cell>
        </row>
        <row r="5064">
          <cell r="H5064" t="str">
            <v/>
          </cell>
        </row>
        <row r="5065">
          <cell r="H5065" t="str">
            <v/>
          </cell>
        </row>
        <row r="5066">
          <cell r="H5066" t="str">
            <v/>
          </cell>
        </row>
        <row r="5067">
          <cell r="H5067" t="str">
            <v/>
          </cell>
        </row>
        <row r="5068">
          <cell r="H5068" t="str">
            <v/>
          </cell>
        </row>
        <row r="5069">
          <cell r="H5069" t="str">
            <v/>
          </cell>
        </row>
        <row r="5070">
          <cell r="H5070" t="str">
            <v/>
          </cell>
        </row>
        <row r="5071">
          <cell r="H5071" t="str">
            <v/>
          </cell>
        </row>
        <row r="5072">
          <cell r="H5072" t="str">
            <v/>
          </cell>
        </row>
        <row r="5073">
          <cell r="H5073" t="str">
            <v/>
          </cell>
        </row>
        <row r="5074">
          <cell r="H5074" t="str">
            <v/>
          </cell>
        </row>
        <row r="5075">
          <cell r="H5075" t="str">
            <v/>
          </cell>
        </row>
        <row r="5076">
          <cell r="H5076" t="str">
            <v/>
          </cell>
        </row>
        <row r="5077">
          <cell r="H5077" t="str">
            <v/>
          </cell>
        </row>
        <row r="5078">
          <cell r="H5078" t="str">
            <v/>
          </cell>
        </row>
        <row r="5079">
          <cell r="H5079" t="str">
            <v/>
          </cell>
        </row>
        <row r="5080">
          <cell r="H5080" t="str">
            <v/>
          </cell>
        </row>
        <row r="5081">
          <cell r="H5081" t="str">
            <v/>
          </cell>
        </row>
        <row r="5082">
          <cell r="H5082" t="str">
            <v/>
          </cell>
        </row>
        <row r="5083">
          <cell r="H5083" t="str">
            <v/>
          </cell>
        </row>
        <row r="5084">
          <cell r="H5084" t="str">
            <v/>
          </cell>
        </row>
        <row r="5085">
          <cell r="H5085" t="str">
            <v/>
          </cell>
        </row>
        <row r="5086">
          <cell r="H5086" t="str">
            <v/>
          </cell>
        </row>
        <row r="5087">
          <cell r="H5087" t="str">
            <v/>
          </cell>
        </row>
        <row r="5088">
          <cell r="H5088" t="str">
            <v/>
          </cell>
        </row>
        <row r="5089">
          <cell r="H5089" t="str">
            <v/>
          </cell>
        </row>
        <row r="5090">
          <cell r="H5090" t="str">
            <v/>
          </cell>
        </row>
        <row r="5091">
          <cell r="H5091" t="str">
            <v/>
          </cell>
        </row>
        <row r="5092">
          <cell r="H5092" t="str">
            <v/>
          </cell>
        </row>
        <row r="5093">
          <cell r="H5093" t="str">
            <v/>
          </cell>
        </row>
        <row r="5094">
          <cell r="H5094" t="str">
            <v/>
          </cell>
        </row>
        <row r="5095">
          <cell r="H5095" t="str">
            <v/>
          </cell>
        </row>
        <row r="5096">
          <cell r="H5096" t="str">
            <v/>
          </cell>
        </row>
        <row r="5097">
          <cell r="H5097" t="str">
            <v/>
          </cell>
        </row>
        <row r="5098">
          <cell r="H5098" t="str">
            <v/>
          </cell>
        </row>
        <row r="5099">
          <cell r="H5099" t="str">
            <v/>
          </cell>
        </row>
        <row r="5100">
          <cell r="H5100" t="str">
            <v/>
          </cell>
        </row>
        <row r="5101">
          <cell r="H5101" t="str">
            <v/>
          </cell>
        </row>
        <row r="5102">
          <cell r="H5102" t="str">
            <v/>
          </cell>
        </row>
        <row r="5103">
          <cell r="H5103" t="str">
            <v/>
          </cell>
        </row>
        <row r="5104">
          <cell r="H5104" t="str">
            <v/>
          </cell>
        </row>
        <row r="5105">
          <cell r="H5105" t="str">
            <v/>
          </cell>
        </row>
        <row r="5106">
          <cell r="H5106" t="str">
            <v/>
          </cell>
        </row>
        <row r="5107">
          <cell r="H5107" t="str">
            <v/>
          </cell>
        </row>
        <row r="5108">
          <cell r="H5108" t="str">
            <v/>
          </cell>
        </row>
        <row r="5109">
          <cell r="H5109" t="str">
            <v/>
          </cell>
        </row>
        <row r="5110">
          <cell r="H5110" t="str">
            <v/>
          </cell>
        </row>
        <row r="5111">
          <cell r="H5111" t="str">
            <v/>
          </cell>
        </row>
        <row r="5112">
          <cell r="H5112" t="str">
            <v/>
          </cell>
        </row>
        <row r="5113">
          <cell r="H5113" t="str">
            <v/>
          </cell>
        </row>
        <row r="5114">
          <cell r="H5114" t="str">
            <v/>
          </cell>
        </row>
        <row r="5115">
          <cell r="H5115" t="str">
            <v/>
          </cell>
        </row>
        <row r="5116">
          <cell r="H5116" t="str">
            <v/>
          </cell>
        </row>
        <row r="5117">
          <cell r="H5117" t="str">
            <v/>
          </cell>
        </row>
        <row r="5118">
          <cell r="H5118" t="str">
            <v/>
          </cell>
        </row>
        <row r="5119">
          <cell r="H5119" t="str">
            <v/>
          </cell>
        </row>
        <row r="5120">
          <cell r="H5120" t="str">
            <v/>
          </cell>
        </row>
        <row r="5121">
          <cell r="H5121" t="str">
            <v/>
          </cell>
        </row>
        <row r="5122">
          <cell r="H5122" t="str">
            <v/>
          </cell>
        </row>
        <row r="5123">
          <cell r="H5123" t="str">
            <v/>
          </cell>
        </row>
        <row r="5124">
          <cell r="H5124" t="str">
            <v/>
          </cell>
        </row>
        <row r="5125">
          <cell r="H5125" t="str">
            <v/>
          </cell>
        </row>
        <row r="5126">
          <cell r="H5126" t="str">
            <v/>
          </cell>
        </row>
        <row r="5127">
          <cell r="H5127" t="str">
            <v/>
          </cell>
        </row>
        <row r="5128">
          <cell r="H5128" t="str">
            <v/>
          </cell>
        </row>
        <row r="5129">
          <cell r="H5129" t="str">
            <v/>
          </cell>
        </row>
        <row r="5130">
          <cell r="H5130" t="str">
            <v/>
          </cell>
        </row>
        <row r="5131">
          <cell r="H5131" t="str">
            <v/>
          </cell>
        </row>
        <row r="5132">
          <cell r="H5132" t="str">
            <v/>
          </cell>
        </row>
        <row r="5133">
          <cell r="H5133" t="str">
            <v/>
          </cell>
        </row>
        <row r="5134">
          <cell r="H5134" t="str">
            <v/>
          </cell>
        </row>
        <row r="5135">
          <cell r="H5135" t="str">
            <v/>
          </cell>
        </row>
        <row r="5136">
          <cell r="H5136" t="str">
            <v/>
          </cell>
        </row>
        <row r="5137">
          <cell r="H5137" t="str">
            <v/>
          </cell>
        </row>
        <row r="5138">
          <cell r="H5138" t="str">
            <v/>
          </cell>
        </row>
        <row r="5139">
          <cell r="H5139" t="str">
            <v/>
          </cell>
        </row>
        <row r="5140">
          <cell r="H5140" t="str">
            <v/>
          </cell>
        </row>
        <row r="5141">
          <cell r="H5141" t="str">
            <v/>
          </cell>
        </row>
        <row r="5142">
          <cell r="H5142" t="str">
            <v/>
          </cell>
        </row>
        <row r="5143">
          <cell r="H5143" t="str">
            <v/>
          </cell>
        </row>
        <row r="5144">
          <cell r="H5144" t="str">
            <v/>
          </cell>
        </row>
        <row r="5145">
          <cell r="H5145" t="str">
            <v/>
          </cell>
        </row>
        <row r="5146">
          <cell r="H5146" t="str">
            <v/>
          </cell>
        </row>
        <row r="5147">
          <cell r="H5147" t="str">
            <v/>
          </cell>
        </row>
        <row r="5148">
          <cell r="H5148" t="str">
            <v/>
          </cell>
        </row>
        <row r="5149">
          <cell r="H5149" t="str">
            <v/>
          </cell>
        </row>
        <row r="5150">
          <cell r="H5150" t="str">
            <v/>
          </cell>
        </row>
        <row r="5151">
          <cell r="H5151" t="str">
            <v/>
          </cell>
        </row>
        <row r="5152">
          <cell r="H5152" t="str">
            <v/>
          </cell>
        </row>
        <row r="5153">
          <cell r="H5153" t="str">
            <v/>
          </cell>
        </row>
        <row r="5154">
          <cell r="H5154" t="str">
            <v/>
          </cell>
        </row>
        <row r="5155">
          <cell r="H5155" t="str">
            <v/>
          </cell>
        </row>
        <row r="5156">
          <cell r="H5156" t="str">
            <v/>
          </cell>
        </row>
        <row r="5157">
          <cell r="H5157" t="str">
            <v/>
          </cell>
        </row>
        <row r="5158">
          <cell r="H5158" t="str">
            <v/>
          </cell>
        </row>
        <row r="5159">
          <cell r="H5159" t="str">
            <v/>
          </cell>
        </row>
        <row r="5160">
          <cell r="H5160" t="str">
            <v/>
          </cell>
        </row>
        <row r="5161">
          <cell r="H5161" t="str">
            <v/>
          </cell>
        </row>
        <row r="5162">
          <cell r="H5162" t="str">
            <v/>
          </cell>
        </row>
        <row r="5163">
          <cell r="H5163" t="str">
            <v/>
          </cell>
        </row>
        <row r="5164">
          <cell r="H5164" t="str">
            <v/>
          </cell>
        </row>
        <row r="5165">
          <cell r="H5165" t="str">
            <v/>
          </cell>
        </row>
        <row r="5166">
          <cell r="H5166" t="str">
            <v/>
          </cell>
        </row>
        <row r="5167">
          <cell r="H5167" t="str">
            <v/>
          </cell>
        </row>
        <row r="5168">
          <cell r="H5168" t="str">
            <v/>
          </cell>
        </row>
        <row r="5169">
          <cell r="H5169" t="str">
            <v/>
          </cell>
        </row>
        <row r="5170">
          <cell r="H5170" t="str">
            <v/>
          </cell>
        </row>
        <row r="5171">
          <cell r="H5171" t="str">
            <v/>
          </cell>
        </row>
        <row r="5172">
          <cell r="H5172" t="str">
            <v/>
          </cell>
        </row>
        <row r="5173">
          <cell r="H5173" t="str">
            <v/>
          </cell>
        </row>
        <row r="5174">
          <cell r="H5174" t="str">
            <v/>
          </cell>
        </row>
        <row r="5175">
          <cell r="H5175" t="str">
            <v/>
          </cell>
        </row>
        <row r="5176">
          <cell r="H5176" t="str">
            <v/>
          </cell>
        </row>
        <row r="5177">
          <cell r="H5177" t="str">
            <v/>
          </cell>
        </row>
        <row r="5178">
          <cell r="H5178" t="str">
            <v/>
          </cell>
        </row>
        <row r="5179">
          <cell r="H5179" t="str">
            <v/>
          </cell>
        </row>
        <row r="5180">
          <cell r="H5180" t="str">
            <v/>
          </cell>
        </row>
        <row r="5181">
          <cell r="H5181" t="str">
            <v/>
          </cell>
        </row>
        <row r="5182">
          <cell r="H5182" t="str">
            <v/>
          </cell>
        </row>
        <row r="5183">
          <cell r="H5183" t="str">
            <v/>
          </cell>
        </row>
        <row r="5184">
          <cell r="H5184" t="str">
            <v/>
          </cell>
        </row>
        <row r="5185">
          <cell r="H5185" t="str">
            <v/>
          </cell>
        </row>
        <row r="5186">
          <cell r="H5186" t="str">
            <v/>
          </cell>
        </row>
        <row r="5187">
          <cell r="H5187" t="str">
            <v/>
          </cell>
        </row>
        <row r="5188">
          <cell r="H5188" t="str">
            <v/>
          </cell>
        </row>
        <row r="5189">
          <cell r="H5189" t="str">
            <v/>
          </cell>
        </row>
        <row r="5190">
          <cell r="H5190" t="str">
            <v/>
          </cell>
        </row>
        <row r="5191">
          <cell r="H5191" t="str">
            <v/>
          </cell>
        </row>
        <row r="5192">
          <cell r="H5192" t="str">
            <v/>
          </cell>
        </row>
        <row r="5193">
          <cell r="H5193" t="str">
            <v/>
          </cell>
        </row>
        <row r="5194">
          <cell r="H5194" t="str">
            <v/>
          </cell>
        </row>
        <row r="5195">
          <cell r="H5195" t="str">
            <v/>
          </cell>
        </row>
        <row r="5196">
          <cell r="H5196" t="str">
            <v/>
          </cell>
        </row>
        <row r="5197">
          <cell r="H5197" t="str">
            <v/>
          </cell>
        </row>
        <row r="5198">
          <cell r="H5198" t="str">
            <v/>
          </cell>
        </row>
        <row r="5199">
          <cell r="H5199" t="str">
            <v/>
          </cell>
        </row>
        <row r="5200">
          <cell r="H5200" t="str">
            <v/>
          </cell>
        </row>
        <row r="5201">
          <cell r="H5201" t="str">
            <v/>
          </cell>
        </row>
        <row r="5202">
          <cell r="H5202" t="str">
            <v/>
          </cell>
        </row>
        <row r="5203">
          <cell r="H5203" t="str">
            <v/>
          </cell>
        </row>
        <row r="5204">
          <cell r="H5204" t="str">
            <v/>
          </cell>
        </row>
        <row r="5205">
          <cell r="H5205" t="str">
            <v/>
          </cell>
        </row>
        <row r="5206">
          <cell r="H5206" t="str">
            <v/>
          </cell>
        </row>
        <row r="5207">
          <cell r="H5207" t="str">
            <v/>
          </cell>
        </row>
        <row r="5208">
          <cell r="H5208" t="str">
            <v/>
          </cell>
        </row>
        <row r="5209">
          <cell r="H5209" t="str">
            <v/>
          </cell>
        </row>
        <row r="5210">
          <cell r="H5210" t="str">
            <v/>
          </cell>
        </row>
        <row r="5211">
          <cell r="H5211" t="str">
            <v/>
          </cell>
        </row>
        <row r="5212">
          <cell r="H5212" t="str">
            <v/>
          </cell>
        </row>
        <row r="5213">
          <cell r="H5213" t="str">
            <v/>
          </cell>
        </row>
        <row r="5214">
          <cell r="H5214" t="str">
            <v/>
          </cell>
        </row>
        <row r="5215">
          <cell r="H5215" t="str">
            <v/>
          </cell>
        </row>
        <row r="5216">
          <cell r="H5216" t="str">
            <v/>
          </cell>
        </row>
        <row r="5217">
          <cell r="H5217" t="str">
            <v/>
          </cell>
        </row>
        <row r="5218">
          <cell r="H5218" t="str">
            <v/>
          </cell>
        </row>
        <row r="5219">
          <cell r="H5219" t="str">
            <v/>
          </cell>
        </row>
        <row r="5220">
          <cell r="H5220" t="str">
            <v/>
          </cell>
        </row>
        <row r="5221">
          <cell r="H5221" t="str">
            <v/>
          </cell>
        </row>
        <row r="5222">
          <cell r="H5222" t="str">
            <v/>
          </cell>
        </row>
        <row r="5223">
          <cell r="H5223" t="str">
            <v/>
          </cell>
        </row>
        <row r="5224">
          <cell r="H5224" t="str">
            <v/>
          </cell>
        </row>
        <row r="5225">
          <cell r="H5225" t="str">
            <v/>
          </cell>
        </row>
        <row r="5226">
          <cell r="H5226" t="str">
            <v/>
          </cell>
        </row>
        <row r="5227">
          <cell r="H5227" t="str">
            <v/>
          </cell>
        </row>
        <row r="5228">
          <cell r="H5228" t="str">
            <v/>
          </cell>
        </row>
        <row r="5229">
          <cell r="H5229" t="str">
            <v/>
          </cell>
        </row>
        <row r="5230">
          <cell r="H5230" t="str">
            <v/>
          </cell>
        </row>
        <row r="5231">
          <cell r="H5231" t="str">
            <v/>
          </cell>
        </row>
        <row r="5232">
          <cell r="H5232" t="str">
            <v/>
          </cell>
        </row>
        <row r="5233">
          <cell r="H5233" t="str">
            <v/>
          </cell>
        </row>
        <row r="5234">
          <cell r="H5234" t="str">
            <v/>
          </cell>
        </row>
        <row r="5235">
          <cell r="H5235" t="str">
            <v/>
          </cell>
        </row>
        <row r="5236">
          <cell r="H5236" t="str">
            <v/>
          </cell>
        </row>
        <row r="5237">
          <cell r="H5237" t="str">
            <v/>
          </cell>
        </row>
        <row r="5238">
          <cell r="H5238" t="str">
            <v/>
          </cell>
        </row>
        <row r="5239">
          <cell r="H5239" t="str">
            <v/>
          </cell>
        </row>
        <row r="5240">
          <cell r="H5240" t="str">
            <v/>
          </cell>
        </row>
        <row r="5241">
          <cell r="H5241" t="str">
            <v/>
          </cell>
        </row>
        <row r="5242">
          <cell r="H5242" t="str">
            <v/>
          </cell>
        </row>
        <row r="5243">
          <cell r="H5243" t="str">
            <v/>
          </cell>
        </row>
        <row r="5244">
          <cell r="H5244" t="str">
            <v/>
          </cell>
        </row>
        <row r="5245">
          <cell r="H5245" t="str">
            <v/>
          </cell>
        </row>
        <row r="5246">
          <cell r="H5246" t="str">
            <v/>
          </cell>
        </row>
        <row r="5247">
          <cell r="H5247" t="str">
            <v/>
          </cell>
        </row>
        <row r="5248">
          <cell r="H5248" t="str">
            <v/>
          </cell>
        </row>
        <row r="5249">
          <cell r="H5249" t="str">
            <v/>
          </cell>
        </row>
        <row r="5250">
          <cell r="H5250" t="str">
            <v/>
          </cell>
        </row>
        <row r="5251">
          <cell r="H5251" t="str">
            <v/>
          </cell>
        </row>
        <row r="5252">
          <cell r="H5252" t="str">
            <v/>
          </cell>
        </row>
        <row r="5253">
          <cell r="H5253" t="str">
            <v/>
          </cell>
        </row>
        <row r="5254">
          <cell r="H5254" t="str">
            <v/>
          </cell>
        </row>
        <row r="5255">
          <cell r="H5255" t="str">
            <v/>
          </cell>
        </row>
        <row r="5256">
          <cell r="H5256" t="str">
            <v/>
          </cell>
        </row>
        <row r="5257">
          <cell r="H5257" t="str">
            <v/>
          </cell>
        </row>
        <row r="5258">
          <cell r="H5258" t="str">
            <v/>
          </cell>
        </row>
        <row r="5259">
          <cell r="H5259" t="str">
            <v/>
          </cell>
        </row>
        <row r="5260">
          <cell r="H5260" t="str">
            <v/>
          </cell>
        </row>
        <row r="5261">
          <cell r="H5261" t="str">
            <v/>
          </cell>
        </row>
        <row r="5262">
          <cell r="H5262" t="str">
            <v/>
          </cell>
        </row>
        <row r="5263">
          <cell r="H5263" t="str">
            <v/>
          </cell>
        </row>
        <row r="5264">
          <cell r="H5264" t="str">
            <v/>
          </cell>
        </row>
        <row r="5265">
          <cell r="H5265" t="str">
            <v/>
          </cell>
        </row>
        <row r="5266">
          <cell r="H5266" t="str">
            <v/>
          </cell>
        </row>
        <row r="5267">
          <cell r="H5267" t="str">
            <v/>
          </cell>
        </row>
        <row r="5268">
          <cell r="H5268" t="str">
            <v/>
          </cell>
        </row>
        <row r="5269">
          <cell r="H5269" t="str">
            <v/>
          </cell>
        </row>
        <row r="5270">
          <cell r="H5270" t="str">
            <v/>
          </cell>
        </row>
        <row r="5271">
          <cell r="H5271" t="str">
            <v/>
          </cell>
        </row>
        <row r="5272">
          <cell r="H5272" t="str">
            <v/>
          </cell>
        </row>
        <row r="5273">
          <cell r="H5273" t="str">
            <v/>
          </cell>
        </row>
        <row r="5274">
          <cell r="H5274" t="str">
            <v/>
          </cell>
        </row>
        <row r="5275">
          <cell r="H5275" t="str">
            <v/>
          </cell>
        </row>
        <row r="5276">
          <cell r="H5276" t="str">
            <v/>
          </cell>
        </row>
        <row r="5277">
          <cell r="H5277" t="str">
            <v/>
          </cell>
        </row>
        <row r="5278">
          <cell r="H5278" t="str">
            <v/>
          </cell>
        </row>
        <row r="5279">
          <cell r="H5279" t="str">
            <v/>
          </cell>
        </row>
        <row r="5280">
          <cell r="H5280" t="str">
            <v/>
          </cell>
        </row>
        <row r="5281">
          <cell r="H5281" t="str">
            <v/>
          </cell>
        </row>
        <row r="5282">
          <cell r="H5282" t="str">
            <v/>
          </cell>
        </row>
        <row r="5283">
          <cell r="H5283" t="str">
            <v/>
          </cell>
        </row>
        <row r="5284">
          <cell r="H5284" t="str">
            <v/>
          </cell>
        </row>
        <row r="5285">
          <cell r="H5285" t="str">
            <v/>
          </cell>
        </row>
        <row r="5286">
          <cell r="H5286" t="str">
            <v/>
          </cell>
        </row>
        <row r="5287">
          <cell r="H5287" t="str">
            <v/>
          </cell>
        </row>
        <row r="5288">
          <cell r="H5288" t="str">
            <v/>
          </cell>
        </row>
        <row r="5289">
          <cell r="H5289" t="str">
            <v/>
          </cell>
        </row>
        <row r="5290">
          <cell r="H5290" t="str">
            <v/>
          </cell>
        </row>
        <row r="5291">
          <cell r="H5291" t="str">
            <v/>
          </cell>
        </row>
        <row r="5292">
          <cell r="H5292" t="str">
            <v/>
          </cell>
        </row>
        <row r="5293">
          <cell r="H5293" t="str">
            <v/>
          </cell>
        </row>
        <row r="5294">
          <cell r="H5294" t="str">
            <v/>
          </cell>
        </row>
        <row r="5295">
          <cell r="H5295" t="str">
            <v/>
          </cell>
        </row>
        <row r="5296">
          <cell r="H5296" t="str">
            <v/>
          </cell>
        </row>
        <row r="5297">
          <cell r="H5297" t="str">
            <v/>
          </cell>
        </row>
        <row r="5298">
          <cell r="H5298" t="str">
            <v/>
          </cell>
        </row>
        <row r="5299">
          <cell r="H5299" t="str">
            <v/>
          </cell>
        </row>
        <row r="5300">
          <cell r="H5300" t="str">
            <v/>
          </cell>
        </row>
        <row r="5301">
          <cell r="H5301" t="str">
            <v/>
          </cell>
        </row>
        <row r="5302">
          <cell r="H5302" t="str">
            <v/>
          </cell>
        </row>
        <row r="5303">
          <cell r="H5303" t="str">
            <v/>
          </cell>
        </row>
        <row r="5304">
          <cell r="H5304" t="str">
            <v/>
          </cell>
        </row>
        <row r="5305">
          <cell r="H5305" t="str">
            <v/>
          </cell>
        </row>
        <row r="5306">
          <cell r="H5306" t="str">
            <v/>
          </cell>
        </row>
        <row r="5307">
          <cell r="H5307" t="str">
            <v/>
          </cell>
        </row>
        <row r="5308">
          <cell r="H5308" t="str">
            <v/>
          </cell>
        </row>
        <row r="5309">
          <cell r="H5309" t="str">
            <v/>
          </cell>
        </row>
        <row r="5310">
          <cell r="H5310" t="str">
            <v/>
          </cell>
        </row>
        <row r="5311">
          <cell r="H5311" t="str">
            <v/>
          </cell>
        </row>
        <row r="5312">
          <cell r="H5312" t="str">
            <v/>
          </cell>
        </row>
        <row r="5313">
          <cell r="H5313" t="str">
            <v/>
          </cell>
        </row>
        <row r="5314">
          <cell r="H5314" t="str">
            <v/>
          </cell>
        </row>
        <row r="5315">
          <cell r="H5315" t="str">
            <v/>
          </cell>
        </row>
        <row r="5316">
          <cell r="H5316" t="str">
            <v/>
          </cell>
        </row>
        <row r="5317">
          <cell r="H5317" t="str">
            <v/>
          </cell>
        </row>
        <row r="5318">
          <cell r="H5318" t="str">
            <v/>
          </cell>
        </row>
        <row r="5319">
          <cell r="H5319" t="str">
            <v/>
          </cell>
        </row>
        <row r="5320">
          <cell r="H5320" t="str">
            <v/>
          </cell>
        </row>
        <row r="5321">
          <cell r="H5321" t="str">
            <v/>
          </cell>
        </row>
        <row r="5322">
          <cell r="H5322" t="str">
            <v/>
          </cell>
        </row>
        <row r="5323">
          <cell r="H5323" t="str">
            <v/>
          </cell>
        </row>
        <row r="5324">
          <cell r="H5324" t="str">
            <v/>
          </cell>
        </row>
        <row r="5325">
          <cell r="H5325" t="str">
            <v/>
          </cell>
        </row>
        <row r="5326">
          <cell r="H5326" t="str">
            <v/>
          </cell>
        </row>
        <row r="5327">
          <cell r="H5327" t="str">
            <v/>
          </cell>
        </row>
        <row r="5328">
          <cell r="H5328" t="str">
            <v/>
          </cell>
        </row>
        <row r="5329">
          <cell r="H5329" t="str">
            <v/>
          </cell>
        </row>
        <row r="5330">
          <cell r="H5330" t="str">
            <v/>
          </cell>
        </row>
        <row r="5331">
          <cell r="H5331" t="str">
            <v/>
          </cell>
        </row>
        <row r="5332">
          <cell r="H5332" t="str">
            <v/>
          </cell>
        </row>
        <row r="5333">
          <cell r="H5333" t="str">
            <v/>
          </cell>
        </row>
        <row r="5334">
          <cell r="H5334" t="str">
            <v/>
          </cell>
        </row>
        <row r="5335">
          <cell r="H5335" t="str">
            <v/>
          </cell>
        </row>
        <row r="5336">
          <cell r="H5336" t="str">
            <v/>
          </cell>
        </row>
        <row r="5337">
          <cell r="H5337" t="str">
            <v/>
          </cell>
        </row>
        <row r="5338">
          <cell r="H5338" t="str">
            <v/>
          </cell>
        </row>
        <row r="5339">
          <cell r="H5339" t="str">
            <v/>
          </cell>
        </row>
        <row r="5340">
          <cell r="H5340" t="str">
            <v/>
          </cell>
        </row>
        <row r="5341">
          <cell r="H5341" t="str">
            <v/>
          </cell>
        </row>
        <row r="5342">
          <cell r="H5342" t="str">
            <v/>
          </cell>
        </row>
        <row r="5343">
          <cell r="H5343" t="str">
            <v/>
          </cell>
        </row>
        <row r="5344">
          <cell r="H5344" t="str">
            <v/>
          </cell>
        </row>
        <row r="5345">
          <cell r="H5345" t="str">
            <v/>
          </cell>
        </row>
        <row r="5346">
          <cell r="H5346" t="str">
            <v/>
          </cell>
        </row>
        <row r="5347">
          <cell r="H5347" t="str">
            <v/>
          </cell>
        </row>
        <row r="5348">
          <cell r="H5348" t="str">
            <v/>
          </cell>
        </row>
        <row r="5349">
          <cell r="H5349" t="str">
            <v/>
          </cell>
        </row>
        <row r="5350">
          <cell r="H5350" t="str">
            <v/>
          </cell>
        </row>
        <row r="5351">
          <cell r="H5351" t="str">
            <v/>
          </cell>
        </row>
        <row r="5352">
          <cell r="H5352" t="str">
            <v/>
          </cell>
        </row>
        <row r="5353">
          <cell r="H5353" t="str">
            <v/>
          </cell>
        </row>
        <row r="5354">
          <cell r="H5354" t="str">
            <v/>
          </cell>
        </row>
        <row r="5355">
          <cell r="H5355" t="str">
            <v/>
          </cell>
        </row>
        <row r="5356">
          <cell r="H5356" t="str">
            <v/>
          </cell>
        </row>
        <row r="5357">
          <cell r="H5357" t="str">
            <v/>
          </cell>
        </row>
        <row r="5358">
          <cell r="H5358" t="str">
            <v/>
          </cell>
        </row>
        <row r="5359">
          <cell r="H5359" t="str">
            <v/>
          </cell>
        </row>
        <row r="5360">
          <cell r="H5360" t="str">
            <v/>
          </cell>
        </row>
        <row r="5361">
          <cell r="H5361" t="str">
            <v/>
          </cell>
        </row>
        <row r="5362">
          <cell r="H5362" t="str">
            <v/>
          </cell>
        </row>
        <row r="5363">
          <cell r="H5363" t="str">
            <v/>
          </cell>
        </row>
        <row r="5364">
          <cell r="H5364" t="str">
            <v/>
          </cell>
        </row>
        <row r="5365">
          <cell r="H5365" t="str">
            <v/>
          </cell>
        </row>
        <row r="5366">
          <cell r="H5366" t="str">
            <v/>
          </cell>
        </row>
        <row r="5367">
          <cell r="H5367" t="str">
            <v/>
          </cell>
        </row>
        <row r="5368">
          <cell r="H5368" t="str">
            <v/>
          </cell>
        </row>
        <row r="5369">
          <cell r="H5369" t="str">
            <v/>
          </cell>
        </row>
        <row r="5370">
          <cell r="H5370" t="str">
            <v/>
          </cell>
        </row>
        <row r="5371">
          <cell r="H5371" t="str">
            <v/>
          </cell>
        </row>
        <row r="5372">
          <cell r="H5372" t="str">
            <v/>
          </cell>
        </row>
        <row r="5373">
          <cell r="H5373" t="str">
            <v/>
          </cell>
        </row>
        <row r="5374">
          <cell r="H5374" t="str">
            <v/>
          </cell>
        </row>
        <row r="5375">
          <cell r="H5375" t="str">
            <v/>
          </cell>
        </row>
        <row r="5376">
          <cell r="H5376" t="str">
            <v/>
          </cell>
        </row>
        <row r="5377">
          <cell r="H5377" t="str">
            <v/>
          </cell>
        </row>
        <row r="5378">
          <cell r="H5378" t="str">
            <v/>
          </cell>
        </row>
        <row r="5379">
          <cell r="H5379" t="str">
            <v/>
          </cell>
        </row>
        <row r="5380">
          <cell r="H5380" t="str">
            <v/>
          </cell>
        </row>
        <row r="5381">
          <cell r="H5381" t="str">
            <v/>
          </cell>
        </row>
        <row r="5382">
          <cell r="H5382" t="str">
            <v/>
          </cell>
        </row>
        <row r="5383">
          <cell r="H5383" t="str">
            <v/>
          </cell>
        </row>
        <row r="5384">
          <cell r="H5384" t="str">
            <v/>
          </cell>
        </row>
        <row r="5385">
          <cell r="H5385" t="str">
            <v/>
          </cell>
        </row>
        <row r="5386">
          <cell r="H5386" t="str">
            <v/>
          </cell>
        </row>
        <row r="5387">
          <cell r="H5387" t="str">
            <v/>
          </cell>
        </row>
        <row r="5388">
          <cell r="H5388" t="str">
            <v/>
          </cell>
        </row>
        <row r="5389">
          <cell r="H5389" t="str">
            <v/>
          </cell>
        </row>
        <row r="5390">
          <cell r="H5390" t="str">
            <v/>
          </cell>
        </row>
        <row r="5391">
          <cell r="H5391" t="str">
            <v/>
          </cell>
        </row>
        <row r="5392">
          <cell r="H5392" t="str">
            <v/>
          </cell>
        </row>
        <row r="5393">
          <cell r="H5393" t="str">
            <v/>
          </cell>
        </row>
        <row r="5394">
          <cell r="H5394" t="str">
            <v/>
          </cell>
        </row>
        <row r="5395">
          <cell r="H5395" t="str">
            <v/>
          </cell>
        </row>
        <row r="5396">
          <cell r="H5396" t="str">
            <v/>
          </cell>
        </row>
        <row r="5397">
          <cell r="H5397" t="str">
            <v/>
          </cell>
        </row>
        <row r="5398">
          <cell r="H5398" t="str">
            <v/>
          </cell>
        </row>
        <row r="5399">
          <cell r="H5399" t="str">
            <v/>
          </cell>
        </row>
        <row r="5400">
          <cell r="H5400" t="str">
            <v/>
          </cell>
        </row>
        <row r="5401">
          <cell r="H5401" t="str">
            <v/>
          </cell>
        </row>
        <row r="5402">
          <cell r="H5402" t="str">
            <v/>
          </cell>
        </row>
        <row r="5403">
          <cell r="H5403" t="str">
            <v/>
          </cell>
        </row>
        <row r="5404">
          <cell r="H5404" t="str">
            <v/>
          </cell>
        </row>
        <row r="5405">
          <cell r="H5405" t="str">
            <v/>
          </cell>
        </row>
        <row r="5406">
          <cell r="H5406" t="str">
            <v/>
          </cell>
        </row>
        <row r="5407">
          <cell r="H5407" t="str">
            <v/>
          </cell>
        </row>
        <row r="5408">
          <cell r="H5408" t="str">
            <v/>
          </cell>
        </row>
        <row r="5409">
          <cell r="H5409" t="str">
            <v/>
          </cell>
        </row>
        <row r="5410">
          <cell r="H5410" t="str">
            <v/>
          </cell>
        </row>
        <row r="5411">
          <cell r="H5411" t="str">
            <v/>
          </cell>
        </row>
        <row r="5412">
          <cell r="H5412" t="str">
            <v/>
          </cell>
        </row>
        <row r="5413">
          <cell r="H5413" t="str">
            <v/>
          </cell>
        </row>
        <row r="5414">
          <cell r="H5414" t="str">
            <v/>
          </cell>
        </row>
        <row r="5415">
          <cell r="H5415" t="str">
            <v/>
          </cell>
        </row>
        <row r="5416">
          <cell r="H5416" t="str">
            <v/>
          </cell>
        </row>
        <row r="5417">
          <cell r="H5417" t="str">
            <v/>
          </cell>
        </row>
        <row r="5418">
          <cell r="H5418" t="str">
            <v/>
          </cell>
        </row>
        <row r="5419">
          <cell r="H5419" t="str">
            <v/>
          </cell>
        </row>
        <row r="5420">
          <cell r="H5420" t="str">
            <v/>
          </cell>
        </row>
        <row r="5421">
          <cell r="H5421" t="str">
            <v/>
          </cell>
        </row>
        <row r="5422">
          <cell r="H5422" t="str">
            <v/>
          </cell>
        </row>
        <row r="5423">
          <cell r="H5423" t="str">
            <v/>
          </cell>
        </row>
        <row r="5424">
          <cell r="H5424" t="str">
            <v/>
          </cell>
        </row>
        <row r="5425">
          <cell r="H5425" t="str">
            <v/>
          </cell>
        </row>
        <row r="5426">
          <cell r="H5426" t="str">
            <v/>
          </cell>
        </row>
        <row r="5427">
          <cell r="H5427" t="str">
            <v/>
          </cell>
        </row>
        <row r="5428">
          <cell r="H5428" t="str">
            <v/>
          </cell>
        </row>
        <row r="5429">
          <cell r="H5429" t="str">
            <v/>
          </cell>
        </row>
        <row r="5430">
          <cell r="H5430" t="str">
            <v/>
          </cell>
        </row>
        <row r="5431">
          <cell r="H5431" t="str">
            <v/>
          </cell>
        </row>
        <row r="5432">
          <cell r="H5432" t="str">
            <v/>
          </cell>
        </row>
        <row r="5433">
          <cell r="H5433" t="str">
            <v/>
          </cell>
        </row>
        <row r="5434">
          <cell r="H5434" t="str">
            <v/>
          </cell>
        </row>
        <row r="5435">
          <cell r="H5435" t="str">
            <v/>
          </cell>
        </row>
        <row r="5436">
          <cell r="H5436" t="str">
            <v/>
          </cell>
        </row>
        <row r="5437">
          <cell r="H5437" t="str">
            <v/>
          </cell>
        </row>
        <row r="5438">
          <cell r="H5438" t="str">
            <v/>
          </cell>
        </row>
        <row r="5439">
          <cell r="H5439" t="str">
            <v/>
          </cell>
        </row>
        <row r="5440">
          <cell r="H5440" t="str">
            <v/>
          </cell>
        </row>
        <row r="5441">
          <cell r="H5441" t="str">
            <v/>
          </cell>
        </row>
        <row r="5442">
          <cell r="H5442" t="str">
            <v/>
          </cell>
        </row>
        <row r="5443">
          <cell r="H5443" t="str">
            <v/>
          </cell>
        </row>
        <row r="5444">
          <cell r="H5444" t="str">
            <v/>
          </cell>
        </row>
        <row r="5445">
          <cell r="H5445" t="str">
            <v/>
          </cell>
        </row>
        <row r="5446">
          <cell r="H5446" t="str">
            <v/>
          </cell>
        </row>
        <row r="5447">
          <cell r="H5447" t="str">
            <v/>
          </cell>
        </row>
        <row r="5448">
          <cell r="H5448" t="str">
            <v/>
          </cell>
        </row>
        <row r="5449">
          <cell r="H5449" t="str">
            <v/>
          </cell>
        </row>
        <row r="5450">
          <cell r="H5450" t="str">
            <v/>
          </cell>
        </row>
        <row r="5451">
          <cell r="H5451" t="str">
            <v/>
          </cell>
        </row>
        <row r="5452">
          <cell r="H5452" t="str">
            <v/>
          </cell>
        </row>
        <row r="5453">
          <cell r="H5453" t="str">
            <v/>
          </cell>
        </row>
        <row r="5454">
          <cell r="H5454" t="str">
            <v/>
          </cell>
        </row>
        <row r="5455">
          <cell r="H5455" t="str">
            <v/>
          </cell>
        </row>
        <row r="5456">
          <cell r="H5456" t="str">
            <v/>
          </cell>
        </row>
        <row r="5457">
          <cell r="H5457" t="str">
            <v/>
          </cell>
        </row>
        <row r="5458">
          <cell r="H5458" t="str">
            <v/>
          </cell>
        </row>
        <row r="5459">
          <cell r="H5459" t="str">
            <v/>
          </cell>
        </row>
        <row r="5460">
          <cell r="H5460" t="str">
            <v/>
          </cell>
        </row>
        <row r="5461">
          <cell r="H5461" t="str">
            <v/>
          </cell>
        </row>
        <row r="5462">
          <cell r="H5462" t="str">
            <v/>
          </cell>
        </row>
        <row r="5463">
          <cell r="H5463" t="str">
            <v/>
          </cell>
        </row>
        <row r="5464">
          <cell r="H5464" t="str">
            <v/>
          </cell>
        </row>
        <row r="5465">
          <cell r="H5465" t="str">
            <v/>
          </cell>
        </row>
        <row r="5466">
          <cell r="H5466" t="str">
            <v/>
          </cell>
        </row>
        <row r="5467">
          <cell r="H5467" t="str">
            <v/>
          </cell>
        </row>
        <row r="5468">
          <cell r="H5468" t="str">
            <v/>
          </cell>
        </row>
        <row r="5469">
          <cell r="H5469" t="str">
            <v/>
          </cell>
        </row>
        <row r="5470">
          <cell r="H5470" t="str">
            <v/>
          </cell>
        </row>
        <row r="5471">
          <cell r="H5471" t="str">
            <v/>
          </cell>
        </row>
        <row r="5472">
          <cell r="H5472" t="str">
            <v/>
          </cell>
        </row>
        <row r="5473">
          <cell r="H5473" t="str">
            <v/>
          </cell>
        </row>
        <row r="5474">
          <cell r="H5474" t="str">
            <v/>
          </cell>
        </row>
        <row r="5475">
          <cell r="H5475" t="str">
            <v/>
          </cell>
        </row>
        <row r="5476">
          <cell r="H5476" t="str">
            <v/>
          </cell>
        </row>
        <row r="5477">
          <cell r="H5477" t="str">
            <v/>
          </cell>
        </row>
        <row r="5478">
          <cell r="H5478" t="str">
            <v/>
          </cell>
        </row>
        <row r="5479">
          <cell r="H5479" t="str">
            <v/>
          </cell>
        </row>
        <row r="5480">
          <cell r="H5480" t="str">
            <v/>
          </cell>
        </row>
        <row r="5481">
          <cell r="H5481" t="str">
            <v/>
          </cell>
        </row>
        <row r="5482">
          <cell r="H5482" t="str">
            <v/>
          </cell>
        </row>
        <row r="5483">
          <cell r="H5483" t="str">
            <v/>
          </cell>
        </row>
        <row r="5484">
          <cell r="H5484" t="str">
            <v/>
          </cell>
        </row>
        <row r="5485">
          <cell r="H5485" t="str">
            <v/>
          </cell>
        </row>
        <row r="5486">
          <cell r="H5486" t="str">
            <v/>
          </cell>
        </row>
        <row r="5487">
          <cell r="H5487" t="str">
            <v/>
          </cell>
        </row>
        <row r="5488">
          <cell r="H5488" t="str">
            <v/>
          </cell>
        </row>
        <row r="5489">
          <cell r="H5489" t="str">
            <v/>
          </cell>
        </row>
        <row r="5490">
          <cell r="H5490" t="str">
            <v/>
          </cell>
        </row>
        <row r="5491">
          <cell r="H5491" t="str">
            <v/>
          </cell>
        </row>
        <row r="5492">
          <cell r="H5492" t="str">
            <v/>
          </cell>
        </row>
        <row r="5493">
          <cell r="H5493" t="str">
            <v/>
          </cell>
        </row>
        <row r="5494">
          <cell r="H5494" t="str">
            <v/>
          </cell>
        </row>
        <row r="5495">
          <cell r="H5495" t="str">
            <v/>
          </cell>
        </row>
        <row r="5496">
          <cell r="H5496" t="str">
            <v/>
          </cell>
        </row>
        <row r="5497">
          <cell r="H5497" t="str">
            <v/>
          </cell>
        </row>
        <row r="5498">
          <cell r="H5498" t="str">
            <v/>
          </cell>
        </row>
        <row r="5499">
          <cell r="H5499" t="str">
            <v/>
          </cell>
        </row>
        <row r="5500">
          <cell r="H5500" t="str">
            <v/>
          </cell>
        </row>
        <row r="5501">
          <cell r="H5501" t="str">
            <v/>
          </cell>
        </row>
        <row r="5502">
          <cell r="H5502" t="str">
            <v/>
          </cell>
        </row>
        <row r="5503">
          <cell r="H5503" t="str">
            <v/>
          </cell>
        </row>
        <row r="5504">
          <cell r="H5504" t="str">
            <v/>
          </cell>
        </row>
        <row r="5505">
          <cell r="H5505" t="str">
            <v/>
          </cell>
        </row>
        <row r="5506">
          <cell r="H5506" t="str">
            <v/>
          </cell>
        </row>
        <row r="5507">
          <cell r="H5507" t="str">
            <v/>
          </cell>
        </row>
        <row r="5508">
          <cell r="H5508" t="str">
            <v/>
          </cell>
        </row>
        <row r="5509">
          <cell r="H5509" t="str">
            <v/>
          </cell>
        </row>
        <row r="5510">
          <cell r="H5510" t="str">
            <v/>
          </cell>
        </row>
        <row r="5511">
          <cell r="H5511" t="str">
            <v/>
          </cell>
        </row>
        <row r="5512">
          <cell r="H5512" t="str">
            <v/>
          </cell>
        </row>
        <row r="5513">
          <cell r="H5513" t="str">
            <v/>
          </cell>
        </row>
        <row r="5514">
          <cell r="H5514" t="str">
            <v/>
          </cell>
        </row>
        <row r="5515">
          <cell r="H5515" t="str">
            <v/>
          </cell>
        </row>
        <row r="5516">
          <cell r="H5516" t="str">
            <v/>
          </cell>
        </row>
        <row r="5517">
          <cell r="H5517" t="str">
            <v/>
          </cell>
        </row>
        <row r="5518">
          <cell r="H5518" t="str">
            <v/>
          </cell>
        </row>
        <row r="5519">
          <cell r="H5519" t="str">
            <v/>
          </cell>
        </row>
        <row r="5520">
          <cell r="H5520" t="str">
            <v/>
          </cell>
        </row>
        <row r="5521">
          <cell r="H5521" t="str">
            <v/>
          </cell>
        </row>
        <row r="5522">
          <cell r="H5522" t="str">
            <v/>
          </cell>
        </row>
        <row r="5523">
          <cell r="H5523" t="str">
            <v/>
          </cell>
        </row>
        <row r="5524">
          <cell r="H5524" t="str">
            <v/>
          </cell>
        </row>
        <row r="5525">
          <cell r="H5525" t="str">
            <v/>
          </cell>
        </row>
        <row r="5526">
          <cell r="H5526" t="str">
            <v/>
          </cell>
        </row>
        <row r="5527">
          <cell r="H5527" t="str">
            <v/>
          </cell>
        </row>
        <row r="5528">
          <cell r="H5528" t="str">
            <v/>
          </cell>
        </row>
        <row r="5529">
          <cell r="H5529" t="str">
            <v/>
          </cell>
        </row>
        <row r="5530">
          <cell r="H5530" t="str">
            <v/>
          </cell>
        </row>
        <row r="5531">
          <cell r="H5531" t="str">
            <v/>
          </cell>
        </row>
        <row r="5532">
          <cell r="H5532" t="str">
            <v/>
          </cell>
        </row>
        <row r="5533">
          <cell r="H5533" t="str">
            <v/>
          </cell>
        </row>
        <row r="5534">
          <cell r="H5534" t="str">
            <v/>
          </cell>
        </row>
        <row r="5535">
          <cell r="H5535" t="str">
            <v/>
          </cell>
        </row>
        <row r="5536">
          <cell r="H5536" t="str">
            <v/>
          </cell>
        </row>
        <row r="5537">
          <cell r="H5537" t="str">
            <v/>
          </cell>
        </row>
        <row r="5538">
          <cell r="H5538" t="str">
            <v/>
          </cell>
        </row>
        <row r="5539">
          <cell r="H5539" t="str">
            <v/>
          </cell>
        </row>
        <row r="5540">
          <cell r="H5540" t="str">
            <v/>
          </cell>
        </row>
        <row r="5541">
          <cell r="H5541" t="str">
            <v/>
          </cell>
        </row>
        <row r="5542">
          <cell r="H5542" t="str">
            <v/>
          </cell>
        </row>
        <row r="5543">
          <cell r="H5543" t="str">
            <v/>
          </cell>
        </row>
        <row r="5544">
          <cell r="H5544" t="str">
            <v/>
          </cell>
        </row>
        <row r="5545">
          <cell r="H5545" t="str">
            <v/>
          </cell>
        </row>
        <row r="5546">
          <cell r="H5546" t="str">
            <v/>
          </cell>
        </row>
        <row r="5547">
          <cell r="H5547" t="str">
            <v/>
          </cell>
        </row>
        <row r="5548">
          <cell r="H5548" t="str">
            <v/>
          </cell>
        </row>
        <row r="5549">
          <cell r="H5549" t="str">
            <v/>
          </cell>
        </row>
        <row r="5550">
          <cell r="H5550" t="str">
            <v/>
          </cell>
        </row>
        <row r="5551">
          <cell r="H5551" t="str">
            <v/>
          </cell>
        </row>
        <row r="5552">
          <cell r="H5552" t="str">
            <v/>
          </cell>
        </row>
        <row r="5553">
          <cell r="H5553" t="str">
            <v/>
          </cell>
        </row>
        <row r="5554">
          <cell r="H5554" t="str">
            <v/>
          </cell>
        </row>
        <row r="5555">
          <cell r="H5555" t="str">
            <v/>
          </cell>
        </row>
        <row r="5556">
          <cell r="H5556" t="str">
            <v/>
          </cell>
        </row>
        <row r="5557">
          <cell r="H5557" t="str">
            <v/>
          </cell>
        </row>
        <row r="5558">
          <cell r="H5558" t="str">
            <v/>
          </cell>
        </row>
        <row r="5559">
          <cell r="H5559" t="str">
            <v/>
          </cell>
        </row>
        <row r="5560">
          <cell r="H5560" t="str">
            <v/>
          </cell>
        </row>
        <row r="5561">
          <cell r="H5561" t="str">
            <v/>
          </cell>
        </row>
        <row r="5562">
          <cell r="H5562" t="str">
            <v/>
          </cell>
        </row>
        <row r="5563">
          <cell r="H5563" t="str">
            <v/>
          </cell>
        </row>
        <row r="5564">
          <cell r="H5564" t="str">
            <v/>
          </cell>
        </row>
        <row r="5565">
          <cell r="H5565" t="str">
            <v/>
          </cell>
        </row>
        <row r="5566">
          <cell r="H5566" t="str">
            <v/>
          </cell>
        </row>
        <row r="5567">
          <cell r="H5567" t="str">
            <v/>
          </cell>
        </row>
        <row r="5568">
          <cell r="H5568" t="str">
            <v/>
          </cell>
        </row>
        <row r="5569">
          <cell r="H5569" t="str">
            <v/>
          </cell>
        </row>
        <row r="5570">
          <cell r="H5570" t="str">
            <v/>
          </cell>
        </row>
        <row r="5571">
          <cell r="H5571" t="str">
            <v/>
          </cell>
        </row>
        <row r="5572">
          <cell r="H5572" t="str">
            <v/>
          </cell>
        </row>
        <row r="5573">
          <cell r="H5573" t="str">
            <v/>
          </cell>
        </row>
        <row r="5574">
          <cell r="H5574" t="str">
            <v/>
          </cell>
        </row>
        <row r="5575">
          <cell r="H5575" t="str">
            <v/>
          </cell>
        </row>
        <row r="5576">
          <cell r="H5576" t="str">
            <v/>
          </cell>
        </row>
        <row r="5577">
          <cell r="H5577" t="str">
            <v/>
          </cell>
        </row>
        <row r="5578">
          <cell r="H5578" t="str">
            <v/>
          </cell>
        </row>
        <row r="5579">
          <cell r="H5579" t="str">
            <v/>
          </cell>
        </row>
        <row r="5580">
          <cell r="H5580" t="str">
            <v/>
          </cell>
        </row>
        <row r="5581">
          <cell r="H5581" t="str">
            <v/>
          </cell>
        </row>
        <row r="5582">
          <cell r="H5582" t="str">
            <v/>
          </cell>
        </row>
        <row r="5583">
          <cell r="H5583" t="str">
            <v/>
          </cell>
        </row>
        <row r="5584">
          <cell r="H5584" t="str">
            <v/>
          </cell>
        </row>
        <row r="5585">
          <cell r="H5585" t="str">
            <v/>
          </cell>
        </row>
        <row r="5586">
          <cell r="H5586" t="str">
            <v/>
          </cell>
        </row>
        <row r="5587">
          <cell r="H5587" t="str">
            <v/>
          </cell>
        </row>
        <row r="5588">
          <cell r="H5588" t="str">
            <v/>
          </cell>
        </row>
        <row r="5589">
          <cell r="H5589" t="str">
            <v/>
          </cell>
        </row>
        <row r="5590">
          <cell r="H5590" t="str">
            <v/>
          </cell>
        </row>
        <row r="5591">
          <cell r="H5591" t="str">
            <v/>
          </cell>
        </row>
        <row r="5592">
          <cell r="H5592" t="str">
            <v/>
          </cell>
        </row>
        <row r="5593">
          <cell r="H5593" t="str">
            <v/>
          </cell>
        </row>
        <row r="5594">
          <cell r="H5594" t="str">
            <v/>
          </cell>
        </row>
        <row r="5595">
          <cell r="H5595" t="str">
            <v/>
          </cell>
        </row>
        <row r="5596">
          <cell r="H5596" t="str">
            <v/>
          </cell>
        </row>
        <row r="5597">
          <cell r="H5597" t="str">
            <v/>
          </cell>
        </row>
        <row r="5598">
          <cell r="H5598" t="str">
            <v/>
          </cell>
        </row>
        <row r="5599">
          <cell r="H5599" t="str">
            <v/>
          </cell>
        </row>
        <row r="5600">
          <cell r="H5600" t="str">
            <v/>
          </cell>
        </row>
        <row r="5601">
          <cell r="H5601" t="str">
            <v/>
          </cell>
        </row>
        <row r="5602">
          <cell r="H5602" t="str">
            <v/>
          </cell>
        </row>
        <row r="5603">
          <cell r="H5603" t="str">
            <v/>
          </cell>
        </row>
        <row r="5604">
          <cell r="H5604" t="str">
            <v/>
          </cell>
        </row>
        <row r="5605">
          <cell r="H5605" t="str">
            <v/>
          </cell>
        </row>
        <row r="5606">
          <cell r="H5606" t="str">
            <v/>
          </cell>
        </row>
        <row r="5607">
          <cell r="H5607" t="str">
            <v/>
          </cell>
        </row>
        <row r="5608">
          <cell r="H5608" t="str">
            <v/>
          </cell>
        </row>
        <row r="5609">
          <cell r="H5609" t="str">
            <v/>
          </cell>
        </row>
        <row r="5610">
          <cell r="H5610" t="str">
            <v/>
          </cell>
        </row>
        <row r="5611">
          <cell r="H5611" t="str">
            <v/>
          </cell>
        </row>
        <row r="5612">
          <cell r="H5612" t="str">
            <v/>
          </cell>
        </row>
        <row r="5613">
          <cell r="H5613" t="str">
            <v/>
          </cell>
        </row>
        <row r="5614">
          <cell r="H5614" t="str">
            <v/>
          </cell>
        </row>
        <row r="5615">
          <cell r="H5615" t="str">
            <v/>
          </cell>
        </row>
        <row r="5616">
          <cell r="H5616" t="str">
            <v/>
          </cell>
        </row>
        <row r="5617">
          <cell r="H5617" t="str">
            <v/>
          </cell>
        </row>
        <row r="5618">
          <cell r="H5618" t="str">
            <v/>
          </cell>
        </row>
        <row r="5619">
          <cell r="H5619" t="str">
            <v/>
          </cell>
        </row>
        <row r="5620">
          <cell r="H5620" t="str">
            <v/>
          </cell>
        </row>
        <row r="5621">
          <cell r="H5621" t="str">
            <v/>
          </cell>
        </row>
        <row r="5622">
          <cell r="H5622" t="str">
            <v/>
          </cell>
        </row>
        <row r="5623">
          <cell r="H5623" t="str">
            <v/>
          </cell>
        </row>
        <row r="5624">
          <cell r="H5624" t="str">
            <v/>
          </cell>
        </row>
        <row r="5625">
          <cell r="H5625" t="str">
            <v/>
          </cell>
        </row>
        <row r="5626">
          <cell r="H5626" t="str">
            <v/>
          </cell>
        </row>
        <row r="5627">
          <cell r="H5627" t="str">
            <v/>
          </cell>
        </row>
        <row r="5628">
          <cell r="H5628" t="str">
            <v/>
          </cell>
        </row>
        <row r="5629">
          <cell r="H5629" t="str">
            <v/>
          </cell>
        </row>
        <row r="5630">
          <cell r="H5630" t="str">
            <v/>
          </cell>
        </row>
        <row r="5631">
          <cell r="H5631" t="str">
            <v/>
          </cell>
        </row>
        <row r="5632">
          <cell r="H5632" t="str">
            <v/>
          </cell>
        </row>
        <row r="5633">
          <cell r="H5633" t="str">
            <v/>
          </cell>
        </row>
        <row r="5634">
          <cell r="H5634" t="str">
            <v/>
          </cell>
        </row>
        <row r="5635">
          <cell r="H5635" t="str">
            <v/>
          </cell>
        </row>
        <row r="5636">
          <cell r="H5636" t="str">
            <v/>
          </cell>
        </row>
        <row r="5637">
          <cell r="H5637" t="str">
            <v/>
          </cell>
        </row>
        <row r="5638">
          <cell r="H5638" t="str">
            <v/>
          </cell>
        </row>
        <row r="5639">
          <cell r="H5639" t="str">
            <v/>
          </cell>
        </row>
        <row r="5640">
          <cell r="H5640" t="str">
            <v/>
          </cell>
        </row>
        <row r="5641">
          <cell r="H5641" t="str">
            <v/>
          </cell>
        </row>
        <row r="5642">
          <cell r="H5642" t="str">
            <v/>
          </cell>
        </row>
        <row r="5643">
          <cell r="H5643" t="str">
            <v/>
          </cell>
        </row>
        <row r="5644">
          <cell r="H5644" t="str">
            <v/>
          </cell>
        </row>
        <row r="5645">
          <cell r="H5645" t="str">
            <v/>
          </cell>
        </row>
        <row r="5646">
          <cell r="H5646" t="str">
            <v/>
          </cell>
        </row>
        <row r="5647">
          <cell r="H5647" t="str">
            <v/>
          </cell>
        </row>
        <row r="5648">
          <cell r="H5648" t="str">
            <v/>
          </cell>
        </row>
        <row r="5649">
          <cell r="H5649" t="str">
            <v/>
          </cell>
        </row>
        <row r="5650">
          <cell r="H5650" t="str">
            <v/>
          </cell>
        </row>
        <row r="5651">
          <cell r="H5651" t="str">
            <v/>
          </cell>
        </row>
        <row r="5652">
          <cell r="H5652" t="str">
            <v/>
          </cell>
        </row>
        <row r="5653">
          <cell r="H5653" t="str">
            <v/>
          </cell>
        </row>
        <row r="5654">
          <cell r="H5654" t="str">
            <v/>
          </cell>
        </row>
        <row r="5655">
          <cell r="H5655" t="str">
            <v/>
          </cell>
        </row>
        <row r="5656">
          <cell r="H5656" t="str">
            <v/>
          </cell>
        </row>
        <row r="5657">
          <cell r="H5657" t="str">
            <v/>
          </cell>
        </row>
        <row r="5658">
          <cell r="H5658" t="str">
            <v/>
          </cell>
        </row>
        <row r="5659">
          <cell r="H5659" t="str">
            <v/>
          </cell>
        </row>
        <row r="5660">
          <cell r="H5660" t="str">
            <v/>
          </cell>
        </row>
        <row r="5661">
          <cell r="H5661" t="str">
            <v/>
          </cell>
        </row>
        <row r="5662">
          <cell r="H5662" t="str">
            <v/>
          </cell>
        </row>
        <row r="5663">
          <cell r="H5663" t="str">
            <v/>
          </cell>
        </row>
        <row r="5664">
          <cell r="H5664" t="str">
            <v/>
          </cell>
        </row>
        <row r="5665">
          <cell r="H5665" t="str">
            <v/>
          </cell>
        </row>
        <row r="5666">
          <cell r="H5666" t="str">
            <v/>
          </cell>
        </row>
        <row r="5667">
          <cell r="H5667" t="str">
            <v/>
          </cell>
        </row>
        <row r="5668">
          <cell r="H5668" t="str">
            <v/>
          </cell>
        </row>
        <row r="5669">
          <cell r="H5669" t="str">
            <v/>
          </cell>
        </row>
        <row r="5670">
          <cell r="H5670" t="str">
            <v/>
          </cell>
        </row>
        <row r="5671">
          <cell r="H5671" t="str">
            <v/>
          </cell>
        </row>
        <row r="5672">
          <cell r="H5672" t="str">
            <v/>
          </cell>
        </row>
        <row r="5673">
          <cell r="H5673" t="str">
            <v/>
          </cell>
        </row>
        <row r="5674">
          <cell r="H5674" t="str">
            <v/>
          </cell>
        </row>
        <row r="5675">
          <cell r="H5675" t="str">
            <v/>
          </cell>
        </row>
        <row r="5676">
          <cell r="H5676" t="str">
            <v/>
          </cell>
        </row>
        <row r="5677">
          <cell r="H5677" t="str">
            <v/>
          </cell>
        </row>
        <row r="5678">
          <cell r="H5678" t="str">
            <v/>
          </cell>
        </row>
        <row r="5679">
          <cell r="H5679" t="str">
            <v/>
          </cell>
        </row>
        <row r="5680">
          <cell r="H5680" t="str">
            <v/>
          </cell>
        </row>
        <row r="5681">
          <cell r="H5681" t="str">
            <v/>
          </cell>
        </row>
        <row r="5682">
          <cell r="H5682" t="str">
            <v/>
          </cell>
        </row>
        <row r="5683">
          <cell r="H5683" t="str">
            <v/>
          </cell>
        </row>
        <row r="5684">
          <cell r="H5684" t="str">
            <v/>
          </cell>
        </row>
        <row r="5685">
          <cell r="H5685" t="str">
            <v/>
          </cell>
        </row>
        <row r="5686">
          <cell r="H5686" t="str">
            <v/>
          </cell>
        </row>
        <row r="5687">
          <cell r="H5687" t="str">
            <v/>
          </cell>
        </row>
        <row r="5688">
          <cell r="H5688" t="str">
            <v/>
          </cell>
        </row>
        <row r="5689">
          <cell r="H5689" t="str">
            <v/>
          </cell>
        </row>
        <row r="5690">
          <cell r="H5690" t="str">
            <v/>
          </cell>
        </row>
        <row r="5691">
          <cell r="H5691" t="str">
            <v/>
          </cell>
        </row>
        <row r="5692">
          <cell r="H5692" t="str">
            <v/>
          </cell>
        </row>
        <row r="5693">
          <cell r="H5693" t="str">
            <v/>
          </cell>
        </row>
        <row r="5694">
          <cell r="H5694" t="str">
            <v/>
          </cell>
        </row>
        <row r="5695">
          <cell r="H5695" t="str">
            <v/>
          </cell>
        </row>
        <row r="5696">
          <cell r="H5696" t="str">
            <v/>
          </cell>
        </row>
        <row r="5697">
          <cell r="H5697" t="str">
            <v/>
          </cell>
        </row>
        <row r="5698">
          <cell r="H5698" t="str">
            <v/>
          </cell>
        </row>
        <row r="5699">
          <cell r="H5699" t="str">
            <v/>
          </cell>
        </row>
        <row r="5700">
          <cell r="H5700" t="str">
            <v/>
          </cell>
        </row>
        <row r="5701">
          <cell r="H5701" t="str">
            <v/>
          </cell>
        </row>
        <row r="5702">
          <cell r="H5702" t="str">
            <v/>
          </cell>
        </row>
        <row r="5703">
          <cell r="H5703" t="str">
            <v/>
          </cell>
        </row>
        <row r="5704">
          <cell r="H5704" t="str">
            <v/>
          </cell>
        </row>
        <row r="5705">
          <cell r="H5705" t="str">
            <v/>
          </cell>
        </row>
        <row r="5706">
          <cell r="H5706" t="str">
            <v/>
          </cell>
        </row>
        <row r="5707">
          <cell r="H5707" t="str">
            <v/>
          </cell>
        </row>
        <row r="5708">
          <cell r="H5708" t="str">
            <v/>
          </cell>
        </row>
        <row r="5709">
          <cell r="H5709" t="str">
            <v/>
          </cell>
        </row>
        <row r="5710">
          <cell r="H5710" t="str">
            <v/>
          </cell>
        </row>
        <row r="5711">
          <cell r="H5711" t="str">
            <v/>
          </cell>
        </row>
        <row r="5712">
          <cell r="H5712" t="str">
            <v/>
          </cell>
        </row>
        <row r="5713">
          <cell r="H5713" t="str">
            <v/>
          </cell>
        </row>
        <row r="5714">
          <cell r="H5714" t="str">
            <v/>
          </cell>
        </row>
        <row r="5715">
          <cell r="H5715" t="str">
            <v/>
          </cell>
        </row>
        <row r="5716">
          <cell r="H5716" t="str">
            <v/>
          </cell>
        </row>
        <row r="5717">
          <cell r="H5717" t="str">
            <v/>
          </cell>
        </row>
        <row r="5718">
          <cell r="H5718" t="str">
            <v/>
          </cell>
        </row>
        <row r="5719">
          <cell r="H5719" t="str">
            <v/>
          </cell>
        </row>
        <row r="5720">
          <cell r="H5720" t="str">
            <v/>
          </cell>
        </row>
        <row r="5721">
          <cell r="H5721" t="str">
            <v/>
          </cell>
        </row>
        <row r="5722">
          <cell r="H5722" t="str">
            <v/>
          </cell>
        </row>
        <row r="5723">
          <cell r="H5723" t="str">
            <v/>
          </cell>
        </row>
        <row r="5724">
          <cell r="H5724" t="str">
            <v/>
          </cell>
        </row>
        <row r="5725">
          <cell r="H5725" t="str">
            <v/>
          </cell>
        </row>
        <row r="5726">
          <cell r="H5726" t="str">
            <v/>
          </cell>
        </row>
        <row r="5727">
          <cell r="H5727" t="str">
            <v/>
          </cell>
        </row>
        <row r="5728">
          <cell r="H5728" t="str">
            <v/>
          </cell>
        </row>
        <row r="5729">
          <cell r="H5729" t="str">
            <v/>
          </cell>
        </row>
        <row r="5730">
          <cell r="H5730" t="str">
            <v/>
          </cell>
        </row>
        <row r="5731">
          <cell r="H5731" t="str">
            <v/>
          </cell>
        </row>
        <row r="5732">
          <cell r="H5732" t="str">
            <v/>
          </cell>
        </row>
        <row r="5733">
          <cell r="H5733" t="str">
            <v/>
          </cell>
        </row>
        <row r="5734">
          <cell r="H5734" t="str">
            <v/>
          </cell>
        </row>
        <row r="5735">
          <cell r="H5735" t="str">
            <v/>
          </cell>
        </row>
        <row r="5736">
          <cell r="H5736" t="str">
            <v/>
          </cell>
        </row>
        <row r="5737">
          <cell r="H5737" t="str">
            <v/>
          </cell>
        </row>
        <row r="5738">
          <cell r="H5738" t="str">
            <v/>
          </cell>
        </row>
        <row r="5739">
          <cell r="H5739" t="str">
            <v/>
          </cell>
        </row>
        <row r="5740">
          <cell r="H5740" t="str">
            <v/>
          </cell>
        </row>
        <row r="5741">
          <cell r="H5741" t="str">
            <v/>
          </cell>
        </row>
        <row r="5742">
          <cell r="H5742" t="str">
            <v/>
          </cell>
        </row>
        <row r="5743">
          <cell r="H5743" t="str">
            <v/>
          </cell>
        </row>
        <row r="5744">
          <cell r="H5744" t="str">
            <v/>
          </cell>
        </row>
        <row r="5745">
          <cell r="H5745" t="str">
            <v/>
          </cell>
        </row>
        <row r="5746">
          <cell r="H5746" t="str">
            <v/>
          </cell>
        </row>
        <row r="5747">
          <cell r="H5747" t="str">
            <v/>
          </cell>
        </row>
        <row r="5748">
          <cell r="H5748" t="str">
            <v/>
          </cell>
        </row>
        <row r="5749">
          <cell r="H5749" t="str">
            <v/>
          </cell>
        </row>
        <row r="5750">
          <cell r="H5750" t="str">
            <v/>
          </cell>
        </row>
        <row r="5751">
          <cell r="H5751" t="str">
            <v/>
          </cell>
        </row>
        <row r="5752">
          <cell r="H5752" t="str">
            <v/>
          </cell>
        </row>
        <row r="5753">
          <cell r="H5753" t="str">
            <v/>
          </cell>
        </row>
        <row r="5754">
          <cell r="H5754" t="str">
            <v/>
          </cell>
        </row>
        <row r="5755">
          <cell r="H5755" t="str">
            <v/>
          </cell>
        </row>
        <row r="5756">
          <cell r="H5756" t="str">
            <v/>
          </cell>
        </row>
        <row r="5757">
          <cell r="H5757" t="str">
            <v/>
          </cell>
        </row>
        <row r="5758">
          <cell r="H5758" t="str">
            <v/>
          </cell>
        </row>
        <row r="5759">
          <cell r="H5759" t="str">
            <v/>
          </cell>
        </row>
        <row r="5760">
          <cell r="H5760" t="str">
            <v/>
          </cell>
        </row>
        <row r="5761">
          <cell r="H5761" t="str">
            <v/>
          </cell>
        </row>
        <row r="5762">
          <cell r="H5762" t="str">
            <v/>
          </cell>
        </row>
        <row r="5763">
          <cell r="H5763" t="str">
            <v/>
          </cell>
        </row>
        <row r="5764">
          <cell r="H5764" t="str">
            <v/>
          </cell>
        </row>
        <row r="5765">
          <cell r="H5765" t="str">
            <v/>
          </cell>
        </row>
        <row r="5766">
          <cell r="H5766" t="str">
            <v/>
          </cell>
        </row>
        <row r="5767">
          <cell r="H5767" t="str">
            <v/>
          </cell>
        </row>
        <row r="5768">
          <cell r="H5768" t="str">
            <v/>
          </cell>
        </row>
        <row r="5769">
          <cell r="H5769" t="str">
            <v/>
          </cell>
        </row>
        <row r="5770">
          <cell r="H5770" t="str">
            <v/>
          </cell>
        </row>
        <row r="5771">
          <cell r="H5771" t="str">
            <v/>
          </cell>
        </row>
        <row r="5772">
          <cell r="H5772" t="str">
            <v/>
          </cell>
        </row>
        <row r="5773">
          <cell r="H5773" t="str">
            <v/>
          </cell>
        </row>
        <row r="5774">
          <cell r="H5774" t="str">
            <v/>
          </cell>
        </row>
        <row r="5775">
          <cell r="H5775" t="str">
            <v/>
          </cell>
        </row>
        <row r="5776">
          <cell r="H5776" t="str">
            <v/>
          </cell>
        </row>
        <row r="5777">
          <cell r="H5777" t="str">
            <v/>
          </cell>
        </row>
        <row r="5778">
          <cell r="H5778" t="str">
            <v/>
          </cell>
        </row>
        <row r="5779">
          <cell r="H5779" t="str">
            <v/>
          </cell>
        </row>
        <row r="5780">
          <cell r="H5780" t="str">
            <v/>
          </cell>
        </row>
        <row r="5781">
          <cell r="H5781" t="str">
            <v/>
          </cell>
        </row>
        <row r="5782">
          <cell r="H5782" t="str">
            <v/>
          </cell>
        </row>
        <row r="5783">
          <cell r="H5783" t="str">
            <v/>
          </cell>
        </row>
        <row r="5784">
          <cell r="H5784" t="str">
            <v/>
          </cell>
        </row>
        <row r="5785">
          <cell r="H5785" t="str">
            <v/>
          </cell>
        </row>
        <row r="5786">
          <cell r="H5786" t="str">
            <v/>
          </cell>
        </row>
        <row r="5787">
          <cell r="H5787" t="str">
            <v/>
          </cell>
        </row>
        <row r="5788">
          <cell r="H5788" t="str">
            <v/>
          </cell>
        </row>
        <row r="5789">
          <cell r="H5789" t="str">
            <v/>
          </cell>
        </row>
        <row r="5790">
          <cell r="H5790" t="str">
            <v/>
          </cell>
        </row>
        <row r="5791">
          <cell r="H5791" t="str">
            <v/>
          </cell>
        </row>
        <row r="5792">
          <cell r="H5792" t="str">
            <v/>
          </cell>
        </row>
        <row r="5793">
          <cell r="H5793" t="str">
            <v/>
          </cell>
        </row>
        <row r="5794">
          <cell r="H5794" t="str">
            <v/>
          </cell>
        </row>
        <row r="5795">
          <cell r="H5795" t="str">
            <v/>
          </cell>
        </row>
        <row r="5796">
          <cell r="H5796" t="str">
            <v/>
          </cell>
        </row>
        <row r="5797">
          <cell r="H5797" t="str">
            <v/>
          </cell>
        </row>
        <row r="5798">
          <cell r="H5798" t="str">
            <v/>
          </cell>
        </row>
        <row r="5799">
          <cell r="H5799" t="str">
            <v/>
          </cell>
        </row>
        <row r="5800">
          <cell r="H5800" t="str">
            <v/>
          </cell>
        </row>
        <row r="5801">
          <cell r="H5801" t="str">
            <v/>
          </cell>
        </row>
        <row r="5802">
          <cell r="H5802" t="str">
            <v/>
          </cell>
        </row>
        <row r="5803">
          <cell r="H5803" t="str">
            <v/>
          </cell>
        </row>
        <row r="5804">
          <cell r="H5804" t="str">
            <v/>
          </cell>
        </row>
        <row r="5805">
          <cell r="H5805" t="str">
            <v/>
          </cell>
        </row>
        <row r="5806">
          <cell r="H5806" t="str">
            <v/>
          </cell>
        </row>
        <row r="5807">
          <cell r="H5807" t="str">
            <v/>
          </cell>
        </row>
        <row r="5808">
          <cell r="H5808" t="str">
            <v/>
          </cell>
        </row>
        <row r="5809">
          <cell r="H5809" t="str">
            <v/>
          </cell>
        </row>
        <row r="5810">
          <cell r="H5810" t="str">
            <v/>
          </cell>
        </row>
        <row r="5811">
          <cell r="H5811" t="str">
            <v/>
          </cell>
        </row>
        <row r="5812">
          <cell r="H5812" t="str">
            <v/>
          </cell>
        </row>
        <row r="5813">
          <cell r="H5813" t="str">
            <v/>
          </cell>
        </row>
        <row r="5814">
          <cell r="H5814" t="str">
            <v/>
          </cell>
        </row>
        <row r="5815">
          <cell r="H5815" t="str">
            <v/>
          </cell>
        </row>
        <row r="5816">
          <cell r="H5816" t="str">
            <v/>
          </cell>
        </row>
        <row r="5817">
          <cell r="H5817" t="str">
            <v/>
          </cell>
        </row>
        <row r="5818">
          <cell r="H5818" t="str">
            <v/>
          </cell>
        </row>
        <row r="5819">
          <cell r="H5819" t="str">
            <v/>
          </cell>
        </row>
        <row r="5820">
          <cell r="H5820" t="str">
            <v/>
          </cell>
        </row>
        <row r="5821">
          <cell r="H5821" t="str">
            <v/>
          </cell>
        </row>
        <row r="5822">
          <cell r="H5822" t="str">
            <v/>
          </cell>
        </row>
        <row r="5823">
          <cell r="H5823" t="str">
            <v/>
          </cell>
        </row>
        <row r="5824">
          <cell r="H5824" t="str">
            <v/>
          </cell>
        </row>
        <row r="5825">
          <cell r="H5825" t="str">
            <v/>
          </cell>
        </row>
        <row r="5826">
          <cell r="H5826" t="str">
            <v/>
          </cell>
        </row>
        <row r="5827">
          <cell r="H5827" t="str">
            <v/>
          </cell>
        </row>
        <row r="5828">
          <cell r="H5828" t="str">
            <v/>
          </cell>
        </row>
        <row r="5829">
          <cell r="H5829" t="str">
            <v/>
          </cell>
        </row>
        <row r="5830">
          <cell r="H5830" t="str">
            <v/>
          </cell>
        </row>
        <row r="5831">
          <cell r="H5831" t="str">
            <v/>
          </cell>
        </row>
        <row r="5832">
          <cell r="H5832" t="str">
            <v/>
          </cell>
        </row>
        <row r="5833">
          <cell r="H5833" t="str">
            <v/>
          </cell>
        </row>
        <row r="5834">
          <cell r="H5834" t="str">
            <v/>
          </cell>
        </row>
        <row r="5835">
          <cell r="H5835" t="str">
            <v/>
          </cell>
        </row>
        <row r="5836">
          <cell r="H5836" t="str">
            <v/>
          </cell>
        </row>
        <row r="5837">
          <cell r="H5837" t="str">
            <v/>
          </cell>
        </row>
        <row r="5838">
          <cell r="H5838" t="str">
            <v/>
          </cell>
        </row>
        <row r="5839">
          <cell r="H5839" t="str">
            <v/>
          </cell>
        </row>
        <row r="5840">
          <cell r="H5840" t="str">
            <v/>
          </cell>
        </row>
        <row r="5841">
          <cell r="H5841" t="str">
            <v/>
          </cell>
        </row>
        <row r="5842">
          <cell r="H5842" t="str">
            <v/>
          </cell>
        </row>
        <row r="5843">
          <cell r="H5843" t="str">
            <v/>
          </cell>
        </row>
        <row r="5844">
          <cell r="H5844" t="str">
            <v/>
          </cell>
        </row>
        <row r="5845">
          <cell r="H5845" t="str">
            <v/>
          </cell>
        </row>
        <row r="5846">
          <cell r="H5846" t="str">
            <v/>
          </cell>
        </row>
        <row r="5847">
          <cell r="H5847" t="str">
            <v/>
          </cell>
        </row>
        <row r="5848">
          <cell r="H5848" t="str">
            <v/>
          </cell>
        </row>
        <row r="5849">
          <cell r="H5849" t="str">
            <v/>
          </cell>
        </row>
        <row r="5850">
          <cell r="H5850" t="str">
            <v/>
          </cell>
        </row>
        <row r="5851">
          <cell r="H5851" t="str">
            <v/>
          </cell>
        </row>
        <row r="5852">
          <cell r="H5852" t="str">
            <v/>
          </cell>
        </row>
        <row r="5853">
          <cell r="H5853" t="str">
            <v/>
          </cell>
        </row>
        <row r="5854">
          <cell r="H5854" t="str">
            <v/>
          </cell>
        </row>
        <row r="5855">
          <cell r="H5855" t="str">
            <v/>
          </cell>
        </row>
        <row r="5856">
          <cell r="H5856" t="str">
            <v/>
          </cell>
        </row>
        <row r="5857">
          <cell r="H5857" t="str">
            <v/>
          </cell>
        </row>
        <row r="5858">
          <cell r="H5858" t="str">
            <v/>
          </cell>
        </row>
        <row r="5859">
          <cell r="H5859" t="str">
            <v/>
          </cell>
        </row>
        <row r="5860">
          <cell r="H5860" t="str">
            <v/>
          </cell>
        </row>
        <row r="5861">
          <cell r="H5861" t="str">
            <v/>
          </cell>
        </row>
        <row r="5862">
          <cell r="H5862" t="str">
            <v/>
          </cell>
        </row>
        <row r="5863">
          <cell r="H5863" t="str">
            <v/>
          </cell>
        </row>
        <row r="5864">
          <cell r="H5864" t="str">
            <v/>
          </cell>
        </row>
        <row r="5865">
          <cell r="H5865" t="str">
            <v/>
          </cell>
        </row>
        <row r="5866">
          <cell r="H5866" t="str">
            <v/>
          </cell>
        </row>
        <row r="5867">
          <cell r="H5867" t="str">
            <v/>
          </cell>
        </row>
        <row r="5868">
          <cell r="H5868" t="str">
            <v/>
          </cell>
        </row>
        <row r="5869">
          <cell r="H5869" t="str">
            <v/>
          </cell>
        </row>
        <row r="5870">
          <cell r="H5870" t="str">
            <v/>
          </cell>
        </row>
        <row r="5871">
          <cell r="H5871" t="str">
            <v/>
          </cell>
        </row>
        <row r="5872">
          <cell r="H5872" t="str">
            <v/>
          </cell>
        </row>
        <row r="5873">
          <cell r="H5873" t="str">
            <v/>
          </cell>
        </row>
        <row r="5874">
          <cell r="H5874" t="str">
            <v/>
          </cell>
        </row>
        <row r="5875">
          <cell r="H5875" t="str">
            <v/>
          </cell>
        </row>
        <row r="5876">
          <cell r="H5876" t="str">
            <v/>
          </cell>
        </row>
        <row r="5877">
          <cell r="H5877" t="str">
            <v/>
          </cell>
        </row>
        <row r="5878">
          <cell r="H5878" t="str">
            <v/>
          </cell>
        </row>
        <row r="5879">
          <cell r="H5879" t="str">
            <v/>
          </cell>
        </row>
        <row r="5880">
          <cell r="H5880" t="str">
            <v/>
          </cell>
        </row>
        <row r="5881">
          <cell r="H5881" t="str">
            <v/>
          </cell>
        </row>
        <row r="5882">
          <cell r="H5882" t="str">
            <v/>
          </cell>
        </row>
        <row r="5883">
          <cell r="H5883" t="str">
            <v/>
          </cell>
        </row>
        <row r="5884">
          <cell r="H5884" t="str">
            <v/>
          </cell>
        </row>
        <row r="5885">
          <cell r="H5885" t="str">
            <v/>
          </cell>
        </row>
        <row r="5886">
          <cell r="H5886" t="str">
            <v/>
          </cell>
        </row>
        <row r="5887">
          <cell r="H5887" t="str">
            <v/>
          </cell>
        </row>
        <row r="5888">
          <cell r="H5888" t="str">
            <v/>
          </cell>
        </row>
        <row r="5889">
          <cell r="H5889" t="str">
            <v/>
          </cell>
        </row>
        <row r="5890">
          <cell r="H5890" t="str">
            <v/>
          </cell>
        </row>
        <row r="5891">
          <cell r="H5891" t="str">
            <v/>
          </cell>
        </row>
        <row r="5892">
          <cell r="H5892" t="str">
            <v/>
          </cell>
        </row>
        <row r="5893">
          <cell r="H5893" t="str">
            <v/>
          </cell>
        </row>
        <row r="5894">
          <cell r="H5894" t="str">
            <v/>
          </cell>
        </row>
        <row r="5895">
          <cell r="H5895" t="str">
            <v/>
          </cell>
        </row>
        <row r="5896">
          <cell r="H5896" t="str">
            <v/>
          </cell>
        </row>
        <row r="5897">
          <cell r="H5897" t="str">
            <v/>
          </cell>
        </row>
        <row r="5898">
          <cell r="H5898" t="str">
            <v/>
          </cell>
        </row>
        <row r="5899">
          <cell r="H5899" t="str">
            <v/>
          </cell>
        </row>
        <row r="5900">
          <cell r="H5900" t="str">
            <v/>
          </cell>
        </row>
        <row r="5901">
          <cell r="H5901" t="str">
            <v/>
          </cell>
        </row>
        <row r="5902">
          <cell r="H5902" t="str">
            <v/>
          </cell>
        </row>
        <row r="5903">
          <cell r="H5903" t="str">
            <v/>
          </cell>
        </row>
        <row r="5904">
          <cell r="H5904" t="str">
            <v/>
          </cell>
        </row>
        <row r="5905">
          <cell r="H5905" t="str">
            <v/>
          </cell>
        </row>
        <row r="5906">
          <cell r="H5906" t="str">
            <v/>
          </cell>
        </row>
        <row r="5907">
          <cell r="H5907" t="str">
            <v/>
          </cell>
        </row>
        <row r="5908">
          <cell r="H5908" t="str">
            <v/>
          </cell>
        </row>
        <row r="5909">
          <cell r="H5909" t="str">
            <v/>
          </cell>
        </row>
        <row r="5910">
          <cell r="H5910" t="str">
            <v/>
          </cell>
        </row>
        <row r="5911">
          <cell r="H5911" t="str">
            <v/>
          </cell>
        </row>
        <row r="5912">
          <cell r="H5912" t="str">
            <v/>
          </cell>
        </row>
        <row r="5913">
          <cell r="H5913" t="str">
            <v/>
          </cell>
        </row>
        <row r="5914">
          <cell r="H5914" t="str">
            <v/>
          </cell>
        </row>
        <row r="5915">
          <cell r="H5915" t="str">
            <v/>
          </cell>
        </row>
        <row r="5916">
          <cell r="H5916" t="str">
            <v/>
          </cell>
        </row>
        <row r="5917">
          <cell r="H5917" t="str">
            <v/>
          </cell>
        </row>
        <row r="5918">
          <cell r="H5918" t="str">
            <v/>
          </cell>
        </row>
        <row r="5919">
          <cell r="H5919" t="str">
            <v/>
          </cell>
        </row>
        <row r="5920">
          <cell r="H5920" t="str">
            <v/>
          </cell>
        </row>
        <row r="5921">
          <cell r="H5921" t="str">
            <v/>
          </cell>
        </row>
        <row r="5922">
          <cell r="H5922" t="str">
            <v/>
          </cell>
        </row>
        <row r="5923">
          <cell r="H5923" t="str">
            <v/>
          </cell>
        </row>
        <row r="5924">
          <cell r="H5924" t="str">
            <v/>
          </cell>
        </row>
        <row r="5925">
          <cell r="H5925" t="str">
            <v/>
          </cell>
        </row>
        <row r="5926">
          <cell r="H5926" t="str">
            <v/>
          </cell>
        </row>
        <row r="5927">
          <cell r="H5927" t="str">
            <v/>
          </cell>
        </row>
        <row r="5928">
          <cell r="H5928" t="str">
            <v/>
          </cell>
        </row>
        <row r="5929">
          <cell r="H5929" t="str">
            <v/>
          </cell>
        </row>
        <row r="5930">
          <cell r="H5930" t="str">
            <v/>
          </cell>
        </row>
        <row r="5931">
          <cell r="H5931" t="str">
            <v/>
          </cell>
        </row>
        <row r="5932">
          <cell r="H5932" t="str">
            <v/>
          </cell>
        </row>
        <row r="5933">
          <cell r="H5933" t="str">
            <v/>
          </cell>
        </row>
        <row r="5934">
          <cell r="H5934" t="str">
            <v/>
          </cell>
        </row>
        <row r="5935">
          <cell r="H5935" t="str">
            <v/>
          </cell>
        </row>
        <row r="5936">
          <cell r="H5936" t="str">
            <v/>
          </cell>
        </row>
        <row r="5937">
          <cell r="H5937" t="str">
            <v/>
          </cell>
        </row>
        <row r="5938">
          <cell r="H5938" t="str">
            <v/>
          </cell>
        </row>
        <row r="5939">
          <cell r="H5939" t="str">
            <v/>
          </cell>
        </row>
        <row r="5940">
          <cell r="H5940" t="str">
            <v/>
          </cell>
        </row>
        <row r="5941">
          <cell r="H5941" t="str">
            <v/>
          </cell>
        </row>
        <row r="5942">
          <cell r="H5942" t="str">
            <v/>
          </cell>
        </row>
        <row r="5943">
          <cell r="H5943" t="str">
            <v/>
          </cell>
        </row>
        <row r="5944">
          <cell r="H5944" t="str">
            <v/>
          </cell>
        </row>
        <row r="5945">
          <cell r="H5945" t="str">
            <v/>
          </cell>
        </row>
        <row r="5946">
          <cell r="H5946" t="str">
            <v/>
          </cell>
        </row>
        <row r="5947">
          <cell r="H5947" t="str">
            <v/>
          </cell>
        </row>
        <row r="5948">
          <cell r="H5948" t="str">
            <v/>
          </cell>
        </row>
        <row r="5949">
          <cell r="H5949" t="str">
            <v/>
          </cell>
        </row>
        <row r="5950">
          <cell r="H5950" t="str">
            <v/>
          </cell>
        </row>
        <row r="5951">
          <cell r="H5951" t="str">
            <v/>
          </cell>
        </row>
        <row r="5952">
          <cell r="H5952" t="str">
            <v/>
          </cell>
        </row>
        <row r="5953">
          <cell r="H5953" t="str">
            <v/>
          </cell>
        </row>
        <row r="5954">
          <cell r="H5954" t="str">
            <v/>
          </cell>
        </row>
        <row r="5955">
          <cell r="H5955" t="str">
            <v/>
          </cell>
        </row>
        <row r="5956">
          <cell r="H5956" t="str">
            <v/>
          </cell>
        </row>
        <row r="5957">
          <cell r="H5957" t="str">
            <v/>
          </cell>
        </row>
        <row r="5958">
          <cell r="H5958" t="str">
            <v/>
          </cell>
        </row>
        <row r="5959">
          <cell r="H5959" t="str">
            <v/>
          </cell>
        </row>
        <row r="5960">
          <cell r="H5960" t="str">
            <v/>
          </cell>
        </row>
        <row r="5961">
          <cell r="H5961" t="str">
            <v/>
          </cell>
        </row>
        <row r="5962">
          <cell r="H5962" t="str">
            <v/>
          </cell>
        </row>
        <row r="5963">
          <cell r="H5963" t="str">
            <v/>
          </cell>
        </row>
        <row r="5964">
          <cell r="H5964" t="str">
            <v/>
          </cell>
        </row>
        <row r="5965">
          <cell r="H5965" t="str">
            <v/>
          </cell>
        </row>
        <row r="5966">
          <cell r="H5966" t="str">
            <v/>
          </cell>
        </row>
        <row r="5967">
          <cell r="H5967" t="str">
            <v/>
          </cell>
        </row>
        <row r="5968">
          <cell r="H5968" t="str">
            <v/>
          </cell>
        </row>
        <row r="5969">
          <cell r="H5969" t="str">
            <v/>
          </cell>
        </row>
        <row r="5970">
          <cell r="H5970" t="str">
            <v/>
          </cell>
        </row>
        <row r="5971">
          <cell r="H5971" t="str">
            <v/>
          </cell>
        </row>
        <row r="5972">
          <cell r="H5972" t="str">
            <v/>
          </cell>
        </row>
        <row r="5973">
          <cell r="H5973" t="str">
            <v/>
          </cell>
        </row>
        <row r="5974">
          <cell r="H5974" t="str">
            <v/>
          </cell>
        </row>
        <row r="5975">
          <cell r="H5975" t="str">
            <v/>
          </cell>
        </row>
        <row r="5976">
          <cell r="H5976" t="str">
            <v/>
          </cell>
        </row>
        <row r="5977">
          <cell r="H5977" t="str">
            <v/>
          </cell>
        </row>
        <row r="5978">
          <cell r="H5978" t="str">
            <v/>
          </cell>
        </row>
        <row r="5979">
          <cell r="H5979" t="str">
            <v/>
          </cell>
        </row>
        <row r="5980">
          <cell r="H5980" t="str">
            <v/>
          </cell>
        </row>
        <row r="5981">
          <cell r="H5981" t="str">
            <v/>
          </cell>
        </row>
        <row r="5982">
          <cell r="H5982" t="str">
            <v/>
          </cell>
        </row>
        <row r="5983">
          <cell r="H5983" t="str">
            <v/>
          </cell>
        </row>
        <row r="5984">
          <cell r="H5984" t="str">
            <v/>
          </cell>
        </row>
        <row r="5985">
          <cell r="H5985" t="str">
            <v/>
          </cell>
        </row>
        <row r="5986">
          <cell r="H5986" t="str">
            <v/>
          </cell>
        </row>
        <row r="5987">
          <cell r="H5987" t="str">
            <v/>
          </cell>
        </row>
        <row r="5988">
          <cell r="H5988" t="str">
            <v/>
          </cell>
        </row>
        <row r="5989">
          <cell r="H5989" t="str">
            <v/>
          </cell>
        </row>
        <row r="5990">
          <cell r="H5990" t="str">
            <v/>
          </cell>
        </row>
        <row r="5991">
          <cell r="H5991" t="str">
            <v/>
          </cell>
        </row>
        <row r="5992">
          <cell r="H5992" t="str">
            <v/>
          </cell>
        </row>
        <row r="5993">
          <cell r="H5993" t="str">
            <v/>
          </cell>
        </row>
        <row r="5994">
          <cell r="H5994" t="str">
            <v/>
          </cell>
        </row>
        <row r="5995">
          <cell r="H5995" t="str">
            <v/>
          </cell>
        </row>
        <row r="5996">
          <cell r="H5996" t="str">
            <v/>
          </cell>
        </row>
        <row r="5997">
          <cell r="H5997" t="str">
            <v/>
          </cell>
        </row>
        <row r="5998">
          <cell r="H5998" t="str">
            <v/>
          </cell>
        </row>
        <row r="5999">
          <cell r="H5999" t="str">
            <v/>
          </cell>
        </row>
        <row r="6000">
          <cell r="H6000" t="str">
            <v/>
          </cell>
        </row>
        <row r="6001">
          <cell r="H6001" t="str">
            <v/>
          </cell>
        </row>
        <row r="6002">
          <cell r="H6002" t="str">
            <v/>
          </cell>
        </row>
        <row r="6003">
          <cell r="H6003" t="str">
            <v/>
          </cell>
        </row>
        <row r="6004">
          <cell r="H6004" t="str">
            <v/>
          </cell>
        </row>
        <row r="6005">
          <cell r="H6005" t="str">
            <v/>
          </cell>
        </row>
        <row r="6006">
          <cell r="H6006" t="str">
            <v/>
          </cell>
        </row>
        <row r="6007">
          <cell r="H6007" t="str">
            <v/>
          </cell>
        </row>
        <row r="6008">
          <cell r="H6008" t="str">
            <v/>
          </cell>
        </row>
        <row r="6009">
          <cell r="H6009" t="str">
            <v/>
          </cell>
        </row>
        <row r="6010">
          <cell r="H6010" t="str">
            <v/>
          </cell>
        </row>
        <row r="6011">
          <cell r="H6011" t="str">
            <v/>
          </cell>
        </row>
        <row r="6012">
          <cell r="H6012" t="str">
            <v/>
          </cell>
        </row>
        <row r="6013">
          <cell r="H6013" t="str">
            <v/>
          </cell>
        </row>
        <row r="6014">
          <cell r="H6014" t="str">
            <v/>
          </cell>
        </row>
        <row r="6015">
          <cell r="H6015" t="str">
            <v/>
          </cell>
        </row>
        <row r="6016">
          <cell r="H6016" t="str">
            <v/>
          </cell>
        </row>
        <row r="6017">
          <cell r="H6017" t="str">
            <v/>
          </cell>
        </row>
        <row r="6018">
          <cell r="H6018" t="str">
            <v/>
          </cell>
        </row>
        <row r="6019">
          <cell r="H6019" t="str">
            <v/>
          </cell>
        </row>
        <row r="6020">
          <cell r="H6020" t="str">
            <v/>
          </cell>
        </row>
        <row r="6021">
          <cell r="H6021" t="str">
            <v/>
          </cell>
        </row>
        <row r="6022">
          <cell r="H6022" t="str">
            <v/>
          </cell>
        </row>
        <row r="6023">
          <cell r="H6023" t="str">
            <v/>
          </cell>
        </row>
        <row r="6024">
          <cell r="H6024" t="str">
            <v/>
          </cell>
        </row>
        <row r="6025">
          <cell r="H6025" t="str">
            <v/>
          </cell>
        </row>
        <row r="6026">
          <cell r="H6026" t="str">
            <v/>
          </cell>
        </row>
        <row r="6027">
          <cell r="H6027" t="str">
            <v/>
          </cell>
        </row>
        <row r="6028">
          <cell r="H6028" t="str">
            <v/>
          </cell>
        </row>
        <row r="6029">
          <cell r="H6029" t="str">
            <v/>
          </cell>
        </row>
        <row r="6030">
          <cell r="H6030" t="str">
            <v/>
          </cell>
        </row>
        <row r="6031">
          <cell r="H6031" t="str">
            <v/>
          </cell>
        </row>
        <row r="6032">
          <cell r="H6032" t="str">
            <v/>
          </cell>
        </row>
        <row r="6033">
          <cell r="H6033" t="str">
            <v/>
          </cell>
        </row>
        <row r="6034">
          <cell r="H6034" t="str">
            <v/>
          </cell>
        </row>
        <row r="6035">
          <cell r="H6035" t="str">
            <v/>
          </cell>
        </row>
        <row r="6036">
          <cell r="H6036" t="str">
            <v/>
          </cell>
        </row>
        <row r="6037">
          <cell r="H6037" t="str">
            <v/>
          </cell>
        </row>
        <row r="6038">
          <cell r="H6038" t="str">
            <v/>
          </cell>
        </row>
        <row r="6039">
          <cell r="H6039" t="str">
            <v/>
          </cell>
        </row>
        <row r="6040">
          <cell r="H6040" t="str">
            <v/>
          </cell>
        </row>
        <row r="6041">
          <cell r="H6041" t="str">
            <v/>
          </cell>
        </row>
        <row r="6042">
          <cell r="H6042" t="str">
            <v/>
          </cell>
        </row>
        <row r="6043">
          <cell r="H6043" t="str">
            <v/>
          </cell>
        </row>
        <row r="6044">
          <cell r="H6044" t="str">
            <v/>
          </cell>
        </row>
        <row r="6045">
          <cell r="H6045" t="str">
            <v/>
          </cell>
        </row>
        <row r="6046">
          <cell r="H6046" t="str">
            <v/>
          </cell>
        </row>
        <row r="6047">
          <cell r="H6047" t="str">
            <v/>
          </cell>
        </row>
        <row r="6048">
          <cell r="H6048" t="str">
            <v/>
          </cell>
        </row>
        <row r="6049">
          <cell r="H6049" t="str">
            <v/>
          </cell>
        </row>
        <row r="6050">
          <cell r="H6050" t="str">
            <v/>
          </cell>
        </row>
        <row r="6051">
          <cell r="H6051" t="str">
            <v/>
          </cell>
        </row>
        <row r="6052">
          <cell r="H6052" t="str">
            <v/>
          </cell>
        </row>
        <row r="6053">
          <cell r="H6053" t="str">
            <v/>
          </cell>
        </row>
        <row r="6054">
          <cell r="H6054" t="str">
            <v/>
          </cell>
        </row>
        <row r="6055">
          <cell r="H6055" t="str">
            <v/>
          </cell>
        </row>
        <row r="6056">
          <cell r="H6056" t="str">
            <v/>
          </cell>
        </row>
        <row r="6057">
          <cell r="H6057" t="str">
            <v/>
          </cell>
        </row>
        <row r="6058">
          <cell r="H6058" t="str">
            <v/>
          </cell>
        </row>
        <row r="6059">
          <cell r="H6059" t="str">
            <v/>
          </cell>
        </row>
        <row r="6060">
          <cell r="H6060" t="str">
            <v/>
          </cell>
        </row>
        <row r="6061">
          <cell r="H6061" t="str">
            <v/>
          </cell>
        </row>
        <row r="6062">
          <cell r="H6062" t="str">
            <v/>
          </cell>
        </row>
        <row r="6063">
          <cell r="H6063" t="str">
            <v/>
          </cell>
        </row>
        <row r="6064">
          <cell r="H6064" t="str">
            <v/>
          </cell>
        </row>
        <row r="6065">
          <cell r="H6065" t="str">
            <v/>
          </cell>
        </row>
        <row r="6066">
          <cell r="H6066" t="str">
            <v/>
          </cell>
        </row>
        <row r="6067">
          <cell r="H6067" t="str">
            <v/>
          </cell>
        </row>
        <row r="6068">
          <cell r="H6068" t="str">
            <v/>
          </cell>
        </row>
        <row r="6069">
          <cell r="H6069" t="str">
            <v/>
          </cell>
        </row>
        <row r="6070">
          <cell r="H6070" t="str">
            <v/>
          </cell>
        </row>
        <row r="6071">
          <cell r="H6071" t="str">
            <v/>
          </cell>
        </row>
        <row r="6072">
          <cell r="H6072" t="str">
            <v/>
          </cell>
        </row>
        <row r="6073">
          <cell r="H6073" t="str">
            <v/>
          </cell>
        </row>
        <row r="6074">
          <cell r="H6074" t="str">
            <v/>
          </cell>
        </row>
        <row r="6075">
          <cell r="H6075" t="str">
            <v/>
          </cell>
        </row>
        <row r="6076">
          <cell r="H6076" t="str">
            <v/>
          </cell>
        </row>
        <row r="6077">
          <cell r="H6077" t="str">
            <v/>
          </cell>
        </row>
        <row r="6078">
          <cell r="H6078" t="str">
            <v/>
          </cell>
        </row>
        <row r="6079">
          <cell r="H6079" t="str">
            <v/>
          </cell>
        </row>
        <row r="6080">
          <cell r="H6080" t="str">
            <v/>
          </cell>
        </row>
        <row r="6081">
          <cell r="H6081" t="str">
            <v/>
          </cell>
        </row>
        <row r="6082">
          <cell r="H6082" t="str">
            <v/>
          </cell>
        </row>
        <row r="6083">
          <cell r="H6083" t="str">
            <v/>
          </cell>
        </row>
        <row r="6084">
          <cell r="H6084" t="str">
            <v/>
          </cell>
        </row>
        <row r="6085">
          <cell r="H6085" t="str">
            <v/>
          </cell>
        </row>
        <row r="6086">
          <cell r="H6086" t="str">
            <v/>
          </cell>
        </row>
        <row r="6087">
          <cell r="H6087" t="str">
            <v/>
          </cell>
        </row>
        <row r="6088">
          <cell r="H6088" t="str">
            <v/>
          </cell>
        </row>
        <row r="6089">
          <cell r="H6089" t="str">
            <v/>
          </cell>
        </row>
        <row r="6090">
          <cell r="H6090" t="str">
            <v/>
          </cell>
        </row>
        <row r="6091">
          <cell r="H6091" t="str">
            <v/>
          </cell>
        </row>
        <row r="6092">
          <cell r="H6092" t="str">
            <v/>
          </cell>
        </row>
        <row r="6093">
          <cell r="H6093" t="str">
            <v/>
          </cell>
        </row>
        <row r="6094">
          <cell r="H6094" t="str">
            <v/>
          </cell>
        </row>
        <row r="6095">
          <cell r="H6095" t="str">
            <v/>
          </cell>
        </row>
        <row r="6096">
          <cell r="H6096" t="str">
            <v/>
          </cell>
        </row>
        <row r="6097">
          <cell r="H6097" t="str">
            <v/>
          </cell>
        </row>
        <row r="6098">
          <cell r="H6098" t="str">
            <v/>
          </cell>
        </row>
        <row r="6099">
          <cell r="H6099" t="str">
            <v/>
          </cell>
        </row>
        <row r="6100">
          <cell r="H6100" t="str">
            <v/>
          </cell>
        </row>
        <row r="6101">
          <cell r="H6101" t="str">
            <v/>
          </cell>
        </row>
        <row r="6102">
          <cell r="H6102" t="str">
            <v/>
          </cell>
        </row>
        <row r="6103">
          <cell r="H6103" t="str">
            <v/>
          </cell>
        </row>
        <row r="6104">
          <cell r="H6104" t="str">
            <v/>
          </cell>
        </row>
        <row r="6105">
          <cell r="H6105" t="str">
            <v/>
          </cell>
        </row>
        <row r="6106">
          <cell r="H6106" t="str">
            <v/>
          </cell>
        </row>
        <row r="6107">
          <cell r="H6107" t="str">
            <v/>
          </cell>
        </row>
        <row r="6108">
          <cell r="H6108" t="str">
            <v/>
          </cell>
        </row>
        <row r="6109">
          <cell r="H6109" t="str">
            <v/>
          </cell>
        </row>
        <row r="6110">
          <cell r="H6110" t="str">
            <v/>
          </cell>
        </row>
        <row r="6111">
          <cell r="H6111" t="str">
            <v/>
          </cell>
        </row>
        <row r="6112">
          <cell r="H6112" t="str">
            <v/>
          </cell>
        </row>
        <row r="6113">
          <cell r="H6113" t="str">
            <v/>
          </cell>
        </row>
        <row r="6114">
          <cell r="H6114" t="str">
            <v/>
          </cell>
        </row>
        <row r="6115">
          <cell r="H6115" t="str">
            <v/>
          </cell>
        </row>
        <row r="6116">
          <cell r="H6116" t="str">
            <v/>
          </cell>
        </row>
        <row r="6117">
          <cell r="H6117" t="str">
            <v/>
          </cell>
        </row>
        <row r="6118">
          <cell r="H6118" t="str">
            <v/>
          </cell>
        </row>
        <row r="6119">
          <cell r="H6119" t="str">
            <v/>
          </cell>
        </row>
        <row r="6120">
          <cell r="H6120" t="str">
            <v/>
          </cell>
        </row>
        <row r="6121">
          <cell r="H6121" t="str">
            <v/>
          </cell>
        </row>
        <row r="6122">
          <cell r="H6122" t="str">
            <v/>
          </cell>
        </row>
        <row r="6123">
          <cell r="H6123" t="str">
            <v/>
          </cell>
        </row>
        <row r="6124">
          <cell r="H6124" t="str">
            <v/>
          </cell>
        </row>
        <row r="6125">
          <cell r="H6125" t="str">
            <v/>
          </cell>
        </row>
        <row r="6126">
          <cell r="H6126" t="str">
            <v/>
          </cell>
        </row>
        <row r="6127">
          <cell r="H6127" t="str">
            <v/>
          </cell>
        </row>
        <row r="6128">
          <cell r="H6128" t="str">
            <v/>
          </cell>
        </row>
        <row r="6129">
          <cell r="H6129" t="str">
            <v/>
          </cell>
        </row>
        <row r="6130">
          <cell r="H6130" t="str">
            <v/>
          </cell>
        </row>
        <row r="6131">
          <cell r="H6131" t="str">
            <v/>
          </cell>
        </row>
        <row r="6132">
          <cell r="H6132" t="str">
            <v/>
          </cell>
        </row>
        <row r="6133">
          <cell r="H6133" t="str">
            <v/>
          </cell>
        </row>
        <row r="6134">
          <cell r="H6134" t="str">
            <v/>
          </cell>
        </row>
        <row r="6135">
          <cell r="H6135" t="str">
            <v/>
          </cell>
        </row>
        <row r="6136">
          <cell r="H6136" t="str">
            <v/>
          </cell>
        </row>
        <row r="6137">
          <cell r="H6137" t="str">
            <v/>
          </cell>
        </row>
        <row r="6138">
          <cell r="H6138" t="str">
            <v/>
          </cell>
        </row>
        <row r="6139">
          <cell r="H6139" t="str">
            <v/>
          </cell>
        </row>
        <row r="6140">
          <cell r="H6140" t="str">
            <v/>
          </cell>
        </row>
        <row r="6141">
          <cell r="H6141" t="str">
            <v/>
          </cell>
        </row>
        <row r="6142">
          <cell r="H6142" t="str">
            <v/>
          </cell>
        </row>
        <row r="6143">
          <cell r="H6143" t="str">
            <v/>
          </cell>
        </row>
        <row r="6144">
          <cell r="H6144" t="str">
            <v/>
          </cell>
        </row>
        <row r="6145">
          <cell r="H6145" t="str">
            <v/>
          </cell>
        </row>
        <row r="6146">
          <cell r="H6146" t="str">
            <v/>
          </cell>
        </row>
        <row r="6147">
          <cell r="H6147" t="str">
            <v/>
          </cell>
        </row>
        <row r="6148">
          <cell r="H6148" t="str">
            <v/>
          </cell>
        </row>
        <row r="6149">
          <cell r="H6149" t="str">
            <v/>
          </cell>
        </row>
        <row r="6150">
          <cell r="H6150" t="str">
            <v/>
          </cell>
        </row>
        <row r="6151">
          <cell r="H6151" t="str">
            <v/>
          </cell>
        </row>
        <row r="6152">
          <cell r="H6152" t="str">
            <v/>
          </cell>
        </row>
        <row r="6153">
          <cell r="H6153" t="str">
            <v/>
          </cell>
        </row>
        <row r="6154">
          <cell r="H6154" t="str">
            <v/>
          </cell>
        </row>
        <row r="6155">
          <cell r="H6155" t="str">
            <v/>
          </cell>
        </row>
        <row r="6156">
          <cell r="H6156" t="str">
            <v/>
          </cell>
        </row>
        <row r="6157">
          <cell r="H6157" t="str">
            <v/>
          </cell>
        </row>
        <row r="6158">
          <cell r="H6158" t="str">
            <v/>
          </cell>
        </row>
        <row r="6159">
          <cell r="H6159" t="str">
            <v/>
          </cell>
        </row>
        <row r="6160">
          <cell r="H6160" t="str">
            <v/>
          </cell>
        </row>
        <row r="6161">
          <cell r="H6161" t="str">
            <v/>
          </cell>
        </row>
        <row r="6162">
          <cell r="H6162" t="str">
            <v/>
          </cell>
        </row>
        <row r="6163">
          <cell r="H6163" t="str">
            <v/>
          </cell>
        </row>
        <row r="6164">
          <cell r="H6164" t="str">
            <v/>
          </cell>
        </row>
        <row r="6165">
          <cell r="H6165" t="str">
            <v/>
          </cell>
        </row>
        <row r="6166">
          <cell r="H6166" t="str">
            <v/>
          </cell>
        </row>
        <row r="6167">
          <cell r="H6167" t="str">
            <v/>
          </cell>
        </row>
        <row r="6168">
          <cell r="H6168" t="str">
            <v/>
          </cell>
        </row>
        <row r="6169">
          <cell r="H6169" t="str">
            <v/>
          </cell>
        </row>
        <row r="6170">
          <cell r="H6170" t="str">
            <v/>
          </cell>
        </row>
        <row r="6171">
          <cell r="H6171" t="str">
            <v/>
          </cell>
        </row>
        <row r="6172">
          <cell r="H6172" t="str">
            <v/>
          </cell>
        </row>
        <row r="6173">
          <cell r="H6173" t="str">
            <v/>
          </cell>
        </row>
        <row r="6174">
          <cell r="H6174" t="str">
            <v/>
          </cell>
        </row>
        <row r="6175">
          <cell r="H6175" t="str">
            <v/>
          </cell>
        </row>
        <row r="6176">
          <cell r="H6176" t="str">
            <v/>
          </cell>
        </row>
        <row r="6177">
          <cell r="H6177" t="str">
            <v/>
          </cell>
        </row>
        <row r="6178">
          <cell r="H6178" t="str">
            <v/>
          </cell>
        </row>
        <row r="6179">
          <cell r="H6179" t="str">
            <v/>
          </cell>
        </row>
        <row r="6180">
          <cell r="H6180" t="str">
            <v/>
          </cell>
        </row>
        <row r="6181">
          <cell r="H6181" t="str">
            <v/>
          </cell>
        </row>
        <row r="6182">
          <cell r="H6182" t="str">
            <v/>
          </cell>
        </row>
        <row r="6183">
          <cell r="H6183" t="str">
            <v/>
          </cell>
        </row>
        <row r="6184">
          <cell r="H6184" t="str">
            <v/>
          </cell>
        </row>
        <row r="6185">
          <cell r="H6185" t="str">
            <v/>
          </cell>
        </row>
        <row r="6186">
          <cell r="H6186" t="str">
            <v/>
          </cell>
        </row>
        <row r="6187">
          <cell r="H6187" t="str">
            <v/>
          </cell>
        </row>
        <row r="6188">
          <cell r="H6188" t="str">
            <v/>
          </cell>
        </row>
        <row r="6189">
          <cell r="H6189" t="str">
            <v/>
          </cell>
        </row>
        <row r="6190">
          <cell r="H6190" t="str">
            <v/>
          </cell>
        </row>
        <row r="6191">
          <cell r="H6191" t="str">
            <v/>
          </cell>
        </row>
        <row r="6192">
          <cell r="H6192" t="str">
            <v/>
          </cell>
        </row>
        <row r="6193">
          <cell r="H6193" t="str">
            <v/>
          </cell>
        </row>
        <row r="6194">
          <cell r="H6194" t="str">
            <v/>
          </cell>
        </row>
        <row r="6195">
          <cell r="H6195" t="str">
            <v/>
          </cell>
        </row>
        <row r="6196">
          <cell r="H6196" t="str">
            <v/>
          </cell>
        </row>
        <row r="6197">
          <cell r="H6197" t="str">
            <v/>
          </cell>
        </row>
        <row r="6198">
          <cell r="H6198" t="str">
            <v/>
          </cell>
        </row>
        <row r="6199">
          <cell r="H6199" t="str">
            <v/>
          </cell>
        </row>
        <row r="6200">
          <cell r="H6200" t="str">
            <v/>
          </cell>
        </row>
        <row r="6201">
          <cell r="H6201" t="str">
            <v/>
          </cell>
        </row>
        <row r="6202">
          <cell r="H6202" t="str">
            <v/>
          </cell>
        </row>
        <row r="6203">
          <cell r="H6203" t="str">
            <v/>
          </cell>
        </row>
        <row r="6204">
          <cell r="H6204" t="str">
            <v/>
          </cell>
        </row>
        <row r="6205">
          <cell r="H6205" t="str">
            <v/>
          </cell>
        </row>
        <row r="6206">
          <cell r="H6206" t="str">
            <v/>
          </cell>
        </row>
        <row r="6207">
          <cell r="H6207" t="str">
            <v/>
          </cell>
        </row>
        <row r="6208">
          <cell r="H6208" t="str">
            <v/>
          </cell>
        </row>
        <row r="6209">
          <cell r="H6209" t="str">
            <v/>
          </cell>
        </row>
        <row r="6210">
          <cell r="H6210" t="str">
            <v/>
          </cell>
        </row>
        <row r="6211">
          <cell r="H6211" t="str">
            <v/>
          </cell>
        </row>
        <row r="6212">
          <cell r="H6212" t="str">
            <v/>
          </cell>
        </row>
        <row r="6213">
          <cell r="H6213" t="str">
            <v/>
          </cell>
        </row>
        <row r="6214">
          <cell r="H6214" t="str">
            <v/>
          </cell>
        </row>
        <row r="6215">
          <cell r="H6215" t="str">
            <v/>
          </cell>
        </row>
        <row r="6216">
          <cell r="H6216" t="str">
            <v/>
          </cell>
        </row>
        <row r="6217">
          <cell r="H6217" t="str">
            <v/>
          </cell>
        </row>
        <row r="6218">
          <cell r="H6218" t="str">
            <v/>
          </cell>
        </row>
        <row r="6219">
          <cell r="H6219" t="str">
            <v/>
          </cell>
        </row>
        <row r="6220">
          <cell r="H6220" t="str">
            <v/>
          </cell>
        </row>
        <row r="6221">
          <cell r="H6221" t="str">
            <v/>
          </cell>
        </row>
        <row r="6222">
          <cell r="H6222" t="str">
            <v/>
          </cell>
        </row>
        <row r="6223">
          <cell r="H6223" t="str">
            <v/>
          </cell>
        </row>
        <row r="6224">
          <cell r="H6224" t="str">
            <v/>
          </cell>
        </row>
        <row r="6225">
          <cell r="H6225" t="str">
            <v/>
          </cell>
        </row>
        <row r="6226">
          <cell r="H6226" t="str">
            <v/>
          </cell>
        </row>
        <row r="6227">
          <cell r="H6227" t="str">
            <v/>
          </cell>
        </row>
        <row r="6228">
          <cell r="H6228" t="str">
            <v/>
          </cell>
        </row>
        <row r="6229">
          <cell r="H6229" t="str">
            <v/>
          </cell>
        </row>
        <row r="6230">
          <cell r="H6230" t="str">
            <v/>
          </cell>
        </row>
        <row r="6231">
          <cell r="H6231" t="str">
            <v/>
          </cell>
        </row>
        <row r="6232">
          <cell r="H6232" t="str">
            <v/>
          </cell>
        </row>
        <row r="6233">
          <cell r="H6233" t="str">
            <v/>
          </cell>
        </row>
        <row r="6234">
          <cell r="H6234" t="str">
            <v/>
          </cell>
        </row>
        <row r="6235">
          <cell r="H6235" t="str">
            <v/>
          </cell>
        </row>
        <row r="6236">
          <cell r="H6236" t="str">
            <v/>
          </cell>
        </row>
        <row r="6237">
          <cell r="H6237" t="str">
            <v/>
          </cell>
        </row>
        <row r="6238">
          <cell r="H6238" t="str">
            <v/>
          </cell>
        </row>
        <row r="6239">
          <cell r="H6239" t="str">
            <v/>
          </cell>
        </row>
        <row r="6240">
          <cell r="H6240" t="str">
            <v/>
          </cell>
        </row>
        <row r="6241">
          <cell r="H6241" t="str">
            <v/>
          </cell>
        </row>
        <row r="6242">
          <cell r="H6242" t="str">
            <v/>
          </cell>
        </row>
        <row r="6243">
          <cell r="H6243" t="str">
            <v/>
          </cell>
        </row>
        <row r="6244">
          <cell r="H6244" t="str">
            <v/>
          </cell>
        </row>
        <row r="6245">
          <cell r="H6245" t="str">
            <v/>
          </cell>
        </row>
        <row r="6246">
          <cell r="H6246" t="str">
            <v/>
          </cell>
        </row>
        <row r="6247">
          <cell r="H6247" t="str">
            <v/>
          </cell>
        </row>
        <row r="6248">
          <cell r="H6248" t="str">
            <v/>
          </cell>
        </row>
        <row r="6249">
          <cell r="H6249" t="str">
            <v/>
          </cell>
        </row>
        <row r="6250">
          <cell r="H6250" t="str">
            <v/>
          </cell>
        </row>
        <row r="6251">
          <cell r="H6251" t="str">
            <v/>
          </cell>
        </row>
        <row r="6252">
          <cell r="H6252" t="str">
            <v/>
          </cell>
        </row>
        <row r="6253">
          <cell r="H6253" t="str">
            <v/>
          </cell>
        </row>
        <row r="6254">
          <cell r="H6254" t="str">
            <v/>
          </cell>
        </row>
        <row r="6255">
          <cell r="H6255" t="str">
            <v/>
          </cell>
        </row>
        <row r="6256">
          <cell r="H6256" t="str">
            <v/>
          </cell>
        </row>
        <row r="6257">
          <cell r="H6257" t="str">
            <v/>
          </cell>
        </row>
        <row r="6258">
          <cell r="H6258" t="str">
            <v/>
          </cell>
        </row>
        <row r="6259">
          <cell r="H6259" t="str">
            <v/>
          </cell>
        </row>
        <row r="6260">
          <cell r="H6260" t="str">
            <v/>
          </cell>
        </row>
        <row r="6261">
          <cell r="H6261" t="str">
            <v/>
          </cell>
        </row>
        <row r="6262">
          <cell r="H6262" t="str">
            <v/>
          </cell>
        </row>
        <row r="6263">
          <cell r="H6263" t="str">
            <v/>
          </cell>
        </row>
        <row r="6264">
          <cell r="H6264" t="str">
            <v/>
          </cell>
        </row>
        <row r="6265">
          <cell r="H6265" t="str">
            <v/>
          </cell>
        </row>
        <row r="6266">
          <cell r="H6266" t="str">
            <v/>
          </cell>
        </row>
        <row r="6267">
          <cell r="H6267" t="str">
            <v/>
          </cell>
        </row>
        <row r="6268">
          <cell r="H6268" t="str">
            <v/>
          </cell>
        </row>
        <row r="6269">
          <cell r="H6269" t="str">
            <v/>
          </cell>
        </row>
        <row r="6270">
          <cell r="H6270" t="str">
            <v/>
          </cell>
        </row>
        <row r="6271">
          <cell r="H6271" t="str">
            <v/>
          </cell>
        </row>
        <row r="6272">
          <cell r="H6272" t="str">
            <v/>
          </cell>
        </row>
        <row r="6273">
          <cell r="H6273" t="str">
            <v/>
          </cell>
        </row>
        <row r="6274">
          <cell r="H6274" t="str">
            <v/>
          </cell>
        </row>
        <row r="6275">
          <cell r="H6275" t="str">
            <v/>
          </cell>
        </row>
        <row r="6276">
          <cell r="H6276" t="str">
            <v/>
          </cell>
        </row>
        <row r="6277">
          <cell r="H6277" t="str">
            <v/>
          </cell>
        </row>
        <row r="6278">
          <cell r="H6278" t="str">
            <v/>
          </cell>
        </row>
        <row r="6279">
          <cell r="H6279" t="str">
            <v/>
          </cell>
        </row>
        <row r="6280">
          <cell r="H6280" t="str">
            <v/>
          </cell>
        </row>
        <row r="6281">
          <cell r="H6281" t="str">
            <v/>
          </cell>
        </row>
        <row r="6282">
          <cell r="H6282" t="str">
            <v/>
          </cell>
        </row>
        <row r="6283">
          <cell r="H6283" t="str">
            <v/>
          </cell>
        </row>
        <row r="6284">
          <cell r="H6284" t="str">
            <v/>
          </cell>
        </row>
        <row r="6285">
          <cell r="H6285" t="str">
            <v/>
          </cell>
        </row>
        <row r="6286">
          <cell r="H6286" t="str">
            <v/>
          </cell>
        </row>
        <row r="6287">
          <cell r="H6287" t="str">
            <v/>
          </cell>
        </row>
        <row r="6288">
          <cell r="H6288" t="str">
            <v/>
          </cell>
        </row>
        <row r="6289">
          <cell r="H6289" t="str">
            <v/>
          </cell>
        </row>
        <row r="6290">
          <cell r="H6290" t="str">
            <v/>
          </cell>
        </row>
        <row r="6291">
          <cell r="H6291" t="str">
            <v/>
          </cell>
        </row>
        <row r="6292">
          <cell r="H6292" t="str">
            <v/>
          </cell>
        </row>
        <row r="6293">
          <cell r="H6293" t="str">
            <v/>
          </cell>
        </row>
        <row r="6294">
          <cell r="H6294" t="str">
            <v/>
          </cell>
        </row>
        <row r="6295">
          <cell r="H6295" t="str">
            <v/>
          </cell>
        </row>
        <row r="6296">
          <cell r="H6296" t="str">
            <v/>
          </cell>
        </row>
        <row r="6297">
          <cell r="H6297" t="str">
            <v/>
          </cell>
        </row>
        <row r="6298">
          <cell r="H6298" t="str">
            <v/>
          </cell>
        </row>
        <row r="6299">
          <cell r="H6299" t="str">
            <v/>
          </cell>
        </row>
        <row r="6300">
          <cell r="H6300" t="str">
            <v/>
          </cell>
        </row>
        <row r="6301">
          <cell r="H6301" t="str">
            <v/>
          </cell>
        </row>
        <row r="6302">
          <cell r="H6302" t="str">
            <v/>
          </cell>
        </row>
        <row r="6303">
          <cell r="H6303" t="str">
            <v/>
          </cell>
        </row>
        <row r="6304">
          <cell r="H6304" t="str">
            <v/>
          </cell>
        </row>
        <row r="6305">
          <cell r="H6305" t="str">
            <v/>
          </cell>
        </row>
        <row r="6306">
          <cell r="H6306" t="str">
            <v/>
          </cell>
        </row>
        <row r="6307">
          <cell r="H6307" t="str">
            <v/>
          </cell>
        </row>
        <row r="6308">
          <cell r="H6308" t="str">
            <v/>
          </cell>
        </row>
        <row r="6309">
          <cell r="H6309" t="str">
            <v/>
          </cell>
        </row>
        <row r="6310">
          <cell r="H6310" t="str">
            <v/>
          </cell>
        </row>
        <row r="6311">
          <cell r="H6311" t="str">
            <v/>
          </cell>
        </row>
        <row r="6312">
          <cell r="H6312" t="str">
            <v/>
          </cell>
        </row>
        <row r="6313">
          <cell r="H6313" t="str">
            <v/>
          </cell>
        </row>
        <row r="6314">
          <cell r="H6314" t="str">
            <v/>
          </cell>
        </row>
        <row r="6315">
          <cell r="H6315" t="str">
            <v/>
          </cell>
        </row>
        <row r="6316">
          <cell r="H6316" t="str">
            <v/>
          </cell>
        </row>
        <row r="6317">
          <cell r="H6317" t="str">
            <v/>
          </cell>
        </row>
        <row r="6318">
          <cell r="H6318" t="str">
            <v/>
          </cell>
        </row>
        <row r="6319">
          <cell r="H6319" t="str">
            <v/>
          </cell>
        </row>
        <row r="6320">
          <cell r="H6320" t="str">
            <v/>
          </cell>
        </row>
        <row r="6321">
          <cell r="H6321" t="str">
            <v/>
          </cell>
        </row>
        <row r="6322">
          <cell r="H6322" t="str">
            <v/>
          </cell>
        </row>
        <row r="6323">
          <cell r="H6323" t="str">
            <v/>
          </cell>
        </row>
        <row r="6324">
          <cell r="H6324" t="str">
            <v/>
          </cell>
        </row>
        <row r="6325">
          <cell r="H6325" t="str">
            <v/>
          </cell>
        </row>
        <row r="6326">
          <cell r="H6326" t="str">
            <v/>
          </cell>
        </row>
        <row r="6327">
          <cell r="H6327" t="str">
            <v/>
          </cell>
        </row>
        <row r="6328">
          <cell r="H6328" t="str">
            <v/>
          </cell>
        </row>
        <row r="6329">
          <cell r="H6329" t="str">
            <v/>
          </cell>
        </row>
        <row r="6330">
          <cell r="H6330" t="str">
            <v/>
          </cell>
        </row>
        <row r="6331">
          <cell r="H6331" t="str">
            <v/>
          </cell>
        </row>
        <row r="6332">
          <cell r="H6332" t="str">
            <v/>
          </cell>
        </row>
        <row r="6333">
          <cell r="H6333" t="str">
            <v/>
          </cell>
        </row>
        <row r="6334">
          <cell r="H6334" t="str">
            <v/>
          </cell>
        </row>
        <row r="6335">
          <cell r="H6335" t="str">
            <v/>
          </cell>
        </row>
        <row r="6336">
          <cell r="H6336" t="str">
            <v/>
          </cell>
        </row>
        <row r="6337">
          <cell r="H6337" t="str">
            <v/>
          </cell>
        </row>
        <row r="6338">
          <cell r="H6338" t="str">
            <v/>
          </cell>
        </row>
        <row r="6339">
          <cell r="H6339" t="str">
            <v/>
          </cell>
        </row>
        <row r="6340">
          <cell r="H6340" t="str">
            <v/>
          </cell>
        </row>
        <row r="6341">
          <cell r="H6341" t="str">
            <v/>
          </cell>
        </row>
        <row r="6342">
          <cell r="H6342" t="str">
            <v/>
          </cell>
        </row>
        <row r="6343">
          <cell r="H6343" t="str">
            <v/>
          </cell>
        </row>
        <row r="6344">
          <cell r="H6344" t="str">
            <v/>
          </cell>
        </row>
        <row r="6345">
          <cell r="H6345" t="str">
            <v/>
          </cell>
        </row>
        <row r="6346">
          <cell r="H6346" t="str">
            <v/>
          </cell>
        </row>
        <row r="6347">
          <cell r="H6347" t="str">
            <v/>
          </cell>
        </row>
        <row r="6348">
          <cell r="H6348" t="str">
            <v/>
          </cell>
        </row>
        <row r="6349">
          <cell r="H6349" t="str">
            <v/>
          </cell>
        </row>
        <row r="6350">
          <cell r="H6350" t="str">
            <v/>
          </cell>
        </row>
        <row r="6351">
          <cell r="H6351" t="str">
            <v/>
          </cell>
        </row>
        <row r="6352">
          <cell r="H6352" t="str">
            <v/>
          </cell>
        </row>
        <row r="6353">
          <cell r="H6353" t="str">
            <v/>
          </cell>
        </row>
        <row r="6354">
          <cell r="H6354" t="str">
            <v/>
          </cell>
        </row>
        <row r="6355">
          <cell r="H6355" t="str">
            <v/>
          </cell>
        </row>
        <row r="6356">
          <cell r="H6356" t="str">
            <v/>
          </cell>
        </row>
        <row r="6357">
          <cell r="H6357" t="str">
            <v/>
          </cell>
        </row>
        <row r="6358">
          <cell r="H6358" t="str">
            <v/>
          </cell>
        </row>
        <row r="6359">
          <cell r="H6359" t="str">
            <v/>
          </cell>
        </row>
        <row r="6360">
          <cell r="H6360" t="str">
            <v/>
          </cell>
        </row>
        <row r="6361">
          <cell r="H6361" t="str">
            <v/>
          </cell>
        </row>
        <row r="6362">
          <cell r="H6362" t="str">
            <v/>
          </cell>
        </row>
        <row r="6363">
          <cell r="H6363" t="str">
            <v/>
          </cell>
        </row>
        <row r="6364">
          <cell r="H6364" t="str">
            <v/>
          </cell>
        </row>
        <row r="6365">
          <cell r="H6365" t="str">
            <v/>
          </cell>
        </row>
        <row r="6366">
          <cell r="H6366" t="str">
            <v/>
          </cell>
        </row>
        <row r="6367">
          <cell r="H6367" t="str">
            <v/>
          </cell>
        </row>
        <row r="6368">
          <cell r="H6368" t="str">
            <v/>
          </cell>
        </row>
        <row r="6369">
          <cell r="H6369" t="str">
            <v/>
          </cell>
        </row>
        <row r="6370">
          <cell r="H6370" t="str">
            <v/>
          </cell>
        </row>
        <row r="6371">
          <cell r="H6371" t="str">
            <v/>
          </cell>
        </row>
        <row r="6372">
          <cell r="H6372" t="str">
            <v/>
          </cell>
        </row>
        <row r="6373">
          <cell r="H6373" t="str">
            <v/>
          </cell>
        </row>
        <row r="6374">
          <cell r="H6374" t="str">
            <v/>
          </cell>
        </row>
        <row r="6375">
          <cell r="H6375" t="str">
            <v/>
          </cell>
        </row>
        <row r="6376">
          <cell r="H6376" t="str">
            <v/>
          </cell>
        </row>
        <row r="6377">
          <cell r="H6377" t="str">
            <v/>
          </cell>
        </row>
        <row r="6378">
          <cell r="H6378" t="str">
            <v/>
          </cell>
        </row>
        <row r="6379">
          <cell r="H6379" t="str">
            <v/>
          </cell>
        </row>
        <row r="6380">
          <cell r="H6380" t="str">
            <v/>
          </cell>
        </row>
        <row r="6381">
          <cell r="H6381" t="str">
            <v/>
          </cell>
        </row>
        <row r="6382">
          <cell r="H6382" t="str">
            <v/>
          </cell>
        </row>
        <row r="6383">
          <cell r="H6383" t="str">
            <v/>
          </cell>
        </row>
        <row r="6384">
          <cell r="H6384" t="str">
            <v/>
          </cell>
        </row>
        <row r="6385">
          <cell r="H6385" t="str">
            <v/>
          </cell>
        </row>
        <row r="6386">
          <cell r="H6386" t="str">
            <v/>
          </cell>
        </row>
        <row r="6387">
          <cell r="H6387" t="str">
            <v/>
          </cell>
        </row>
        <row r="6388">
          <cell r="H6388" t="str">
            <v/>
          </cell>
        </row>
        <row r="6389">
          <cell r="H6389" t="str">
            <v/>
          </cell>
        </row>
        <row r="6390">
          <cell r="H6390" t="str">
            <v/>
          </cell>
        </row>
        <row r="6391">
          <cell r="H6391" t="str">
            <v/>
          </cell>
        </row>
        <row r="6392">
          <cell r="H6392" t="str">
            <v/>
          </cell>
        </row>
        <row r="6393">
          <cell r="H6393" t="str">
            <v/>
          </cell>
        </row>
        <row r="6394">
          <cell r="H6394" t="str">
            <v/>
          </cell>
        </row>
        <row r="6395">
          <cell r="H6395" t="str">
            <v/>
          </cell>
        </row>
        <row r="6396">
          <cell r="H6396" t="str">
            <v/>
          </cell>
        </row>
        <row r="6397">
          <cell r="H6397" t="str">
            <v/>
          </cell>
        </row>
        <row r="6398">
          <cell r="H6398" t="str">
            <v/>
          </cell>
        </row>
        <row r="6399">
          <cell r="H6399" t="str">
            <v/>
          </cell>
        </row>
        <row r="6400">
          <cell r="H6400" t="str">
            <v/>
          </cell>
        </row>
        <row r="6401">
          <cell r="H6401" t="str">
            <v/>
          </cell>
        </row>
        <row r="6402">
          <cell r="H6402" t="str">
            <v/>
          </cell>
        </row>
        <row r="6403">
          <cell r="H6403" t="str">
            <v/>
          </cell>
        </row>
        <row r="6404">
          <cell r="H6404" t="str">
            <v/>
          </cell>
        </row>
        <row r="6405">
          <cell r="H6405" t="str">
            <v/>
          </cell>
        </row>
        <row r="6406">
          <cell r="H6406" t="str">
            <v/>
          </cell>
        </row>
        <row r="6407">
          <cell r="H6407" t="str">
            <v/>
          </cell>
        </row>
        <row r="6408">
          <cell r="H6408" t="str">
            <v/>
          </cell>
        </row>
        <row r="6409">
          <cell r="H6409" t="str">
            <v/>
          </cell>
        </row>
        <row r="6410">
          <cell r="H6410" t="str">
            <v/>
          </cell>
        </row>
        <row r="6411">
          <cell r="H6411" t="str">
            <v/>
          </cell>
        </row>
        <row r="6412">
          <cell r="H6412" t="str">
            <v/>
          </cell>
        </row>
        <row r="6413">
          <cell r="H6413" t="str">
            <v/>
          </cell>
        </row>
        <row r="6414">
          <cell r="H6414" t="str">
            <v/>
          </cell>
        </row>
        <row r="6415">
          <cell r="H6415" t="str">
            <v/>
          </cell>
        </row>
        <row r="6416">
          <cell r="H6416" t="str">
            <v/>
          </cell>
        </row>
        <row r="6417">
          <cell r="H6417" t="str">
            <v/>
          </cell>
        </row>
        <row r="6418">
          <cell r="H6418" t="str">
            <v/>
          </cell>
        </row>
        <row r="6419">
          <cell r="H6419" t="str">
            <v/>
          </cell>
        </row>
        <row r="6420">
          <cell r="H6420" t="str">
            <v/>
          </cell>
        </row>
        <row r="6421">
          <cell r="H6421" t="str">
            <v/>
          </cell>
        </row>
        <row r="6422">
          <cell r="H6422" t="str">
            <v/>
          </cell>
        </row>
        <row r="6423">
          <cell r="H6423" t="str">
            <v/>
          </cell>
        </row>
        <row r="6424">
          <cell r="H6424" t="str">
            <v/>
          </cell>
        </row>
        <row r="6425">
          <cell r="H6425" t="str">
            <v/>
          </cell>
        </row>
        <row r="6426">
          <cell r="H6426" t="str">
            <v/>
          </cell>
        </row>
        <row r="6427">
          <cell r="H6427" t="str">
            <v/>
          </cell>
        </row>
        <row r="6428">
          <cell r="H6428" t="str">
            <v/>
          </cell>
        </row>
        <row r="6429">
          <cell r="H6429" t="str">
            <v/>
          </cell>
        </row>
        <row r="6430">
          <cell r="H6430" t="str">
            <v/>
          </cell>
        </row>
        <row r="6431">
          <cell r="H6431" t="str">
            <v/>
          </cell>
        </row>
        <row r="6432">
          <cell r="H6432" t="str">
            <v/>
          </cell>
        </row>
        <row r="6433">
          <cell r="H6433" t="str">
            <v/>
          </cell>
        </row>
        <row r="6434">
          <cell r="H6434" t="str">
            <v/>
          </cell>
        </row>
        <row r="6435">
          <cell r="H6435" t="str">
            <v/>
          </cell>
        </row>
        <row r="6436">
          <cell r="H6436" t="str">
            <v/>
          </cell>
        </row>
        <row r="6437">
          <cell r="H6437" t="str">
            <v/>
          </cell>
        </row>
        <row r="6438">
          <cell r="H6438" t="str">
            <v/>
          </cell>
        </row>
        <row r="6439">
          <cell r="H6439" t="str">
            <v/>
          </cell>
        </row>
        <row r="6440">
          <cell r="H6440" t="str">
            <v/>
          </cell>
        </row>
        <row r="6441">
          <cell r="H6441" t="str">
            <v/>
          </cell>
        </row>
        <row r="6442">
          <cell r="H6442" t="str">
            <v/>
          </cell>
        </row>
        <row r="6443">
          <cell r="H6443" t="str">
            <v/>
          </cell>
        </row>
        <row r="6444">
          <cell r="H6444" t="str">
            <v/>
          </cell>
        </row>
        <row r="6445">
          <cell r="H6445" t="str">
            <v/>
          </cell>
        </row>
        <row r="6446">
          <cell r="H6446" t="str">
            <v/>
          </cell>
        </row>
        <row r="6447">
          <cell r="H6447" t="str">
            <v/>
          </cell>
        </row>
        <row r="6448">
          <cell r="H6448" t="str">
            <v/>
          </cell>
        </row>
        <row r="6449">
          <cell r="H6449" t="str">
            <v/>
          </cell>
        </row>
        <row r="6450">
          <cell r="H6450" t="str">
            <v/>
          </cell>
        </row>
        <row r="6451">
          <cell r="H6451" t="str">
            <v/>
          </cell>
        </row>
        <row r="6452">
          <cell r="H6452" t="str">
            <v/>
          </cell>
        </row>
        <row r="6453">
          <cell r="H6453" t="str">
            <v/>
          </cell>
        </row>
        <row r="6454">
          <cell r="H6454" t="str">
            <v/>
          </cell>
        </row>
        <row r="6455">
          <cell r="H6455" t="str">
            <v/>
          </cell>
        </row>
        <row r="6456">
          <cell r="H6456" t="str">
            <v/>
          </cell>
        </row>
        <row r="6457">
          <cell r="H6457" t="str">
            <v/>
          </cell>
        </row>
        <row r="6458">
          <cell r="H6458" t="str">
            <v/>
          </cell>
        </row>
        <row r="6459">
          <cell r="H6459" t="str">
            <v/>
          </cell>
        </row>
        <row r="6460">
          <cell r="H6460" t="str">
            <v/>
          </cell>
        </row>
        <row r="6461">
          <cell r="H6461" t="str">
            <v/>
          </cell>
        </row>
        <row r="6462">
          <cell r="H6462" t="str">
            <v/>
          </cell>
        </row>
        <row r="6463">
          <cell r="H6463" t="str">
            <v/>
          </cell>
        </row>
        <row r="6464">
          <cell r="H6464" t="str">
            <v/>
          </cell>
        </row>
        <row r="6465">
          <cell r="H6465" t="str">
            <v/>
          </cell>
        </row>
        <row r="6466">
          <cell r="H6466" t="str">
            <v/>
          </cell>
        </row>
        <row r="6467">
          <cell r="H6467" t="str">
            <v/>
          </cell>
        </row>
        <row r="6468">
          <cell r="H6468" t="str">
            <v/>
          </cell>
        </row>
        <row r="6469">
          <cell r="H6469" t="str">
            <v/>
          </cell>
        </row>
        <row r="6470">
          <cell r="H6470" t="str">
            <v/>
          </cell>
        </row>
        <row r="6471">
          <cell r="H6471" t="str">
            <v/>
          </cell>
        </row>
        <row r="6472">
          <cell r="H6472" t="str">
            <v/>
          </cell>
        </row>
        <row r="6473">
          <cell r="H6473" t="str">
            <v/>
          </cell>
        </row>
        <row r="6474">
          <cell r="H6474" t="str">
            <v/>
          </cell>
        </row>
        <row r="6475">
          <cell r="H6475" t="str">
            <v/>
          </cell>
        </row>
        <row r="6476">
          <cell r="H6476" t="str">
            <v/>
          </cell>
        </row>
        <row r="6477">
          <cell r="H6477" t="str">
            <v/>
          </cell>
        </row>
        <row r="6478">
          <cell r="H6478" t="str">
            <v/>
          </cell>
        </row>
        <row r="6479">
          <cell r="H6479" t="str">
            <v/>
          </cell>
        </row>
        <row r="6480">
          <cell r="H6480" t="str">
            <v/>
          </cell>
        </row>
        <row r="6481">
          <cell r="H6481" t="str">
            <v/>
          </cell>
        </row>
        <row r="6482">
          <cell r="H6482" t="str">
            <v/>
          </cell>
        </row>
        <row r="6483">
          <cell r="H6483" t="str">
            <v/>
          </cell>
        </row>
        <row r="6484">
          <cell r="H6484" t="str">
            <v/>
          </cell>
        </row>
        <row r="6485">
          <cell r="H6485" t="str">
            <v/>
          </cell>
        </row>
        <row r="6486">
          <cell r="H6486" t="str">
            <v/>
          </cell>
        </row>
        <row r="6487">
          <cell r="H6487" t="str">
            <v/>
          </cell>
        </row>
        <row r="6488">
          <cell r="H6488" t="str">
            <v/>
          </cell>
        </row>
        <row r="6489">
          <cell r="H6489" t="str">
            <v/>
          </cell>
        </row>
        <row r="6490">
          <cell r="H6490" t="str">
            <v/>
          </cell>
        </row>
        <row r="6491">
          <cell r="H6491" t="str">
            <v/>
          </cell>
        </row>
        <row r="6492">
          <cell r="H6492" t="str">
            <v/>
          </cell>
        </row>
        <row r="6493">
          <cell r="H6493" t="str">
            <v/>
          </cell>
        </row>
        <row r="6494">
          <cell r="H6494" t="str">
            <v/>
          </cell>
        </row>
        <row r="6495">
          <cell r="H6495" t="str">
            <v/>
          </cell>
        </row>
        <row r="6496">
          <cell r="H6496" t="str">
            <v/>
          </cell>
        </row>
        <row r="6497">
          <cell r="H6497" t="str">
            <v/>
          </cell>
        </row>
        <row r="6498">
          <cell r="H6498" t="str">
            <v/>
          </cell>
        </row>
        <row r="6499">
          <cell r="H6499" t="str">
            <v/>
          </cell>
        </row>
        <row r="6500">
          <cell r="H6500" t="str">
            <v/>
          </cell>
        </row>
        <row r="6501">
          <cell r="H6501" t="str">
            <v/>
          </cell>
        </row>
        <row r="6502">
          <cell r="H6502" t="str">
            <v/>
          </cell>
        </row>
        <row r="6503">
          <cell r="H6503" t="str">
            <v/>
          </cell>
        </row>
        <row r="6504">
          <cell r="H6504" t="str">
            <v/>
          </cell>
        </row>
        <row r="6505">
          <cell r="H6505" t="str">
            <v/>
          </cell>
        </row>
        <row r="6506">
          <cell r="H6506" t="str">
            <v/>
          </cell>
        </row>
        <row r="6507">
          <cell r="H6507" t="str">
            <v/>
          </cell>
        </row>
        <row r="6508">
          <cell r="H6508" t="str">
            <v/>
          </cell>
        </row>
        <row r="6509">
          <cell r="H6509" t="str">
            <v/>
          </cell>
        </row>
        <row r="6510">
          <cell r="H6510" t="str">
            <v/>
          </cell>
        </row>
        <row r="6511">
          <cell r="H6511" t="str">
            <v/>
          </cell>
        </row>
        <row r="6512">
          <cell r="H6512" t="str">
            <v/>
          </cell>
        </row>
        <row r="6513">
          <cell r="H6513" t="str">
            <v/>
          </cell>
        </row>
        <row r="6514">
          <cell r="H6514" t="str">
            <v/>
          </cell>
        </row>
        <row r="6515">
          <cell r="H6515" t="str">
            <v/>
          </cell>
        </row>
        <row r="6516">
          <cell r="H6516" t="str">
            <v/>
          </cell>
        </row>
        <row r="6517">
          <cell r="H6517" t="str">
            <v/>
          </cell>
        </row>
        <row r="6518">
          <cell r="H6518" t="str">
            <v/>
          </cell>
        </row>
        <row r="6519">
          <cell r="H6519" t="str">
            <v/>
          </cell>
        </row>
        <row r="6520">
          <cell r="H6520" t="str">
            <v/>
          </cell>
        </row>
        <row r="6521">
          <cell r="H6521" t="str">
            <v/>
          </cell>
        </row>
        <row r="6522">
          <cell r="H6522" t="str">
            <v/>
          </cell>
        </row>
        <row r="6523">
          <cell r="H6523" t="str">
            <v/>
          </cell>
        </row>
        <row r="6524">
          <cell r="H6524" t="str">
            <v/>
          </cell>
        </row>
        <row r="6525">
          <cell r="H6525" t="str">
            <v/>
          </cell>
        </row>
        <row r="6526">
          <cell r="H6526" t="str">
            <v/>
          </cell>
        </row>
        <row r="6527">
          <cell r="H6527" t="str">
            <v/>
          </cell>
        </row>
        <row r="6528">
          <cell r="H6528" t="str">
            <v/>
          </cell>
        </row>
        <row r="6529">
          <cell r="H6529" t="str">
            <v/>
          </cell>
        </row>
        <row r="6530">
          <cell r="H6530" t="str">
            <v/>
          </cell>
        </row>
        <row r="6531">
          <cell r="H6531" t="str">
            <v/>
          </cell>
        </row>
        <row r="6532">
          <cell r="H6532" t="str">
            <v/>
          </cell>
        </row>
        <row r="6533">
          <cell r="H6533" t="str">
            <v/>
          </cell>
        </row>
        <row r="6534">
          <cell r="H6534" t="str">
            <v/>
          </cell>
        </row>
        <row r="6535">
          <cell r="H6535" t="str">
            <v/>
          </cell>
        </row>
        <row r="6536">
          <cell r="H6536" t="str">
            <v/>
          </cell>
        </row>
        <row r="6537">
          <cell r="H6537" t="str">
            <v/>
          </cell>
        </row>
        <row r="6538">
          <cell r="H6538" t="str">
            <v/>
          </cell>
        </row>
        <row r="6539">
          <cell r="H6539" t="str">
            <v/>
          </cell>
        </row>
        <row r="6540">
          <cell r="H6540" t="str">
            <v/>
          </cell>
        </row>
        <row r="6541">
          <cell r="H6541" t="str">
            <v/>
          </cell>
        </row>
        <row r="6542">
          <cell r="H6542" t="str">
            <v/>
          </cell>
        </row>
        <row r="6543">
          <cell r="H6543" t="str">
            <v/>
          </cell>
        </row>
        <row r="6544">
          <cell r="H6544" t="str">
            <v/>
          </cell>
        </row>
        <row r="6545">
          <cell r="H6545" t="str">
            <v/>
          </cell>
        </row>
        <row r="6546">
          <cell r="H6546" t="str">
            <v/>
          </cell>
        </row>
        <row r="6547">
          <cell r="H6547" t="str">
            <v/>
          </cell>
        </row>
        <row r="6548">
          <cell r="H6548" t="str">
            <v/>
          </cell>
        </row>
        <row r="6549">
          <cell r="H6549" t="str">
            <v/>
          </cell>
        </row>
        <row r="6550">
          <cell r="H6550" t="str">
            <v/>
          </cell>
        </row>
        <row r="6551">
          <cell r="H6551" t="str">
            <v/>
          </cell>
        </row>
        <row r="6552">
          <cell r="H6552" t="str">
            <v/>
          </cell>
        </row>
        <row r="6553">
          <cell r="H6553" t="str">
            <v/>
          </cell>
        </row>
        <row r="6554">
          <cell r="H6554" t="str">
            <v/>
          </cell>
        </row>
        <row r="6555">
          <cell r="H6555" t="str">
            <v/>
          </cell>
        </row>
        <row r="6556">
          <cell r="H6556" t="str">
            <v/>
          </cell>
        </row>
        <row r="6557">
          <cell r="H6557" t="str">
            <v/>
          </cell>
        </row>
        <row r="6558">
          <cell r="H6558" t="str">
            <v/>
          </cell>
        </row>
        <row r="6559">
          <cell r="H6559" t="str">
            <v/>
          </cell>
        </row>
        <row r="6560">
          <cell r="H6560" t="str">
            <v/>
          </cell>
        </row>
        <row r="6561">
          <cell r="H6561" t="str">
            <v/>
          </cell>
        </row>
        <row r="6562">
          <cell r="H6562" t="str">
            <v/>
          </cell>
        </row>
        <row r="6563">
          <cell r="H6563" t="str">
            <v/>
          </cell>
        </row>
        <row r="6564">
          <cell r="H6564" t="str">
            <v/>
          </cell>
        </row>
        <row r="6565">
          <cell r="H6565" t="str">
            <v/>
          </cell>
        </row>
        <row r="6566">
          <cell r="H6566" t="str">
            <v/>
          </cell>
        </row>
        <row r="6567">
          <cell r="H6567" t="str">
            <v/>
          </cell>
        </row>
        <row r="6568">
          <cell r="H6568" t="str">
            <v/>
          </cell>
        </row>
        <row r="6569">
          <cell r="H6569" t="str">
            <v/>
          </cell>
        </row>
        <row r="6570">
          <cell r="H6570" t="str">
            <v/>
          </cell>
        </row>
        <row r="6571">
          <cell r="H6571" t="str">
            <v/>
          </cell>
        </row>
        <row r="6572">
          <cell r="H6572" t="str">
            <v/>
          </cell>
        </row>
        <row r="6573">
          <cell r="H6573" t="str">
            <v/>
          </cell>
        </row>
        <row r="6574">
          <cell r="H6574" t="str">
            <v/>
          </cell>
        </row>
        <row r="6575">
          <cell r="H6575" t="str">
            <v/>
          </cell>
        </row>
        <row r="6576">
          <cell r="H6576" t="str">
            <v/>
          </cell>
        </row>
        <row r="6577">
          <cell r="H6577" t="str">
            <v/>
          </cell>
        </row>
        <row r="6578">
          <cell r="H6578" t="str">
            <v/>
          </cell>
        </row>
        <row r="6579">
          <cell r="H6579" t="str">
            <v/>
          </cell>
        </row>
        <row r="6580">
          <cell r="H6580" t="str">
            <v/>
          </cell>
        </row>
        <row r="6581">
          <cell r="H6581" t="str">
            <v/>
          </cell>
        </row>
        <row r="6582">
          <cell r="H6582" t="str">
            <v/>
          </cell>
        </row>
        <row r="6583">
          <cell r="H6583" t="str">
            <v/>
          </cell>
        </row>
        <row r="6584">
          <cell r="H6584" t="str">
            <v/>
          </cell>
        </row>
        <row r="6585">
          <cell r="H6585" t="str">
            <v/>
          </cell>
        </row>
        <row r="6586">
          <cell r="H6586" t="str">
            <v/>
          </cell>
        </row>
        <row r="6587">
          <cell r="H6587" t="str">
            <v/>
          </cell>
        </row>
        <row r="6588">
          <cell r="H6588" t="str">
            <v/>
          </cell>
        </row>
        <row r="6589">
          <cell r="H6589" t="str">
            <v/>
          </cell>
        </row>
        <row r="6590">
          <cell r="H6590" t="str">
            <v/>
          </cell>
        </row>
        <row r="6591">
          <cell r="H6591" t="str">
            <v/>
          </cell>
        </row>
        <row r="6592">
          <cell r="H6592" t="str">
            <v/>
          </cell>
        </row>
        <row r="6593">
          <cell r="H6593" t="str">
            <v/>
          </cell>
        </row>
        <row r="6594">
          <cell r="H6594" t="str">
            <v/>
          </cell>
        </row>
        <row r="6595">
          <cell r="H6595" t="str">
            <v/>
          </cell>
        </row>
        <row r="6596">
          <cell r="H6596" t="str">
            <v/>
          </cell>
        </row>
        <row r="6597">
          <cell r="H6597" t="str">
            <v/>
          </cell>
        </row>
        <row r="6598">
          <cell r="H6598" t="str">
            <v/>
          </cell>
        </row>
        <row r="6599">
          <cell r="H6599" t="str">
            <v/>
          </cell>
        </row>
        <row r="6600">
          <cell r="H6600" t="str">
            <v/>
          </cell>
        </row>
        <row r="6601">
          <cell r="H6601" t="str">
            <v/>
          </cell>
        </row>
        <row r="6602">
          <cell r="H6602" t="str">
            <v/>
          </cell>
        </row>
        <row r="6603">
          <cell r="H6603" t="str">
            <v/>
          </cell>
        </row>
        <row r="6604">
          <cell r="H6604" t="str">
            <v/>
          </cell>
        </row>
        <row r="6605">
          <cell r="H6605" t="str">
            <v/>
          </cell>
        </row>
        <row r="6606">
          <cell r="H6606" t="str">
            <v/>
          </cell>
        </row>
        <row r="6607">
          <cell r="H6607" t="str">
            <v/>
          </cell>
        </row>
        <row r="6608">
          <cell r="H6608" t="str">
            <v/>
          </cell>
        </row>
        <row r="6609">
          <cell r="H6609" t="str">
            <v/>
          </cell>
        </row>
        <row r="6610">
          <cell r="H6610" t="str">
            <v/>
          </cell>
        </row>
        <row r="6611">
          <cell r="H6611" t="str">
            <v/>
          </cell>
        </row>
        <row r="6612">
          <cell r="H6612" t="str">
            <v/>
          </cell>
        </row>
        <row r="6613">
          <cell r="H6613" t="str">
            <v/>
          </cell>
        </row>
        <row r="6614">
          <cell r="H6614" t="str">
            <v/>
          </cell>
        </row>
        <row r="6615">
          <cell r="H6615" t="str">
            <v/>
          </cell>
        </row>
        <row r="6616">
          <cell r="H6616" t="str">
            <v/>
          </cell>
        </row>
        <row r="6617">
          <cell r="H6617" t="str">
            <v/>
          </cell>
        </row>
        <row r="6618">
          <cell r="H6618" t="str">
            <v/>
          </cell>
        </row>
        <row r="6619">
          <cell r="H6619" t="str">
            <v/>
          </cell>
        </row>
        <row r="6620">
          <cell r="H6620" t="str">
            <v/>
          </cell>
        </row>
        <row r="6621">
          <cell r="H6621" t="str">
            <v/>
          </cell>
        </row>
        <row r="6622">
          <cell r="H6622" t="str">
            <v/>
          </cell>
        </row>
        <row r="6623">
          <cell r="H6623" t="str">
            <v/>
          </cell>
        </row>
        <row r="6624">
          <cell r="H6624" t="str">
            <v/>
          </cell>
        </row>
        <row r="6625">
          <cell r="H6625" t="str">
            <v/>
          </cell>
        </row>
        <row r="6626">
          <cell r="H6626" t="str">
            <v/>
          </cell>
        </row>
        <row r="6627">
          <cell r="H6627" t="str">
            <v/>
          </cell>
        </row>
        <row r="6628">
          <cell r="H6628" t="str">
            <v/>
          </cell>
        </row>
        <row r="6629">
          <cell r="H6629" t="str">
            <v/>
          </cell>
        </row>
        <row r="6630">
          <cell r="H6630" t="str">
            <v/>
          </cell>
        </row>
        <row r="6631">
          <cell r="H6631" t="str">
            <v/>
          </cell>
        </row>
        <row r="6632">
          <cell r="H6632" t="str">
            <v/>
          </cell>
        </row>
        <row r="6633">
          <cell r="H6633" t="str">
            <v/>
          </cell>
        </row>
        <row r="6634">
          <cell r="H6634" t="str">
            <v/>
          </cell>
        </row>
        <row r="6635">
          <cell r="H6635" t="str">
            <v/>
          </cell>
        </row>
        <row r="6636">
          <cell r="H6636" t="str">
            <v/>
          </cell>
        </row>
        <row r="6637">
          <cell r="H6637" t="str">
            <v/>
          </cell>
        </row>
        <row r="6638">
          <cell r="H6638" t="str">
            <v/>
          </cell>
        </row>
        <row r="6639">
          <cell r="H6639" t="str">
            <v/>
          </cell>
        </row>
        <row r="6640">
          <cell r="H6640" t="str">
            <v/>
          </cell>
        </row>
        <row r="6641">
          <cell r="H6641" t="str">
            <v/>
          </cell>
        </row>
        <row r="6642">
          <cell r="H6642" t="str">
            <v/>
          </cell>
        </row>
        <row r="6643">
          <cell r="H6643" t="str">
            <v/>
          </cell>
        </row>
        <row r="6644">
          <cell r="H6644" t="str">
            <v/>
          </cell>
        </row>
        <row r="6645">
          <cell r="H6645" t="str">
            <v/>
          </cell>
        </row>
        <row r="6646">
          <cell r="H6646" t="str">
            <v/>
          </cell>
        </row>
        <row r="6647">
          <cell r="H6647" t="str">
            <v/>
          </cell>
        </row>
        <row r="6648">
          <cell r="H6648" t="str">
            <v/>
          </cell>
        </row>
        <row r="6649">
          <cell r="H6649" t="str">
            <v/>
          </cell>
        </row>
        <row r="6650">
          <cell r="H6650" t="str">
            <v/>
          </cell>
        </row>
        <row r="6651">
          <cell r="H6651" t="str">
            <v/>
          </cell>
        </row>
        <row r="6652">
          <cell r="H6652" t="str">
            <v/>
          </cell>
        </row>
        <row r="6653">
          <cell r="H6653" t="str">
            <v/>
          </cell>
        </row>
        <row r="6654">
          <cell r="H6654" t="str">
            <v/>
          </cell>
        </row>
        <row r="6655">
          <cell r="H6655" t="str">
            <v/>
          </cell>
        </row>
        <row r="6656">
          <cell r="H6656" t="str">
            <v/>
          </cell>
        </row>
        <row r="6657">
          <cell r="H6657" t="str">
            <v/>
          </cell>
        </row>
        <row r="6658">
          <cell r="H6658" t="str">
            <v/>
          </cell>
        </row>
        <row r="6659">
          <cell r="H6659" t="str">
            <v/>
          </cell>
        </row>
        <row r="6660">
          <cell r="H6660" t="str">
            <v/>
          </cell>
        </row>
        <row r="6661">
          <cell r="H6661" t="str">
            <v/>
          </cell>
        </row>
        <row r="6662">
          <cell r="H6662" t="str">
            <v/>
          </cell>
        </row>
        <row r="6663">
          <cell r="H6663" t="str">
            <v/>
          </cell>
        </row>
        <row r="6664">
          <cell r="H6664" t="str">
            <v/>
          </cell>
        </row>
        <row r="6665">
          <cell r="H6665" t="str">
            <v/>
          </cell>
        </row>
        <row r="6666">
          <cell r="H6666" t="str">
            <v/>
          </cell>
        </row>
        <row r="6667">
          <cell r="H6667" t="str">
            <v/>
          </cell>
        </row>
        <row r="6668">
          <cell r="H6668" t="str">
            <v/>
          </cell>
        </row>
        <row r="6669">
          <cell r="H6669" t="str">
            <v/>
          </cell>
        </row>
        <row r="6670">
          <cell r="H6670" t="str">
            <v/>
          </cell>
        </row>
        <row r="6671">
          <cell r="H6671" t="str">
            <v/>
          </cell>
        </row>
        <row r="6672">
          <cell r="H6672" t="str">
            <v/>
          </cell>
        </row>
        <row r="6673">
          <cell r="H6673" t="str">
            <v/>
          </cell>
        </row>
        <row r="6674">
          <cell r="H6674" t="str">
            <v/>
          </cell>
        </row>
        <row r="6675">
          <cell r="H6675" t="str">
            <v/>
          </cell>
        </row>
        <row r="6676">
          <cell r="H6676" t="str">
            <v/>
          </cell>
        </row>
        <row r="6677">
          <cell r="H6677" t="str">
            <v/>
          </cell>
        </row>
        <row r="6678">
          <cell r="H6678" t="str">
            <v/>
          </cell>
        </row>
        <row r="6679">
          <cell r="H6679" t="str">
            <v/>
          </cell>
        </row>
        <row r="6680">
          <cell r="H6680" t="str">
            <v/>
          </cell>
        </row>
        <row r="6681">
          <cell r="H6681" t="str">
            <v/>
          </cell>
        </row>
        <row r="6682">
          <cell r="H6682" t="str">
            <v/>
          </cell>
        </row>
        <row r="6683">
          <cell r="H6683" t="str">
            <v/>
          </cell>
        </row>
        <row r="6684">
          <cell r="H6684" t="str">
            <v/>
          </cell>
        </row>
        <row r="6685">
          <cell r="H6685" t="str">
            <v/>
          </cell>
        </row>
        <row r="6686">
          <cell r="H6686" t="str">
            <v/>
          </cell>
        </row>
        <row r="6687">
          <cell r="H6687" t="str">
            <v/>
          </cell>
        </row>
        <row r="6688">
          <cell r="H6688" t="str">
            <v/>
          </cell>
        </row>
        <row r="6689">
          <cell r="H6689" t="str">
            <v/>
          </cell>
        </row>
        <row r="6690">
          <cell r="H6690" t="str">
            <v/>
          </cell>
        </row>
        <row r="6691">
          <cell r="H6691" t="str">
            <v/>
          </cell>
        </row>
        <row r="6692">
          <cell r="H6692" t="str">
            <v/>
          </cell>
        </row>
        <row r="6693">
          <cell r="H6693" t="str">
            <v/>
          </cell>
        </row>
        <row r="6694">
          <cell r="H6694" t="str">
            <v/>
          </cell>
        </row>
        <row r="6695">
          <cell r="H6695" t="str">
            <v/>
          </cell>
        </row>
        <row r="6696">
          <cell r="H6696" t="str">
            <v/>
          </cell>
        </row>
        <row r="6697">
          <cell r="H6697" t="str">
            <v/>
          </cell>
        </row>
        <row r="6698">
          <cell r="H6698" t="str">
            <v/>
          </cell>
        </row>
        <row r="6699">
          <cell r="H6699" t="str">
            <v/>
          </cell>
        </row>
        <row r="6700">
          <cell r="H6700" t="str">
            <v/>
          </cell>
        </row>
        <row r="6701">
          <cell r="H6701" t="str">
            <v/>
          </cell>
        </row>
        <row r="6702">
          <cell r="H6702" t="str">
            <v/>
          </cell>
        </row>
        <row r="6703">
          <cell r="H6703" t="str">
            <v/>
          </cell>
        </row>
        <row r="6704">
          <cell r="H6704" t="str">
            <v/>
          </cell>
        </row>
        <row r="6705">
          <cell r="H6705" t="str">
            <v/>
          </cell>
        </row>
        <row r="6706">
          <cell r="H6706" t="str">
            <v/>
          </cell>
        </row>
        <row r="6707">
          <cell r="H6707" t="str">
            <v/>
          </cell>
        </row>
        <row r="6708">
          <cell r="H6708" t="str">
            <v/>
          </cell>
        </row>
        <row r="6709">
          <cell r="H6709" t="str">
            <v/>
          </cell>
        </row>
        <row r="6710">
          <cell r="H6710" t="str">
            <v/>
          </cell>
        </row>
        <row r="6711">
          <cell r="H6711" t="str">
            <v/>
          </cell>
        </row>
        <row r="6712">
          <cell r="H6712" t="str">
            <v/>
          </cell>
        </row>
        <row r="6713">
          <cell r="H6713" t="str">
            <v/>
          </cell>
        </row>
        <row r="6714">
          <cell r="H6714" t="str">
            <v/>
          </cell>
        </row>
        <row r="6715">
          <cell r="H6715" t="str">
            <v/>
          </cell>
        </row>
        <row r="6716">
          <cell r="H6716" t="str">
            <v/>
          </cell>
        </row>
        <row r="6717">
          <cell r="H6717" t="str">
            <v/>
          </cell>
        </row>
        <row r="6718">
          <cell r="H6718" t="str">
            <v/>
          </cell>
        </row>
        <row r="6719">
          <cell r="H6719" t="str">
            <v/>
          </cell>
        </row>
        <row r="6720">
          <cell r="H6720" t="str">
            <v/>
          </cell>
        </row>
        <row r="6721">
          <cell r="H6721" t="str">
            <v/>
          </cell>
        </row>
        <row r="6722">
          <cell r="H6722" t="str">
            <v/>
          </cell>
        </row>
        <row r="6723">
          <cell r="H6723" t="str">
            <v/>
          </cell>
        </row>
        <row r="6724">
          <cell r="H6724" t="str">
            <v/>
          </cell>
        </row>
        <row r="6725">
          <cell r="H6725" t="str">
            <v/>
          </cell>
        </row>
        <row r="6726">
          <cell r="H6726" t="str">
            <v/>
          </cell>
        </row>
        <row r="6727">
          <cell r="H6727" t="str">
            <v/>
          </cell>
        </row>
        <row r="6728">
          <cell r="H6728" t="str">
            <v/>
          </cell>
        </row>
        <row r="6729">
          <cell r="H6729" t="str">
            <v/>
          </cell>
        </row>
        <row r="6730">
          <cell r="H6730" t="str">
            <v/>
          </cell>
        </row>
        <row r="6731">
          <cell r="H6731" t="str">
            <v/>
          </cell>
        </row>
        <row r="6732">
          <cell r="H6732" t="str">
            <v/>
          </cell>
        </row>
        <row r="6733">
          <cell r="H6733" t="str">
            <v/>
          </cell>
        </row>
        <row r="6734">
          <cell r="H6734" t="str">
            <v/>
          </cell>
        </row>
        <row r="6735">
          <cell r="H6735" t="str">
            <v/>
          </cell>
        </row>
        <row r="6736">
          <cell r="H6736" t="str">
            <v/>
          </cell>
        </row>
        <row r="6737">
          <cell r="H6737" t="str">
            <v/>
          </cell>
        </row>
        <row r="6738">
          <cell r="H6738" t="str">
            <v/>
          </cell>
        </row>
        <row r="6739">
          <cell r="H6739" t="str">
            <v/>
          </cell>
        </row>
        <row r="6740">
          <cell r="H6740" t="str">
            <v/>
          </cell>
        </row>
        <row r="6741">
          <cell r="H6741" t="str">
            <v/>
          </cell>
        </row>
        <row r="6742">
          <cell r="H6742" t="str">
            <v/>
          </cell>
        </row>
        <row r="6743">
          <cell r="H6743" t="str">
            <v/>
          </cell>
        </row>
        <row r="6744">
          <cell r="H6744" t="str">
            <v/>
          </cell>
        </row>
        <row r="6745">
          <cell r="H6745" t="str">
            <v/>
          </cell>
        </row>
        <row r="6746">
          <cell r="H6746" t="str">
            <v/>
          </cell>
        </row>
        <row r="6747">
          <cell r="H6747" t="str">
            <v/>
          </cell>
        </row>
        <row r="6748">
          <cell r="H6748" t="str">
            <v/>
          </cell>
        </row>
        <row r="6749">
          <cell r="H6749" t="str">
            <v/>
          </cell>
        </row>
        <row r="6750">
          <cell r="H6750" t="str">
            <v/>
          </cell>
        </row>
        <row r="6751">
          <cell r="H6751" t="str">
            <v/>
          </cell>
        </row>
        <row r="6752">
          <cell r="H6752" t="str">
            <v/>
          </cell>
        </row>
        <row r="6753">
          <cell r="H6753" t="str">
            <v/>
          </cell>
        </row>
        <row r="6754">
          <cell r="H6754" t="str">
            <v/>
          </cell>
        </row>
        <row r="6755">
          <cell r="H6755" t="str">
            <v/>
          </cell>
        </row>
        <row r="6756">
          <cell r="H6756" t="str">
            <v/>
          </cell>
        </row>
        <row r="6757">
          <cell r="H6757" t="str">
            <v/>
          </cell>
        </row>
        <row r="6758">
          <cell r="H6758" t="str">
            <v/>
          </cell>
        </row>
        <row r="6759">
          <cell r="H6759" t="str">
            <v/>
          </cell>
        </row>
        <row r="6760">
          <cell r="H6760" t="str">
            <v/>
          </cell>
        </row>
        <row r="6761">
          <cell r="H6761" t="str">
            <v/>
          </cell>
        </row>
        <row r="6762">
          <cell r="H6762" t="str">
            <v/>
          </cell>
        </row>
        <row r="6763">
          <cell r="H6763" t="str">
            <v/>
          </cell>
        </row>
        <row r="6764">
          <cell r="H6764" t="str">
            <v/>
          </cell>
        </row>
        <row r="6765">
          <cell r="H6765" t="str">
            <v/>
          </cell>
        </row>
        <row r="6766">
          <cell r="H6766" t="str">
            <v/>
          </cell>
        </row>
        <row r="6767">
          <cell r="H6767" t="str">
            <v/>
          </cell>
        </row>
        <row r="6768">
          <cell r="H6768" t="str">
            <v/>
          </cell>
        </row>
        <row r="6769">
          <cell r="H6769" t="str">
            <v/>
          </cell>
        </row>
        <row r="6770">
          <cell r="H6770" t="str">
            <v/>
          </cell>
        </row>
        <row r="6771">
          <cell r="H6771" t="str">
            <v/>
          </cell>
        </row>
        <row r="6772">
          <cell r="H6772" t="str">
            <v/>
          </cell>
        </row>
        <row r="6773">
          <cell r="H6773" t="str">
            <v/>
          </cell>
        </row>
        <row r="6774">
          <cell r="H6774" t="str">
            <v/>
          </cell>
        </row>
        <row r="6775">
          <cell r="H6775" t="str">
            <v/>
          </cell>
        </row>
        <row r="6776">
          <cell r="H6776" t="str">
            <v/>
          </cell>
        </row>
        <row r="6777">
          <cell r="H6777" t="str">
            <v/>
          </cell>
        </row>
        <row r="6778">
          <cell r="H6778" t="str">
            <v/>
          </cell>
        </row>
        <row r="6779">
          <cell r="H6779" t="str">
            <v/>
          </cell>
        </row>
        <row r="6780">
          <cell r="H6780" t="str">
            <v/>
          </cell>
        </row>
        <row r="6781">
          <cell r="H6781" t="str">
            <v/>
          </cell>
        </row>
        <row r="6782">
          <cell r="H6782" t="str">
            <v/>
          </cell>
        </row>
        <row r="6783">
          <cell r="H6783" t="str">
            <v/>
          </cell>
        </row>
        <row r="6784">
          <cell r="H6784" t="str">
            <v/>
          </cell>
        </row>
        <row r="6785">
          <cell r="H6785" t="str">
            <v/>
          </cell>
        </row>
        <row r="6786">
          <cell r="H6786" t="str">
            <v/>
          </cell>
        </row>
        <row r="6787">
          <cell r="H6787" t="str">
            <v/>
          </cell>
        </row>
        <row r="6788">
          <cell r="H6788" t="str">
            <v/>
          </cell>
        </row>
        <row r="6789">
          <cell r="H6789" t="str">
            <v/>
          </cell>
        </row>
        <row r="6790">
          <cell r="H6790" t="str">
            <v/>
          </cell>
        </row>
        <row r="6791">
          <cell r="H6791" t="str">
            <v/>
          </cell>
        </row>
        <row r="6792">
          <cell r="H6792" t="str">
            <v/>
          </cell>
        </row>
        <row r="6793">
          <cell r="H6793" t="str">
            <v/>
          </cell>
        </row>
        <row r="6794">
          <cell r="H6794" t="str">
            <v/>
          </cell>
        </row>
        <row r="6795">
          <cell r="H6795" t="str">
            <v/>
          </cell>
        </row>
        <row r="6796">
          <cell r="H6796" t="str">
            <v/>
          </cell>
        </row>
        <row r="6797">
          <cell r="H6797" t="str">
            <v/>
          </cell>
        </row>
        <row r="6798">
          <cell r="H6798" t="str">
            <v/>
          </cell>
        </row>
        <row r="6799">
          <cell r="H6799" t="str">
            <v/>
          </cell>
        </row>
        <row r="6800">
          <cell r="H6800" t="str">
            <v/>
          </cell>
        </row>
        <row r="6801">
          <cell r="H6801" t="str">
            <v/>
          </cell>
        </row>
        <row r="6802">
          <cell r="H6802" t="str">
            <v/>
          </cell>
        </row>
        <row r="6803">
          <cell r="H6803" t="str">
            <v/>
          </cell>
        </row>
        <row r="6804">
          <cell r="H6804" t="str">
            <v/>
          </cell>
        </row>
        <row r="6805">
          <cell r="H6805" t="str">
            <v/>
          </cell>
        </row>
        <row r="6806">
          <cell r="H6806" t="str">
            <v/>
          </cell>
        </row>
        <row r="6807">
          <cell r="H6807" t="str">
            <v/>
          </cell>
        </row>
        <row r="6808">
          <cell r="H6808" t="str">
            <v/>
          </cell>
        </row>
        <row r="6809">
          <cell r="H6809" t="str">
            <v/>
          </cell>
        </row>
        <row r="6810">
          <cell r="H6810" t="str">
            <v/>
          </cell>
        </row>
        <row r="6811">
          <cell r="H6811" t="str">
            <v/>
          </cell>
        </row>
        <row r="6812">
          <cell r="H6812" t="str">
            <v/>
          </cell>
        </row>
        <row r="6813">
          <cell r="H6813" t="str">
            <v/>
          </cell>
        </row>
        <row r="6814">
          <cell r="H6814" t="str">
            <v/>
          </cell>
        </row>
        <row r="6815">
          <cell r="H6815" t="str">
            <v/>
          </cell>
        </row>
        <row r="6816">
          <cell r="H6816" t="str">
            <v/>
          </cell>
        </row>
        <row r="6817">
          <cell r="H6817" t="str">
            <v/>
          </cell>
        </row>
        <row r="6818">
          <cell r="H6818" t="str">
            <v/>
          </cell>
        </row>
        <row r="6819">
          <cell r="H6819" t="str">
            <v/>
          </cell>
        </row>
        <row r="6820">
          <cell r="H6820" t="str">
            <v/>
          </cell>
        </row>
        <row r="6821">
          <cell r="H6821" t="str">
            <v/>
          </cell>
        </row>
        <row r="6822">
          <cell r="H6822" t="str">
            <v/>
          </cell>
        </row>
        <row r="6823">
          <cell r="H6823" t="str">
            <v/>
          </cell>
        </row>
        <row r="6824">
          <cell r="H6824" t="str">
            <v/>
          </cell>
        </row>
        <row r="6825">
          <cell r="H6825" t="str">
            <v/>
          </cell>
        </row>
        <row r="6826">
          <cell r="H6826" t="str">
            <v/>
          </cell>
        </row>
        <row r="6827">
          <cell r="H6827" t="str">
            <v/>
          </cell>
        </row>
        <row r="6828">
          <cell r="H6828" t="str">
            <v/>
          </cell>
        </row>
        <row r="6829">
          <cell r="H6829" t="str">
            <v/>
          </cell>
        </row>
        <row r="6830">
          <cell r="H6830" t="str">
            <v/>
          </cell>
        </row>
        <row r="6831">
          <cell r="H6831" t="str">
            <v/>
          </cell>
        </row>
        <row r="6832">
          <cell r="H6832" t="str">
            <v/>
          </cell>
        </row>
        <row r="6833">
          <cell r="H6833" t="str">
            <v/>
          </cell>
        </row>
        <row r="6834">
          <cell r="H6834" t="str">
            <v/>
          </cell>
        </row>
        <row r="6835">
          <cell r="H6835" t="str">
            <v/>
          </cell>
        </row>
        <row r="6836">
          <cell r="H6836" t="str">
            <v/>
          </cell>
        </row>
        <row r="6837">
          <cell r="H6837" t="str">
            <v/>
          </cell>
        </row>
        <row r="6838">
          <cell r="H6838" t="str">
            <v/>
          </cell>
        </row>
        <row r="6839">
          <cell r="H6839" t="str">
            <v/>
          </cell>
        </row>
        <row r="6840">
          <cell r="H6840" t="str">
            <v/>
          </cell>
        </row>
        <row r="6841">
          <cell r="H6841" t="str">
            <v/>
          </cell>
        </row>
        <row r="6842">
          <cell r="H6842" t="str">
            <v/>
          </cell>
        </row>
        <row r="6843">
          <cell r="H6843" t="str">
            <v/>
          </cell>
        </row>
        <row r="6844">
          <cell r="H6844" t="str">
            <v/>
          </cell>
        </row>
        <row r="6845">
          <cell r="H6845" t="str">
            <v/>
          </cell>
        </row>
        <row r="6846">
          <cell r="H6846" t="str">
            <v/>
          </cell>
        </row>
        <row r="6847">
          <cell r="H6847" t="str">
            <v/>
          </cell>
        </row>
        <row r="6848">
          <cell r="H6848" t="str">
            <v/>
          </cell>
        </row>
        <row r="6849">
          <cell r="H6849" t="str">
            <v/>
          </cell>
        </row>
        <row r="6850">
          <cell r="H6850" t="str">
            <v/>
          </cell>
        </row>
        <row r="6851">
          <cell r="H6851" t="str">
            <v/>
          </cell>
        </row>
        <row r="6852">
          <cell r="H6852" t="str">
            <v/>
          </cell>
        </row>
        <row r="6853">
          <cell r="H6853" t="str">
            <v/>
          </cell>
        </row>
        <row r="6854">
          <cell r="H6854" t="str">
            <v/>
          </cell>
        </row>
        <row r="6855">
          <cell r="H6855" t="str">
            <v/>
          </cell>
        </row>
        <row r="6856">
          <cell r="H6856" t="str">
            <v/>
          </cell>
        </row>
        <row r="6857">
          <cell r="H6857" t="str">
            <v/>
          </cell>
        </row>
        <row r="6858">
          <cell r="H6858" t="str">
            <v/>
          </cell>
        </row>
        <row r="6859">
          <cell r="H6859" t="str">
            <v/>
          </cell>
        </row>
        <row r="6860">
          <cell r="H6860" t="str">
            <v/>
          </cell>
        </row>
        <row r="6861">
          <cell r="H6861" t="str">
            <v/>
          </cell>
        </row>
        <row r="6862">
          <cell r="H6862" t="str">
            <v/>
          </cell>
        </row>
        <row r="6863">
          <cell r="H6863" t="str">
            <v/>
          </cell>
        </row>
        <row r="6864">
          <cell r="H6864" t="str">
            <v/>
          </cell>
        </row>
        <row r="6865">
          <cell r="H6865" t="str">
            <v/>
          </cell>
        </row>
        <row r="6866">
          <cell r="H6866" t="str">
            <v/>
          </cell>
        </row>
        <row r="6867">
          <cell r="H6867" t="str">
            <v/>
          </cell>
        </row>
        <row r="6868">
          <cell r="H6868" t="str">
            <v/>
          </cell>
        </row>
        <row r="6869">
          <cell r="H6869" t="str">
            <v/>
          </cell>
        </row>
        <row r="6870">
          <cell r="H6870" t="str">
            <v/>
          </cell>
        </row>
        <row r="6871">
          <cell r="H6871" t="str">
            <v/>
          </cell>
        </row>
        <row r="6872">
          <cell r="H6872" t="str">
            <v/>
          </cell>
        </row>
        <row r="6873">
          <cell r="H6873" t="str">
            <v/>
          </cell>
        </row>
        <row r="6874">
          <cell r="H6874" t="str">
            <v/>
          </cell>
        </row>
        <row r="6875">
          <cell r="H6875" t="str">
            <v/>
          </cell>
        </row>
        <row r="6876">
          <cell r="H6876" t="str">
            <v/>
          </cell>
        </row>
        <row r="6877">
          <cell r="H6877" t="str">
            <v/>
          </cell>
        </row>
        <row r="6878">
          <cell r="H6878" t="str">
            <v/>
          </cell>
        </row>
        <row r="6879">
          <cell r="H6879" t="str">
            <v/>
          </cell>
        </row>
        <row r="6880">
          <cell r="H6880" t="str">
            <v/>
          </cell>
        </row>
        <row r="6881">
          <cell r="H6881" t="str">
            <v/>
          </cell>
        </row>
        <row r="6882">
          <cell r="H6882" t="str">
            <v/>
          </cell>
        </row>
        <row r="6883">
          <cell r="H6883" t="str">
            <v/>
          </cell>
        </row>
        <row r="6884">
          <cell r="H6884" t="str">
            <v/>
          </cell>
        </row>
        <row r="6885">
          <cell r="H6885" t="str">
            <v/>
          </cell>
        </row>
        <row r="6886">
          <cell r="H6886" t="str">
            <v/>
          </cell>
        </row>
        <row r="6887">
          <cell r="H6887" t="str">
            <v/>
          </cell>
        </row>
        <row r="6888">
          <cell r="H6888" t="str">
            <v/>
          </cell>
        </row>
        <row r="6889">
          <cell r="H6889" t="str">
            <v/>
          </cell>
        </row>
        <row r="6890">
          <cell r="H6890" t="str">
            <v/>
          </cell>
        </row>
        <row r="6891">
          <cell r="H6891" t="str">
            <v/>
          </cell>
        </row>
        <row r="6892">
          <cell r="H6892" t="str">
            <v/>
          </cell>
        </row>
        <row r="6893">
          <cell r="H6893" t="str">
            <v/>
          </cell>
        </row>
        <row r="6894">
          <cell r="H6894" t="str">
            <v/>
          </cell>
        </row>
        <row r="6895">
          <cell r="H6895" t="str">
            <v/>
          </cell>
        </row>
        <row r="6896">
          <cell r="H6896" t="str">
            <v/>
          </cell>
        </row>
        <row r="6897">
          <cell r="H6897" t="str">
            <v/>
          </cell>
        </row>
        <row r="6898">
          <cell r="H6898" t="str">
            <v/>
          </cell>
        </row>
        <row r="6899">
          <cell r="H6899" t="str">
            <v/>
          </cell>
        </row>
        <row r="6900">
          <cell r="H6900" t="str">
            <v/>
          </cell>
        </row>
        <row r="6901">
          <cell r="H6901" t="str">
            <v/>
          </cell>
        </row>
        <row r="6902">
          <cell r="H6902" t="str">
            <v/>
          </cell>
        </row>
        <row r="6903">
          <cell r="H6903" t="str">
            <v/>
          </cell>
        </row>
        <row r="6904">
          <cell r="H6904" t="str">
            <v/>
          </cell>
        </row>
        <row r="6905">
          <cell r="H6905" t="str">
            <v/>
          </cell>
        </row>
        <row r="6906">
          <cell r="H6906" t="str">
            <v/>
          </cell>
        </row>
        <row r="6907">
          <cell r="H6907" t="str">
            <v/>
          </cell>
        </row>
        <row r="6908">
          <cell r="H6908" t="str">
            <v/>
          </cell>
        </row>
        <row r="6909">
          <cell r="H6909" t="str">
            <v/>
          </cell>
        </row>
        <row r="6910">
          <cell r="H6910" t="str">
            <v/>
          </cell>
        </row>
        <row r="6911">
          <cell r="H6911" t="str">
            <v/>
          </cell>
        </row>
        <row r="6912">
          <cell r="H6912" t="str">
            <v/>
          </cell>
        </row>
        <row r="6913">
          <cell r="H6913" t="str">
            <v/>
          </cell>
        </row>
        <row r="6914">
          <cell r="H6914" t="str">
            <v/>
          </cell>
        </row>
        <row r="6915">
          <cell r="H6915" t="str">
            <v/>
          </cell>
        </row>
        <row r="6916">
          <cell r="H6916" t="str">
            <v/>
          </cell>
        </row>
        <row r="6917">
          <cell r="H6917" t="str">
            <v/>
          </cell>
        </row>
        <row r="6918">
          <cell r="H6918" t="str">
            <v/>
          </cell>
        </row>
        <row r="6919">
          <cell r="H6919" t="str">
            <v/>
          </cell>
        </row>
        <row r="6920">
          <cell r="H6920" t="str">
            <v/>
          </cell>
        </row>
        <row r="6921">
          <cell r="H6921" t="str">
            <v/>
          </cell>
        </row>
        <row r="6922">
          <cell r="H6922" t="str">
            <v/>
          </cell>
        </row>
        <row r="6923">
          <cell r="H6923" t="str">
            <v/>
          </cell>
        </row>
        <row r="6924">
          <cell r="H6924" t="str">
            <v/>
          </cell>
        </row>
        <row r="6925">
          <cell r="H6925" t="str">
            <v/>
          </cell>
        </row>
        <row r="6926">
          <cell r="H6926" t="str">
            <v/>
          </cell>
        </row>
        <row r="6927">
          <cell r="H6927" t="str">
            <v/>
          </cell>
        </row>
        <row r="6928">
          <cell r="H6928" t="str">
            <v/>
          </cell>
        </row>
        <row r="6929">
          <cell r="H6929" t="str">
            <v/>
          </cell>
        </row>
        <row r="6930">
          <cell r="H6930" t="str">
            <v/>
          </cell>
        </row>
        <row r="6931">
          <cell r="H6931" t="str">
            <v/>
          </cell>
        </row>
        <row r="6932">
          <cell r="H6932" t="str">
            <v/>
          </cell>
        </row>
        <row r="6933">
          <cell r="H6933" t="str">
            <v/>
          </cell>
        </row>
        <row r="6934">
          <cell r="H6934" t="str">
            <v/>
          </cell>
        </row>
        <row r="6935">
          <cell r="H6935" t="str">
            <v/>
          </cell>
        </row>
        <row r="6936">
          <cell r="H6936" t="str">
            <v/>
          </cell>
        </row>
        <row r="6937">
          <cell r="H6937" t="str">
            <v/>
          </cell>
        </row>
        <row r="6938">
          <cell r="H6938" t="str">
            <v/>
          </cell>
        </row>
        <row r="6939">
          <cell r="H6939" t="str">
            <v/>
          </cell>
        </row>
        <row r="6940">
          <cell r="H6940" t="str">
            <v/>
          </cell>
        </row>
        <row r="6941">
          <cell r="H6941" t="str">
            <v/>
          </cell>
        </row>
        <row r="6942">
          <cell r="H6942" t="str">
            <v/>
          </cell>
        </row>
        <row r="6943">
          <cell r="H6943" t="str">
            <v/>
          </cell>
        </row>
        <row r="6944">
          <cell r="H6944" t="str">
            <v/>
          </cell>
        </row>
        <row r="6945">
          <cell r="H6945" t="str">
            <v/>
          </cell>
        </row>
        <row r="6946">
          <cell r="H6946" t="str">
            <v/>
          </cell>
        </row>
        <row r="6947">
          <cell r="H6947" t="str">
            <v/>
          </cell>
        </row>
        <row r="6948">
          <cell r="H6948" t="str">
            <v/>
          </cell>
        </row>
        <row r="6949">
          <cell r="H6949" t="str">
            <v/>
          </cell>
        </row>
        <row r="6950">
          <cell r="H6950" t="str">
            <v/>
          </cell>
        </row>
        <row r="6951">
          <cell r="H6951" t="str">
            <v/>
          </cell>
        </row>
        <row r="6952">
          <cell r="H6952" t="str">
            <v/>
          </cell>
        </row>
        <row r="6953">
          <cell r="H6953" t="str">
            <v/>
          </cell>
        </row>
        <row r="6954">
          <cell r="H6954" t="str">
            <v/>
          </cell>
        </row>
        <row r="6955">
          <cell r="H6955" t="str">
            <v/>
          </cell>
        </row>
        <row r="6956">
          <cell r="H6956" t="str">
            <v/>
          </cell>
        </row>
        <row r="6957">
          <cell r="H6957" t="str">
            <v/>
          </cell>
        </row>
        <row r="6958">
          <cell r="H6958" t="str">
            <v/>
          </cell>
        </row>
        <row r="6959">
          <cell r="H6959" t="str">
            <v/>
          </cell>
        </row>
        <row r="6960">
          <cell r="H6960" t="str">
            <v/>
          </cell>
        </row>
        <row r="6961">
          <cell r="H6961" t="str">
            <v/>
          </cell>
        </row>
        <row r="6962">
          <cell r="H6962" t="str">
            <v/>
          </cell>
        </row>
        <row r="6963">
          <cell r="H6963" t="str">
            <v/>
          </cell>
        </row>
        <row r="6964">
          <cell r="H6964" t="str">
            <v/>
          </cell>
        </row>
        <row r="6965">
          <cell r="H6965" t="str">
            <v/>
          </cell>
        </row>
        <row r="6966">
          <cell r="H6966" t="str">
            <v/>
          </cell>
        </row>
        <row r="6967">
          <cell r="H6967" t="str">
            <v/>
          </cell>
        </row>
        <row r="6968">
          <cell r="H6968" t="str">
            <v/>
          </cell>
        </row>
        <row r="6969">
          <cell r="H6969" t="str">
            <v/>
          </cell>
        </row>
        <row r="6970">
          <cell r="H6970" t="str">
            <v/>
          </cell>
        </row>
        <row r="6971">
          <cell r="H6971" t="str">
            <v/>
          </cell>
        </row>
        <row r="6972">
          <cell r="H6972" t="str">
            <v/>
          </cell>
        </row>
        <row r="6973">
          <cell r="H6973" t="str">
            <v/>
          </cell>
        </row>
        <row r="6974">
          <cell r="H6974" t="str">
            <v/>
          </cell>
        </row>
        <row r="6975">
          <cell r="H6975" t="str">
            <v/>
          </cell>
        </row>
        <row r="6976">
          <cell r="H6976" t="str">
            <v/>
          </cell>
        </row>
        <row r="6977">
          <cell r="H6977" t="str">
            <v/>
          </cell>
        </row>
        <row r="6978">
          <cell r="H6978" t="str">
            <v/>
          </cell>
        </row>
        <row r="6979">
          <cell r="H6979" t="str">
            <v/>
          </cell>
        </row>
        <row r="6980">
          <cell r="H6980" t="str">
            <v/>
          </cell>
        </row>
        <row r="6981">
          <cell r="H6981" t="str">
            <v/>
          </cell>
        </row>
        <row r="6982">
          <cell r="H6982" t="str">
            <v/>
          </cell>
        </row>
        <row r="6983">
          <cell r="H6983" t="str">
            <v/>
          </cell>
        </row>
        <row r="6984">
          <cell r="H6984" t="str">
            <v/>
          </cell>
        </row>
        <row r="6985">
          <cell r="H6985" t="str">
            <v/>
          </cell>
        </row>
        <row r="6986">
          <cell r="H6986" t="str">
            <v/>
          </cell>
        </row>
        <row r="6987">
          <cell r="H6987" t="str">
            <v/>
          </cell>
        </row>
        <row r="6988">
          <cell r="H6988" t="str">
            <v/>
          </cell>
        </row>
        <row r="6989">
          <cell r="H6989" t="str">
            <v/>
          </cell>
        </row>
        <row r="6990">
          <cell r="H6990" t="str">
            <v/>
          </cell>
        </row>
        <row r="6991">
          <cell r="H6991" t="str">
            <v/>
          </cell>
        </row>
        <row r="6992">
          <cell r="H6992" t="str">
            <v/>
          </cell>
        </row>
        <row r="6993">
          <cell r="H6993" t="str">
            <v/>
          </cell>
        </row>
        <row r="6994">
          <cell r="H6994" t="str">
            <v/>
          </cell>
        </row>
        <row r="6995">
          <cell r="H6995" t="str">
            <v/>
          </cell>
        </row>
        <row r="6996">
          <cell r="H6996" t="str">
            <v/>
          </cell>
        </row>
        <row r="6997">
          <cell r="H6997" t="str">
            <v/>
          </cell>
        </row>
        <row r="6998">
          <cell r="H6998" t="str">
            <v/>
          </cell>
        </row>
        <row r="6999">
          <cell r="H6999" t="str">
            <v/>
          </cell>
        </row>
        <row r="7000">
          <cell r="H7000" t="str">
            <v/>
          </cell>
        </row>
        <row r="7001">
          <cell r="H7001" t="str">
            <v/>
          </cell>
        </row>
        <row r="7002">
          <cell r="H7002" t="str">
            <v/>
          </cell>
        </row>
        <row r="7003">
          <cell r="H7003" t="str">
            <v/>
          </cell>
        </row>
        <row r="7004">
          <cell r="H7004" t="str">
            <v/>
          </cell>
        </row>
        <row r="7005">
          <cell r="H7005" t="str">
            <v/>
          </cell>
        </row>
        <row r="7006">
          <cell r="H7006" t="str">
            <v/>
          </cell>
        </row>
        <row r="7007">
          <cell r="H7007" t="str">
            <v/>
          </cell>
        </row>
        <row r="7008">
          <cell r="H7008" t="str">
            <v/>
          </cell>
        </row>
        <row r="7009">
          <cell r="H7009" t="str">
            <v/>
          </cell>
        </row>
        <row r="7010">
          <cell r="H7010" t="str">
            <v/>
          </cell>
        </row>
        <row r="7011">
          <cell r="H7011" t="str">
            <v/>
          </cell>
        </row>
        <row r="7012">
          <cell r="H7012" t="str">
            <v/>
          </cell>
        </row>
        <row r="7013">
          <cell r="H7013" t="str">
            <v/>
          </cell>
        </row>
        <row r="7014">
          <cell r="H7014" t="str">
            <v/>
          </cell>
        </row>
        <row r="7015">
          <cell r="H7015" t="str">
            <v/>
          </cell>
        </row>
        <row r="7016">
          <cell r="H7016" t="str">
            <v/>
          </cell>
        </row>
        <row r="7017">
          <cell r="H7017" t="str">
            <v/>
          </cell>
        </row>
        <row r="7018">
          <cell r="H7018" t="str">
            <v/>
          </cell>
        </row>
        <row r="7019">
          <cell r="H7019" t="str">
            <v/>
          </cell>
        </row>
        <row r="7020">
          <cell r="H7020" t="str">
            <v/>
          </cell>
        </row>
        <row r="7021">
          <cell r="H7021" t="str">
            <v/>
          </cell>
        </row>
        <row r="7022">
          <cell r="H7022" t="str">
            <v/>
          </cell>
        </row>
        <row r="7023">
          <cell r="H7023" t="str">
            <v/>
          </cell>
        </row>
        <row r="7024">
          <cell r="H7024" t="str">
            <v/>
          </cell>
        </row>
        <row r="7025">
          <cell r="H7025" t="str">
            <v/>
          </cell>
        </row>
        <row r="7026">
          <cell r="H7026" t="str">
            <v/>
          </cell>
        </row>
        <row r="7027">
          <cell r="H7027" t="str">
            <v/>
          </cell>
        </row>
        <row r="7028">
          <cell r="H7028" t="str">
            <v/>
          </cell>
        </row>
        <row r="7029">
          <cell r="H7029" t="str">
            <v/>
          </cell>
        </row>
        <row r="7030">
          <cell r="H7030" t="str">
            <v/>
          </cell>
        </row>
        <row r="7031">
          <cell r="H7031" t="str">
            <v/>
          </cell>
        </row>
        <row r="7032">
          <cell r="H7032" t="str">
            <v/>
          </cell>
        </row>
        <row r="7033">
          <cell r="H7033" t="str">
            <v/>
          </cell>
        </row>
        <row r="7034">
          <cell r="H7034" t="str">
            <v/>
          </cell>
        </row>
        <row r="7035">
          <cell r="H7035" t="str">
            <v/>
          </cell>
        </row>
        <row r="7036">
          <cell r="H7036" t="str">
            <v/>
          </cell>
        </row>
        <row r="7037">
          <cell r="H7037" t="str">
            <v/>
          </cell>
        </row>
        <row r="7038">
          <cell r="H7038" t="str">
            <v/>
          </cell>
        </row>
        <row r="7039">
          <cell r="H7039" t="str">
            <v/>
          </cell>
        </row>
        <row r="7040">
          <cell r="H7040" t="str">
            <v/>
          </cell>
        </row>
        <row r="7041">
          <cell r="H7041" t="str">
            <v/>
          </cell>
        </row>
        <row r="7042">
          <cell r="H7042" t="str">
            <v/>
          </cell>
        </row>
        <row r="7043">
          <cell r="H7043" t="str">
            <v/>
          </cell>
        </row>
        <row r="7044">
          <cell r="H7044" t="str">
            <v/>
          </cell>
        </row>
        <row r="7045">
          <cell r="H7045" t="str">
            <v/>
          </cell>
        </row>
        <row r="7046">
          <cell r="H7046" t="str">
            <v/>
          </cell>
        </row>
        <row r="7047">
          <cell r="H7047" t="str">
            <v/>
          </cell>
        </row>
        <row r="7048">
          <cell r="H7048" t="str">
            <v/>
          </cell>
        </row>
        <row r="7049">
          <cell r="H7049" t="str">
            <v/>
          </cell>
        </row>
        <row r="7050">
          <cell r="H7050" t="str">
            <v/>
          </cell>
        </row>
        <row r="7051">
          <cell r="H7051" t="str">
            <v/>
          </cell>
        </row>
        <row r="7052">
          <cell r="H7052" t="str">
            <v/>
          </cell>
        </row>
        <row r="7053">
          <cell r="H7053" t="str">
            <v/>
          </cell>
        </row>
        <row r="7054">
          <cell r="H7054" t="str">
            <v/>
          </cell>
        </row>
        <row r="7055">
          <cell r="H7055" t="str">
            <v/>
          </cell>
        </row>
        <row r="7056">
          <cell r="H7056" t="str">
            <v/>
          </cell>
        </row>
        <row r="7057">
          <cell r="H7057" t="str">
            <v/>
          </cell>
        </row>
        <row r="7058">
          <cell r="H7058" t="str">
            <v/>
          </cell>
        </row>
        <row r="7059">
          <cell r="H7059" t="str">
            <v/>
          </cell>
        </row>
        <row r="7060">
          <cell r="H7060" t="str">
            <v/>
          </cell>
        </row>
        <row r="7061">
          <cell r="H7061" t="str">
            <v/>
          </cell>
        </row>
        <row r="7062">
          <cell r="H7062" t="str">
            <v/>
          </cell>
        </row>
        <row r="7063">
          <cell r="H7063" t="str">
            <v/>
          </cell>
        </row>
        <row r="7064">
          <cell r="H7064" t="str">
            <v/>
          </cell>
        </row>
        <row r="7065">
          <cell r="H7065" t="str">
            <v/>
          </cell>
        </row>
        <row r="7066">
          <cell r="H7066" t="str">
            <v/>
          </cell>
        </row>
        <row r="7067">
          <cell r="H7067" t="str">
            <v/>
          </cell>
        </row>
        <row r="7068">
          <cell r="H7068" t="str">
            <v/>
          </cell>
        </row>
        <row r="7069">
          <cell r="H7069" t="str">
            <v/>
          </cell>
        </row>
        <row r="7070">
          <cell r="H7070" t="str">
            <v/>
          </cell>
        </row>
        <row r="7071">
          <cell r="H7071" t="str">
            <v/>
          </cell>
        </row>
        <row r="7072">
          <cell r="H7072" t="str">
            <v/>
          </cell>
        </row>
        <row r="7073">
          <cell r="H7073" t="str">
            <v/>
          </cell>
        </row>
        <row r="7074">
          <cell r="H7074" t="str">
            <v/>
          </cell>
        </row>
        <row r="7075">
          <cell r="H7075" t="str">
            <v/>
          </cell>
        </row>
        <row r="7076">
          <cell r="H7076" t="str">
            <v/>
          </cell>
        </row>
        <row r="7077">
          <cell r="H7077" t="str">
            <v/>
          </cell>
        </row>
        <row r="7078">
          <cell r="H7078" t="str">
            <v/>
          </cell>
        </row>
        <row r="7079">
          <cell r="H7079" t="str">
            <v/>
          </cell>
        </row>
        <row r="7080">
          <cell r="H7080" t="str">
            <v/>
          </cell>
        </row>
        <row r="7081">
          <cell r="H7081" t="str">
            <v/>
          </cell>
        </row>
        <row r="7082">
          <cell r="H7082" t="str">
            <v/>
          </cell>
        </row>
        <row r="7083">
          <cell r="H7083" t="str">
            <v/>
          </cell>
        </row>
        <row r="7084">
          <cell r="H7084" t="str">
            <v/>
          </cell>
        </row>
        <row r="7085">
          <cell r="H7085" t="str">
            <v/>
          </cell>
        </row>
        <row r="7086">
          <cell r="H7086" t="str">
            <v/>
          </cell>
        </row>
        <row r="7087">
          <cell r="H7087" t="str">
            <v/>
          </cell>
        </row>
        <row r="7088">
          <cell r="H7088" t="str">
            <v/>
          </cell>
        </row>
        <row r="7089">
          <cell r="H7089" t="str">
            <v/>
          </cell>
        </row>
        <row r="7090">
          <cell r="H7090" t="str">
            <v/>
          </cell>
        </row>
        <row r="7091">
          <cell r="H7091" t="str">
            <v/>
          </cell>
        </row>
        <row r="7092">
          <cell r="H7092" t="str">
            <v/>
          </cell>
        </row>
        <row r="7093">
          <cell r="H7093" t="str">
            <v/>
          </cell>
        </row>
        <row r="7094">
          <cell r="H7094" t="str">
            <v/>
          </cell>
        </row>
        <row r="7095">
          <cell r="H7095" t="str">
            <v/>
          </cell>
        </row>
        <row r="7096">
          <cell r="H7096" t="str">
            <v/>
          </cell>
        </row>
        <row r="7097">
          <cell r="H7097" t="str">
            <v/>
          </cell>
        </row>
        <row r="7098">
          <cell r="H7098" t="str">
            <v/>
          </cell>
        </row>
        <row r="7099">
          <cell r="H7099" t="str">
            <v/>
          </cell>
        </row>
        <row r="7100">
          <cell r="H7100" t="str">
            <v/>
          </cell>
        </row>
        <row r="7101">
          <cell r="H7101" t="str">
            <v/>
          </cell>
        </row>
        <row r="7102">
          <cell r="H7102" t="str">
            <v/>
          </cell>
        </row>
        <row r="7103">
          <cell r="H7103" t="str">
            <v/>
          </cell>
        </row>
        <row r="7104">
          <cell r="H7104" t="str">
            <v/>
          </cell>
        </row>
        <row r="7105">
          <cell r="H7105" t="str">
            <v/>
          </cell>
        </row>
        <row r="7106">
          <cell r="H7106" t="str">
            <v/>
          </cell>
        </row>
        <row r="7107">
          <cell r="H7107" t="str">
            <v/>
          </cell>
        </row>
        <row r="7108">
          <cell r="H7108" t="str">
            <v/>
          </cell>
        </row>
        <row r="7109">
          <cell r="H7109" t="str">
            <v/>
          </cell>
        </row>
        <row r="7110">
          <cell r="H7110" t="str">
            <v/>
          </cell>
        </row>
        <row r="7111">
          <cell r="H7111" t="str">
            <v/>
          </cell>
        </row>
        <row r="7112">
          <cell r="H7112" t="str">
            <v/>
          </cell>
        </row>
        <row r="7113">
          <cell r="H7113" t="str">
            <v/>
          </cell>
        </row>
        <row r="7114">
          <cell r="H7114" t="str">
            <v/>
          </cell>
        </row>
        <row r="7115">
          <cell r="H7115" t="str">
            <v/>
          </cell>
        </row>
        <row r="7116">
          <cell r="H7116" t="str">
            <v/>
          </cell>
        </row>
        <row r="7117">
          <cell r="H7117" t="str">
            <v/>
          </cell>
        </row>
        <row r="7118">
          <cell r="H7118" t="str">
            <v/>
          </cell>
        </row>
        <row r="7119">
          <cell r="H7119" t="str">
            <v/>
          </cell>
        </row>
        <row r="7120">
          <cell r="H7120" t="str">
            <v/>
          </cell>
        </row>
        <row r="7121">
          <cell r="H7121" t="str">
            <v/>
          </cell>
        </row>
        <row r="7122">
          <cell r="H7122" t="str">
            <v/>
          </cell>
        </row>
        <row r="7123">
          <cell r="H7123" t="str">
            <v/>
          </cell>
        </row>
        <row r="7124">
          <cell r="H7124" t="str">
            <v/>
          </cell>
        </row>
        <row r="7125">
          <cell r="H7125" t="str">
            <v/>
          </cell>
        </row>
        <row r="7126">
          <cell r="H7126" t="str">
            <v/>
          </cell>
        </row>
        <row r="7127">
          <cell r="H7127" t="str">
            <v/>
          </cell>
        </row>
        <row r="7128">
          <cell r="H7128" t="str">
            <v/>
          </cell>
        </row>
        <row r="7129">
          <cell r="H7129" t="str">
            <v/>
          </cell>
        </row>
        <row r="7130">
          <cell r="H7130" t="str">
            <v/>
          </cell>
        </row>
        <row r="7131">
          <cell r="H7131" t="str">
            <v/>
          </cell>
        </row>
        <row r="7132">
          <cell r="H7132" t="str">
            <v/>
          </cell>
        </row>
        <row r="7133">
          <cell r="H7133" t="str">
            <v/>
          </cell>
        </row>
        <row r="7134">
          <cell r="H7134" t="str">
            <v/>
          </cell>
        </row>
        <row r="7135">
          <cell r="H7135" t="str">
            <v/>
          </cell>
        </row>
        <row r="7136">
          <cell r="H7136" t="str">
            <v/>
          </cell>
        </row>
        <row r="7137">
          <cell r="H7137" t="str">
            <v/>
          </cell>
        </row>
        <row r="7138">
          <cell r="H7138" t="str">
            <v/>
          </cell>
        </row>
        <row r="7139">
          <cell r="H7139" t="str">
            <v/>
          </cell>
        </row>
        <row r="7140">
          <cell r="H7140" t="str">
            <v/>
          </cell>
        </row>
        <row r="7141">
          <cell r="H7141" t="str">
            <v/>
          </cell>
        </row>
        <row r="7142">
          <cell r="H7142" t="str">
            <v/>
          </cell>
        </row>
        <row r="7143">
          <cell r="H7143" t="str">
            <v/>
          </cell>
        </row>
        <row r="7144">
          <cell r="H7144" t="str">
            <v/>
          </cell>
        </row>
        <row r="7145">
          <cell r="H7145" t="str">
            <v/>
          </cell>
        </row>
        <row r="7146">
          <cell r="H7146" t="str">
            <v/>
          </cell>
        </row>
        <row r="7147">
          <cell r="H7147" t="str">
            <v/>
          </cell>
        </row>
        <row r="7148">
          <cell r="H7148" t="str">
            <v/>
          </cell>
        </row>
        <row r="7149">
          <cell r="H7149" t="str">
            <v/>
          </cell>
        </row>
        <row r="7150">
          <cell r="H7150" t="str">
            <v/>
          </cell>
        </row>
        <row r="7151">
          <cell r="H7151" t="str">
            <v/>
          </cell>
        </row>
        <row r="7152">
          <cell r="H7152" t="str">
            <v/>
          </cell>
        </row>
        <row r="7153">
          <cell r="H7153" t="str">
            <v/>
          </cell>
        </row>
        <row r="7154">
          <cell r="H7154" t="str">
            <v/>
          </cell>
        </row>
        <row r="7155">
          <cell r="H7155" t="str">
            <v/>
          </cell>
        </row>
        <row r="7156">
          <cell r="H7156" t="str">
            <v/>
          </cell>
        </row>
        <row r="7157">
          <cell r="H7157" t="str">
            <v/>
          </cell>
        </row>
        <row r="7158">
          <cell r="H7158" t="str">
            <v/>
          </cell>
        </row>
        <row r="7159">
          <cell r="H7159" t="str">
            <v/>
          </cell>
        </row>
        <row r="7160">
          <cell r="H7160" t="str">
            <v/>
          </cell>
        </row>
        <row r="7161">
          <cell r="H7161" t="str">
            <v/>
          </cell>
        </row>
        <row r="7162">
          <cell r="H7162" t="str">
            <v/>
          </cell>
        </row>
        <row r="7163">
          <cell r="H7163" t="str">
            <v/>
          </cell>
        </row>
        <row r="7164">
          <cell r="H7164" t="str">
            <v/>
          </cell>
        </row>
        <row r="7165">
          <cell r="H7165" t="str">
            <v/>
          </cell>
        </row>
        <row r="7166">
          <cell r="H7166" t="str">
            <v/>
          </cell>
        </row>
        <row r="7167">
          <cell r="H7167" t="str">
            <v/>
          </cell>
        </row>
        <row r="7168">
          <cell r="H7168" t="str">
            <v/>
          </cell>
        </row>
        <row r="7169">
          <cell r="H7169" t="str">
            <v/>
          </cell>
        </row>
        <row r="7170">
          <cell r="H7170" t="str">
            <v/>
          </cell>
        </row>
        <row r="7171">
          <cell r="H7171" t="str">
            <v/>
          </cell>
        </row>
        <row r="7172">
          <cell r="H7172" t="str">
            <v/>
          </cell>
        </row>
        <row r="7173">
          <cell r="H7173" t="str">
            <v/>
          </cell>
        </row>
        <row r="7174">
          <cell r="H7174" t="str">
            <v/>
          </cell>
        </row>
        <row r="7175">
          <cell r="H7175" t="str">
            <v/>
          </cell>
        </row>
        <row r="7176">
          <cell r="H7176" t="str">
            <v/>
          </cell>
        </row>
        <row r="7177">
          <cell r="H7177" t="str">
            <v/>
          </cell>
        </row>
        <row r="7178">
          <cell r="H7178" t="str">
            <v/>
          </cell>
        </row>
        <row r="7179">
          <cell r="H7179" t="str">
            <v/>
          </cell>
        </row>
        <row r="7180">
          <cell r="H7180" t="str">
            <v/>
          </cell>
        </row>
        <row r="7181">
          <cell r="H7181" t="str">
            <v/>
          </cell>
        </row>
        <row r="7182">
          <cell r="H7182" t="str">
            <v/>
          </cell>
        </row>
        <row r="7183">
          <cell r="H7183" t="str">
            <v/>
          </cell>
        </row>
        <row r="7184">
          <cell r="H7184" t="str">
            <v/>
          </cell>
        </row>
        <row r="7185">
          <cell r="H7185" t="str">
            <v/>
          </cell>
        </row>
        <row r="7186">
          <cell r="H7186" t="str">
            <v/>
          </cell>
        </row>
        <row r="7187">
          <cell r="H7187" t="str">
            <v/>
          </cell>
        </row>
        <row r="7188">
          <cell r="H7188" t="str">
            <v/>
          </cell>
        </row>
        <row r="7189">
          <cell r="H7189" t="str">
            <v/>
          </cell>
        </row>
        <row r="7190">
          <cell r="H7190" t="str">
            <v/>
          </cell>
        </row>
        <row r="7191">
          <cell r="H7191" t="str">
            <v/>
          </cell>
        </row>
        <row r="7192">
          <cell r="H7192" t="str">
            <v/>
          </cell>
        </row>
        <row r="7193">
          <cell r="H7193" t="str">
            <v/>
          </cell>
        </row>
        <row r="7194">
          <cell r="H7194" t="str">
            <v/>
          </cell>
        </row>
        <row r="7195">
          <cell r="H7195" t="str">
            <v/>
          </cell>
        </row>
        <row r="7196">
          <cell r="H7196" t="str">
            <v/>
          </cell>
        </row>
        <row r="7197">
          <cell r="H7197" t="str">
            <v/>
          </cell>
        </row>
        <row r="7198">
          <cell r="H7198" t="str">
            <v/>
          </cell>
        </row>
        <row r="7199">
          <cell r="H7199" t="str">
            <v/>
          </cell>
        </row>
        <row r="7200">
          <cell r="H7200" t="str">
            <v/>
          </cell>
        </row>
        <row r="7201">
          <cell r="H7201" t="str">
            <v/>
          </cell>
        </row>
        <row r="7202">
          <cell r="H7202" t="str">
            <v/>
          </cell>
        </row>
        <row r="7203">
          <cell r="H7203" t="str">
            <v/>
          </cell>
        </row>
        <row r="7204">
          <cell r="H7204" t="str">
            <v/>
          </cell>
        </row>
        <row r="7205">
          <cell r="H7205" t="str">
            <v/>
          </cell>
        </row>
        <row r="7206">
          <cell r="H7206" t="str">
            <v/>
          </cell>
        </row>
        <row r="7207">
          <cell r="H7207" t="str">
            <v/>
          </cell>
        </row>
        <row r="7208">
          <cell r="H7208" t="str">
            <v/>
          </cell>
        </row>
        <row r="7209">
          <cell r="H7209" t="str">
            <v/>
          </cell>
        </row>
        <row r="7210">
          <cell r="H7210" t="str">
            <v/>
          </cell>
        </row>
        <row r="7211">
          <cell r="H7211" t="str">
            <v/>
          </cell>
        </row>
        <row r="7212">
          <cell r="H7212" t="str">
            <v/>
          </cell>
        </row>
        <row r="7213">
          <cell r="H7213" t="str">
            <v/>
          </cell>
        </row>
        <row r="7214">
          <cell r="H7214" t="str">
            <v/>
          </cell>
        </row>
        <row r="7215">
          <cell r="H7215" t="str">
            <v/>
          </cell>
        </row>
        <row r="7216">
          <cell r="H7216" t="str">
            <v/>
          </cell>
        </row>
        <row r="7217">
          <cell r="H7217" t="str">
            <v/>
          </cell>
        </row>
        <row r="7218">
          <cell r="H7218" t="str">
            <v/>
          </cell>
        </row>
        <row r="7219">
          <cell r="H7219" t="str">
            <v/>
          </cell>
        </row>
        <row r="7220">
          <cell r="H7220" t="str">
            <v/>
          </cell>
        </row>
        <row r="7221">
          <cell r="H7221" t="str">
            <v/>
          </cell>
        </row>
        <row r="7222">
          <cell r="H7222" t="str">
            <v/>
          </cell>
        </row>
        <row r="7223">
          <cell r="H7223" t="str">
            <v/>
          </cell>
        </row>
        <row r="7224">
          <cell r="H7224" t="str">
            <v/>
          </cell>
        </row>
        <row r="7225">
          <cell r="H7225" t="str">
            <v/>
          </cell>
        </row>
        <row r="7226">
          <cell r="H7226" t="str">
            <v/>
          </cell>
        </row>
        <row r="7227">
          <cell r="H7227" t="str">
            <v/>
          </cell>
        </row>
        <row r="7228">
          <cell r="H7228" t="str">
            <v/>
          </cell>
        </row>
        <row r="7229">
          <cell r="H7229" t="str">
            <v/>
          </cell>
        </row>
        <row r="7230">
          <cell r="H7230" t="str">
            <v/>
          </cell>
        </row>
        <row r="7231">
          <cell r="H7231" t="str">
            <v/>
          </cell>
        </row>
        <row r="7232">
          <cell r="H7232" t="str">
            <v/>
          </cell>
        </row>
        <row r="7233">
          <cell r="H7233" t="str">
            <v/>
          </cell>
        </row>
        <row r="7234">
          <cell r="H7234" t="str">
            <v/>
          </cell>
        </row>
        <row r="7235">
          <cell r="H7235" t="str">
            <v/>
          </cell>
        </row>
        <row r="7236">
          <cell r="H7236" t="str">
            <v/>
          </cell>
        </row>
        <row r="7237">
          <cell r="H7237" t="str">
            <v/>
          </cell>
        </row>
        <row r="7238">
          <cell r="H7238" t="str">
            <v/>
          </cell>
        </row>
        <row r="7239">
          <cell r="H7239" t="str">
            <v/>
          </cell>
        </row>
        <row r="7240">
          <cell r="H7240" t="str">
            <v/>
          </cell>
        </row>
        <row r="7241">
          <cell r="H7241" t="str">
            <v/>
          </cell>
        </row>
        <row r="7242">
          <cell r="H7242" t="str">
            <v/>
          </cell>
        </row>
        <row r="7243">
          <cell r="H7243" t="str">
            <v/>
          </cell>
        </row>
        <row r="7244">
          <cell r="H7244" t="str">
            <v/>
          </cell>
        </row>
        <row r="7245">
          <cell r="H7245" t="str">
            <v/>
          </cell>
        </row>
        <row r="7246">
          <cell r="H7246" t="str">
            <v/>
          </cell>
        </row>
        <row r="7247">
          <cell r="H7247" t="str">
            <v/>
          </cell>
        </row>
        <row r="7248">
          <cell r="H7248" t="str">
            <v/>
          </cell>
        </row>
        <row r="7249">
          <cell r="H7249" t="str">
            <v/>
          </cell>
        </row>
        <row r="7250">
          <cell r="H7250" t="str">
            <v/>
          </cell>
        </row>
        <row r="7251">
          <cell r="H7251" t="str">
            <v/>
          </cell>
        </row>
        <row r="7252">
          <cell r="H7252" t="str">
            <v/>
          </cell>
        </row>
        <row r="7253">
          <cell r="H7253" t="str">
            <v/>
          </cell>
        </row>
        <row r="7254">
          <cell r="H7254" t="str">
            <v/>
          </cell>
        </row>
        <row r="7255">
          <cell r="H7255" t="str">
            <v/>
          </cell>
        </row>
        <row r="7256">
          <cell r="H7256" t="str">
            <v/>
          </cell>
        </row>
        <row r="7257">
          <cell r="H7257" t="str">
            <v/>
          </cell>
        </row>
        <row r="7258">
          <cell r="H7258" t="str">
            <v/>
          </cell>
        </row>
        <row r="7259">
          <cell r="H7259" t="str">
            <v/>
          </cell>
        </row>
        <row r="7260">
          <cell r="H7260" t="str">
            <v/>
          </cell>
        </row>
        <row r="7261">
          <cell r="H7261" t="str">
            <v/>
          </cell>
        </row>
        <row r="7262">
          <cell r="H7262" t="str">
            <v/>
          </cell>
        </row>
        <row r="7263">
          <cell r="H7263" t="str">
            <v/>
          </cell>
        </row>
        <row r="7264">
          <cell r="H7264" t="str">
            <v/>
          </cell>
        </row>
        <row r="7265">
          <cell r="H7265" t="str">
            <v/>
          </cell>
        </row>
        <row r="7266">
          <cell r="H7266" t="str">
            <v/>
          </cell>
        </row>
        <row r="7267">
          <cell r="H7267" t="str">
            <v/>
          </cell>
        </row>
        <row r="7268">
          <cell r="H7268" t="str">
            <v/>
          </cell>
        </row>
        <row r="7269">
          <cell r="H7269" t="str">
            <v/>
          </cell>
        </row>
        <row r="7270">
          <cell r="H7270" t="str">
            <v/>
          </cell>
        </row>
        <row r="7271">
          <cell r="H7271" t="str">
            <v/>
          </cell>
        </row>
        <row r="7272">
          <cell r="H7272" t="str">
            <v/>
          </cell>
        </row>
        <row r="7273">
          <cell r="H7273" t="str">
            <v/>
          </cell>
        </row>
        <row r="7274">
          <cell r="H7274" t="str">
            <v/>
          </cell>
        </row>
        <row r="7275">
          <cell r="H7275" t="str">
            <v/>
          </cell>
        </row>
        <row r="7276">
          <cell r="H7276" t="str">
            <v/>
          </cell>
        </row>
        <row r="7277">
          <cell r="H7277" t="str">
            <v/>
          </cell>
        </row>
        <row r="7278">
          <cell r="H7278" t="str">
            <v/>
          </cell>
        </row>
        <row r="7279">
          <cell r="H7279" t="str">
            <v/>
          </cell>
        </row>
        <row r="7280">
          <cell r="H7280" t="str">
            <v/>
          </cell>
        </row>
        <row r="7281">
          <cell r="H7281" t="str">
            <v/>
          </cell>
        </row>
        <row r="7282">
          <cell r="H7282" t="str">
            <v/>
          </cell>
        </row>
        <row r="7283">
          <cell r="H7283" t="str">
            <v/>
          </cell>
        </row>
        <row r="7284">
          <cell r="H7284" t="str">
            <v/>
          </cell>
        </row>
        <row r="7285">
          <cell r="H7285" t="str">
            <v/>
          </cell>
        </row>
        <row r="7286">
          <cell r="H7286" t="str">
            <v/>
          </cell>
        </row>
        <row r="7287">
          <cell r="H7287" t="str">
            <v/>
          </cell>
        </row>
        <row r="7288">
          <cell r="H7288" t="str">
            <v/>
          </cell>
        </row>
        <row r="7289">
          <cell r="H7289" t="str">
            <v/>
          </cell>
        </row>
        <row r="7290">
          <cell r="H7290" t="str">
            <v/>
          </cell>
        </row>
        <row r="7291">
          <cell r="H7291" t="str">
            <v/>
          </cell>
        </row>
        <row r="7292">
          <cell r="H7292" t="str">
            <v/>
          </cell>
        </row>
        <row r="7293">
          <cell r="H7293" t="str">
            <v/>
          </cell>
        </row>
        <row r="7294">
          <cell r="H7294" t="str">
            <v/>
          </cell>
        </row>
        <row r="7295">
          <cell r="H7295" t="str">
            <v/>
          </cell>
        </row>
        <row r="7296">
          <cell r="H7296" t="str">
            <v/>
          </cell>
        </row>
        <row r="7297">
          <cell r="H7297" t="str">
            <v/>
          </cell>
        </row>
        <row r="7298">
          <cell r="H7298" t="str">
            <v/>
          </cell>
        </row>
        <row r="7299">
          <cell r="H7299" t="str">
            <v/>
          </cell>
        </row>
        <row r="7300">
          <cell r="H7300" t="str">
            <v/>
          </cell>
        </row>
        <row r="7301">
          <cell r="H7301" t="str">
            <v/>
          </cell>
        </row>
        <row r="7302">
          <cell r="H7302" t="str">
            <v/>
          </cell>
        </row>
        <row r="7303">
          <cell r="H7303" t="str">
            <v/>
          </cell>
        </row>
        <row r="7304">
          <cell r="H7304" t="str">
            <v/>
          </cell>
        </row>
        <row r="7305">
          <cell r="H7305" t="str">
            <v/>
          </cell>
        </row>
        <row r="7306">
          <cell r="H7306" t="str">
            <v/>
          </cell>
        </row>
        <row r="7307">
          <cell r="H7307" t="str">
            <v/>
          </cell>
        </row>
        <row r="7308">
          <cell r="H7308" t="str">
            <v/>
          </cell>
        </row>
        <row r="7309">
          <cell r="H7309" t="str">
            <v/>
          </cell>
        </row>
        <row r="7310">
          <cell r="H7310" t="str">
            <v/>
          </cell>
        </row>
        <row r="7311">
          <cell r="H7311" t="str">
            <v/>
          </cell>
        </row>
        <row r="7312">
          <cell r="H7312" t="str">
            <v/>
          </cell>
        </row>
        <row r="7313">
          <cell r="H7313" t="str">
            <v/>
          </cell>
        </row>
        <row r="7314">
          <cell r="H7314" t="str">
            <v/>
          </cell>
        </row>
        <row r="7315">
          <cell r="H7315" t="str">
            <v/>
          </cell>
        </row>
        <row r="7316">
          <cell r="H7316" t="str">
            <v/>
          </cell>
        </row>
        <row r="7317">
          <cell r="H7317" t="str">
            <v/>
          </cell>
        </row>
        <row r="7318">
          <cell r="H7318" t="str">
            <v/>
          </cell>
        </row>
        <row r="7319">
          <cell r="H7319" t="str">
            <v/>
          </cell>
        </row>
        <row r="7320">
          <cell r="H7320" t="str">
            <v/>
          </cell>
        </row>
        <row r="7321">
          <cell r="H7321" t="str">
            <v/>
          </cell>
        </row>
        <row r="7322">
          <cell r="H7322" t="str">
            <v/>
          </cell>
        </row>
        <row r="7323">
          <cell r="H7323" t="str">
            <v/>
          </cell>
        </row>
        <row r="7324">
          <cell r="H7324" t="str">
            <v/>
          </cell>
        </row>
        <row r="7325">
          <cell r="H7325" t="str">
            <v/>
          </cell>
        </row>
        <row r="7326">
          <cell r="H7326" t="str">
            <v/>
          </cell>
        </row>
        <row r="7327">
          <cell r="H7327" t="str">
            <v/>
          </cell>
        </row>
        <row r="7328">
          <cell r="H7328" t="str">
            <v/>
          </cell>
        </row>
        <row r="7329">
          <cell r="H7329" t="str">
            <v/>
          </cell>
        </row>
        <row r="7330">
          <cell r="H7330" t="str">
            <v/>
          </cell>
        </row>
        <row r="7331">
          <cell r="H7331" t="str">
            <v/>
          </cell>
        </row>
        <row r="7332">
          <cell r="H7332" t="str">
            <v/>
          </cell>
        </row>
        <row r="7333">
          <cell r="H7333" t="str">
            <v/>
          </cell>
        </row>
        <row r="7334">
          <cell r="H7334" t="str">
            <v/>
          </cell>
        </row>
        <row r="7335">
          <cell r="H7335" t="str">
            <v/>
          </cell>
        </row>
        <row r="7336">
          <cell r="H7336" t="str">
            <v/>
          </cell>
        </row>
        <row r="7337">
          <cell r="H7337" t="str">
            <v/>
          </cell>
        </row>
        <row r="7338">
          <cell r="H7338" t="str">
            <v/>
          </cell>
        </row>
        <row r="7339">
          <cell r="H7339" t="str">
            <v/>
          </cell>
        </row>
        <row r="7340">
          <cell r="H7340" t="str">
            <v/>
          </cell>
        </row>
        <row r="7341">
          <cell r="H7341" t="str">
            <v/>
          </cell>
        </row>
        <row r="7342">
          <cell r="H7342" t="str">
            <v/>
          </cell>
        </row>
        <row r="7343">
          <cell r="H7343" t="str">
            <v/>
          </cell>
        </row>
        <row r="7344">
          <cell r="H7344" t="str">
            <v/>
          </cell>
        </row>
        <row r="7345">
          <cell r="H7345" t="str">
            <v/>
          </cell>
        </row>
        <row r="7346">
          <cell r="H7346" t="str">
            <v/>
          </cell>
        </row>
        <row r="7347">
          <cell r="H7347" t="str">
            <v/>
          </cell>
        </row>
        <row r="7348">
          <cell r="H7348" t="str">
            <v/>
          </cell>
        </row>
        <row r="7349">
          <cell r="H7349" t="str">
            <v/>
          </cell>
        </row>
        <row r="7350">
          <cell r="H7350" t="str">
            <v/>
          </cell>
        </row>
        <row r="7351">
          <cell r="H7351" t="str">
            <v/>
          </cell>
        </row>
        <row r="7352">
          <cell r="H7352" t="str">
            <v/>
          </cell>
        </row>
        <row r="7353">
          <cell r="H7353" t="str">
            <v/>
          </cell>
        </row>
        <row r="7354">
          <cell r="H7354" t="str">
            <v/>
          </cell>
        </row>
        <row r="7355">
          <cell r="H7355" t="str">
            <v/>
          </cell>
        </row>
        <row r="7356">
          <cell r="H7356" t="str">
            <v/>
          </cell>
        </row>
        <row r="7357">
          <cell r="H7357" t="str">
            <v/>
          </cell>
        </row>
        <row r="7358">
          <cell r="H7358" t="str">
            <v/>
          </cell>
        </row>
        <row r="7359">
          <cell r="H7359" t="str">
            <v/>
          </cell>
        </row>
        <row r="7360">
          <cell r="H7360" t="str">
            <v/>
          </cell>
        </row>
        <row r="7361">
          <cell r="H7361" t="str">
            <v/>
          </cell>
        </row>
        <row r="7362">
          <cell r="H7362" t="str">
            <v/>
          </cell>
        </row>
        <row r="7363">
          <cell r="H7363" t="str">
            <v/>
          </cell>
        </row>
        <row r="7364">
          <cell r="H7364" t="str">
            <v/>
          </cell>
        </row>
        <row r="7365">
          <cell r="H7365" t="str">
            <v/>
          </cell>
        </row>
        <row r="7366">
          <cell r="H7366" t="str">
            <v/>
          </cell>
        </row>
        <row r="7367">
          <cell r="H7367" t="str">
            <v/>
          </cell>
        </row>
        <row r="7368">
          <cell r="H7368" t="str">
            <v/>
          </cell>
        </row>
        <row r="7369">
          <cell r="H7369" t="str">
            <v/>
          </cell>
        </row>
        <row r="7370">
          <cell r="H7370" t="str">
            <v/>
          </cell>
        </row>
        <row r="7371">
          <cell r="H7371" t="str">
            <v/>
          </cell>
        </row>
        <row r="7372">
          <cell r="H7372" t="str">
            <v/>
          </cell>
        </row>
        <row r="7373">
          <cell r="H7373" t="str">
            <v/>
          </cell>
        </row>
        <row r="7374">
          <cell r="H7374" t="str">
            <v/>
          </cell>
        </row>
        <row r="7375">
          <cell r="H7375" t="str">
            <v/>
          </cell>
        </row>
        <row r="7376">
          <cell r="H7376" t="str">
            <v/>
          </cell>
        </row>
        <row r="7377">
          <cell r="H7377" t="str">
            <v/>
          </cell>
        </row>
        <row r="7378">
          <cell r="H7378" t="str">
            <v/>
          </cell>
        </row>
        <row r="7379">
          <cell r="H7379" t="str">
            <v/>
          </cell>
        </row>
        <row r="7380">
          <cell r="H7380" t="str">
            <v/>
          </cell>
        </row>
        <row r="7381">
          <cell r="H7381" t="str">
            <v/>
          </cell>
        </row>
        <row r="7382">
          <cell r="H7382" t="str">
            <v/>
          </cell>
        </row>
        <row r="7383">
          <cell r="H7383" t="str">
            <v/>
          </cell>
        </row>
        <row r="7384">
          <cell r="H7384" t="str">
            <v/>
          </cell>
        </row>
        <row r="7385">
          <cell r="H7385" t="str">
            <v/>
          </cell>
        </row>
        <row r="7386">
          <cell r="H7386" t="str">
            <v/>
          </cell>
        </row>
        <row r="7387">
          <cell r="H7387" t="str">
            <v/>
          </cell>
        </row>
        <row r="7388">
          <cell r="H7388" t="str">
            <v/>
          </cell>
        </row>
        <row r="7389">
          <cell r="H7389" t="str">
            <v/>
          </cell>
        </row>
        <row r="7390">
          <cell r="H7390" t="str">
            <v/>
          </cell>
        </row>
        <row r="7391">
          <cell r="H7391" t="str">
            <v/>
          </cell>
        </row>
        <row r="7392">
          <cell r="H7392" t="str">
            <v/>
          </cell>
        </row>
        <row r="7393">
          <cell r="H7393" t="str">
            <v/>
          </cell>
        </row>
        <row r="7394">
          <cell r="H7394" t="str">
            <v/>
          </cell>
        </row>
        <row r="7395">
          <cell r="H7395" t="str">
            <v/>
          </cell>
        </row>
        <row r="7396">
          <cell r="H7396" t="str">
            <v/>
          </cell>
        </row>
        <row r="7397">
          <cell r="H7397" t="str">
            <v/>
          </cell>
        </row>
        <row r="7398">
          <cell r="H7398" t="str">
            <v/>
          </cell>
        </row>
        <row r="7399">
          <cell r="H7399" t="str">
            <v/>
          </cell>
        </row>
        <row r="7400">
          <cell r="H7400" t="str">
            <v/>
          </cell>
        </row>
        <row r="7401">
          <cell r="H7401" t="str">
            <v/>
          </cell>
        </row>
        <row r="7402">
          <cell r="H7402" t="str">
            <v/>
          </cell>
        </row>
        <row r="7403">
          <cell r="H7403" t="str">
            <v/>
          </cell>
        </row>
        <row r="7404">
          <cell r="H7404" t="str">
            <v/>
          </cell>
        </row>
        <row r="7405">
          <cell r="H7405" t="str">
            <v/>
          </cell>
        </row>
        <row r="7406">
          <cell r="H7406" t="str">
            <v/>
          </cell>
        </row>
        <row r="7407">
          <cell r="H7407" t="str">
            <v/>
          </cell>
        </row>
        <row r="7408">
          <cell r="H7408" t="str">
            <v/>
          </cell>
        </row>
        <row r="7409">
          <cell r="H7409" t="str">
            <v/>
          </cell>
        </row>
        <row r="7410">
          <cell r="H7410" t="str">
            <v/>
          </cell>
        </row>
        <row r="7411">
          <cell r="H7411" t="str">
            <v/>
          </cell>
        </row>
        <row r="7412">
          <cell r="H7412" t="str">
            <v/>
          </cell>
        </row>
        <row r="7413">
          <cell r="H7413" t="str">
            <v/>
          </cell>
        </row>
        <row r="7414">
          <cell r="H7414" t="str">
            <v/>
          </cell>
        </row>
        <row r="7415">
          <cell r="H7415" t="str">
            <v/>
          </cell>
        </row>
        <row r="7416">
          <cell r="H7416" t="str">
            <v/>
          </cell>
        </row>
        <row r="7417">
          <cell r="H7417" t="str">
            <v/>
          </cell>
        </row>
        <row r="7418">
          <cell r="H7418" t="str">
            <v/>
          </cell>
        </row>
        <row r="7419">
          <cell r="H7419" t="str">
            <v/>
          </cell>
        </row>
        <row r="7420">
          <cell r="H7420" t="str">
            <v/>
          </cell>
        </row>
        <row r="7421">
          <cell r="H7421" t="str">
            <v/>
          </cell>
        </row>
        <row r="7422">
          <cell r="H7422" t="str">
            <v/>
          </cell>
        </row>
        <row r="7423">
          <cell r="H7423" t="str">
            <v/>
          </cell>
        </row>
        <row r="7424">
          <cell r="H7424" t="str">
            <v/>
          </cell>
        </row>
        <row r="7425">
          <cell r="H7425" t="str">
            <v/>
          </cell>
        </row>
        <row r="7426">
          <cell r="H7426" t="str">
            <v/>
          </cell>
        </row>
        <row r="7427">
          <cell r="H7427" t="str">
            <v/>
          </cell>
        </row>
        <row r="7428">
          <cell r="H7428" t="str">
            <v/>
          </cell>
        </row>
        <row r="7429">
          <cell r="H7429" t="str">
            <v/>
          </cell>
        </row>
        <row r="7430">
          <cell r="H7430" t="str">
            <v/>
          </cell>
        </row>
        <row r="7431">
          <cell r="H7431" t="str">
            <v/>
          </cell>
        </row>
        <row r="7432">
          <cell r="H7432" t="str">
            <v/>
          </cell>
        </row>
        <row r="7433">
          <cell r="H7433" t="str">
            <v/>
          </cell>
        </row>
        <row r="7434">
          <cell r="H7434" t="str">
            <v/>
          </cell>
        </row>
        <row r="7435">
          <cell r="H7435" t="str">
            <v/>
          </cell>
        </row>
        <row r="7436">
          <cell r="H7436" t="str">
            <v/>
          </cell>
        </row>
        <row r="7437">
          <cell r="H7437" t="str">
            <v/>
          </cell>
        </row>
        <row r="7438">
          <cell r="H7438" t="str">
            <v/>
          </cell>
        </row>
        <row r="7439">
          <cell r="H7439" t="str">
            <v/>
          </cell>
        </row>
        <row r="7440">
          <cell r="H7440" t="str">
            <v/>
          </cell>
        </row>
        <row r="7441">
          <cell r="H7441" t="str">
            <v/>
          </cell>
        </row>
        <row r="7442">
          <cell r="H7442" t="str">
            <v/>
          </cell>
        </row>
        <row r="7443">
          <cell r="H7443" t="str">
            <v/>
          </cell>
        </row>
        <row r="7444">
          <cell r="H7444" t="str">
            <v/>
          </cell>
        </row>
        <row r="7445">
          <cell r="H7445" t="str">
            <v/>
          </cell>
        </row>
        <row r="7446">
          <cell r="H7446" t="str">
            <v/>
          </cell>
        </row>
        <row r="7447">
          <cell r="H7447" t="str">
            <v/>
          </cell>
        </row>
        <row r="7448">
          <cell r="H7448" t="str">
            <v/>
          </cell>
        </row>
        <row r="7449">
          <cell r="H7449" t="str">
            <v/>
          </cell>
        </row>
        <row r="7450">
          <cell r="H7450" t="str">
            <v/>
          </cell>
        </row>
        <row r="7451">
          <cell r="H7451" t="str">
            <v/>
          </cell>
        </row>
        <row r="7452">
          <cell r="H7452" t="str">
            <v/>
          </cell>
        </row>
        <row r="7453">
          <cell r="H7453" t="str">
            <v/>
          </cell>
        </row>
        <row r="7454">
          <cell r="H7454" t="str">
            <v/>
          </cell>
        </row>
        <row r="7455">
          <cell r="H7455" t="str">
            <v/>
          </cell>
        </row>
        <row r="7456">
          <cell r="H7456" t="str">
            <v/>
          </cell>
        </row>
        <row r="7457">
          <cell r="H7457" t="str">
            <v/>
          </cell>
        </row>
        <row r="7458">
          <cell r="H7458" t="str">
            <v/>
          </cell>
        </row>
        <row r="7459">
          <cell r="H7459" t="str">
            <v/>
          </cell>
        </row>
        <row r="7460">
          <cell r="H7460" t="str">
            <v/>
          </cell>
        </row>
        <row r="7461">
          <cell r="H7461" t="str">
            <v/>
          </cell>
        </row>
        <row r="7462">
          <cell r="H7462" t="str">
            <v/>
          </cell>
        </row>
        <row r="7463">
          <cell r="H7463" t="str">
            <v/>
          </cell>
        </row>
        <row r="7464">
          <cell r="H7464" t="str">
            <v/>
          </cell>
        </row>
        <row r="7465">
          <cell r="H7465" t="str">
            <v/>
          </cell>
        </row>
        <row r="7466">
          <cell r="H7466" t="str">
            <v/>
          </cell>
        </row>
        <row r="7467">
          <cell r="H7467" t="str">
            <v/>
          </cell>
        </row>
        <row r="7468">
          <cell r="H7468" t="str">
            <v/>
          </cell>
        </row>
        <row r="7469">
          <cell r="H7469" t="str">
            <v/>
          </cell>
        </row>
        <row r="7470">
          <cell r="H7470" t="str">
            <v/>
          </cell>
        </row>
        <row r="7471">
          <cell r="H7471" t="str">
            <v/>
          </cell>
        </row>
        <row r="7472">
          <cell r="H7472" t="str">
            <v/>
          </cell>
        </row>
        <row r="7473">
          <cell r="H7473" t="str">
            <v/>
          </cell>
        </row>
        <row r="7474">
          <cell r="H7474" t="str">
            <v/>
          </cell>
        </row>
        <row r="7475">
          <cell r="H7475" t="str">
            <v/>
          </cell>
        </row>
        <row r="7476">
          <cell r="H7476" t="str">
            <v/>
          </cell>
        </row>
        <row r="7477">
          <cell r="H7477" t="str">
            <v/>
          </cell>
        </row>
        <row r="7478">
          <cell r="H7478" t="str">
            <v/>
          </cell>
        </row>
        <row r="7479">
          <cell r="H7479" t="str">
            <v/>
          </cell>
        </row>
        <row r="7480">
          <cell r="H7480" t="str">
            <v/>
          </cell>
        </row>
        <row r="7481">
          <cell r="H7481" t="str">
            <v/>
          </cell>
        </row>
        <row r="7482">
          <cell r="H7482" t="str">
            <v/>
          </cell>
        </row>
        <row r="7483">
          <cell r="H7483" t="str">
            <v/>
          </cell>
        </row>
        <row r="7484">
          <cell r="H7484" t="str">
            <v/>
          </cell>
        </row>
        <row r="7485">
          <cell r="H7485" t="str">
            <v/>
          </cell>
        </row>
        <row r="7486">
          <cell r="H7486" t="str">
            <v/>
          </cell>
        </row>
        <row r="7487">
          <cell r="H7487" t="str">
            <v/>
          </cell>
        </row>
        <row r="7488">
          <cell r="H7488" t="str">
            <v/>
          </cell>
        </row>
        <row r="7489">
          <cell r="H7489" t="str">
            <v/>
          </cell>
        </row>
        <row r="7490">
          <cell r="H7490" t="str">
            <v/>
          </cell>
        </row>
        <row r="7491">
          <cell r="H7491" t="str">
            <v/>
          </cell>
        </row>
        <row r="7492">
          <cell r="H7492" t="str">
            <v/>
          </cell>
        </row>
        <row r="7493">
          <cell r="H7493" t="str">
            <v/>
          </cell>
        </row>
        <row r="7494">
          <cell r="H7494" t="str">
            <v/>
          </cell>
        </row>
        <row r="7495">
          <cell r="H7495" t="str">
            <v/>
          </cell>
        </row>
        <row r="7496">
          <cell r="H7496" t="str">
            <v/>
          </cell>
        </row>
        <row r="7497">
          <cell r="H7497" t="str">
            <v/>
          </cell>
        </row>
        <row r="7498">
          <cell r="H7498" t="str">
            <v/>
          </cell>
        </row>
        <row r="7499">
          <cell r="H7499" t="str">
            <v/>
          </cell>
        </row>
        <row r="7500">
          <cell r="H7500" t="str">
            <v/>
          </cell>
        </row>
        <row r="7501">
          <cell r="H7501" t="str">
            <v/>
          </cell>
        </row>
        <row r="7502">
          <cell r="H7502" t="str">
            <v/>
          </cell>
        </row>
        <row r="7503">
          <cell r="H7503" t="str">
            <v/>
          </cell>
        </row>
        <row r="7504">
          <cell r="H7504" t="str">
            <v/>
          </cell>
        </row>
        <row r="7505">
          <cell r="H7505" t="str">
            <v/>
          </cell>
        </row>
        <row r="7506">
          <cell r="H7506" t="str">
            <v/>
          </cell>
        </row>
        <row r="7507">
          <cell r="H7507" t="str">
            <v/>
          </cell>
        </row>
        <row r="7508">
          <cell r="H7508" t="str">
            <v/>
          </cell>
        </row>
        <row r="7509">
          <cell r="H7509" t="str">
            <v/>
          </cell>
        </row>
        <row r="7510">
          <cell r="H7510" t="str">
            <v/>
          </cell>
        </row>
        <row r="7511">
          <cell r="H7511" t="str">
            <v/>
          </cell>
        </row>
        <row r="7512">
          <cell r="H7512" t="str">
            <v/>
          </cell>
        </row>
        <row r="7513">
          <cell r="H7513" t="str">
            <v/>
          </cell>
        </row>
        <row r="7514">
          <cell r="H7514" t="str">
            <v/>
          </cell>
        </row>
        <row r="7515">
          <cell r="H7515" t="str">
            <v/>
          </cell>
        </row>
        <row r="7516">
          <cell r="H7516" t="str">
            <v/>
          </cell>
        </row>
        <row r="7517">
          <cell r="H7517" t="str">
            <v/>
          </cell>
        </row>
        <row r="7518">
          <cell r="H7518" t="str">
            <v/>
          </cell>
        </row>
        <row r="7519">
          <cell r="H7519" t="str">
            <v/>
          </cell>
        </row>
        <row r="7520">
          <cell r="H7520" t="str">
            <v/>
          </cell>
        </row>
        <row r="7521">
          <cell r="H7521" t="str">
            <v/>
          </cell>
        </row>
        <row r="7522">
          <cell r="H7522" t="str">
            <v/>
          </cell>
        </row>
        <row r="7523">
          <cell r="H7523" t="str">
            <v/>
          </cell>
        </row>
        <row r="7524">
          <cell r="H7524" t="str">
            <v/>
          </cell>
        </row>
        <row r="7525">
          <cell r="H7525" t="str">
            <v/>
          </cell>
        </row>
        <row r="7526">
          <cell r="H7526" t="str">
            <v/>
          </cell>
        </row>
        <row r="7527">
          <cell r="H7527" t="str">
            <v/>
          </cell>
        </row>
        <row r="7528">
          <cell r="H7528" t="str">
            <v/>
          </cell>
        </row>
        <row r="7529">
          <cell r="H7529" t="str">
            <v/>
          </cell>
        </row>
        <row r="7530">
          <cell r="H7530" t="str">
            <v/>
          </cell>
        </row>
        <row r="7531">
          <cell r="H7531" t="str">
            <v/>
          </cell>
        </row>
        <row r="7532">
          <cell r="H7532" t="str">
            <v/>
          </cell>
        </row>
        <row r="7533">
          <cell r="H7533" t="str">
            <v/>
          </cell>
        </row>
        <row r="7534">
          <cell r="H7534" t="str">
            <v/>
          </cell>
        </row>
        <row r="7535">
          <cell r="H7535" t="str">
            <v/>
          </cell>
        </row>
        <row r="7536">
          <cell r="H7536" t="str">
            <v/>
          </cell>
        </row>
        <row r="7537">
          <cell r="H7537" t="str">
            <v/>
          </cell>
        </row>
        <row r="7538">
          <cell r="H7538" t="str">
            <v/>
          </cell>
        </row>
        <row r="7539">
          <cell r="H7539" t="str">
            <v/>
          </cell>
        </row>
        <row r="7540">
          <cell r="H7540" t="str">
            <v/>
          </cell>
        </row>
        <row r="7541">
          <cell r="H7541" t="str">
            <v/>
          </cell>
        </row>
        <row r="7542">
          <cell r="H7542" t="str">
            <v/>
          </cell>
        </row>
        <row r="7543">
          <cell r="H7543" t="str">
            <v/>
          </cell>
        </row>
        <row r="7544">
          <cell r="H7544" t="str">
            <v/>
          </cell>
        </row>
        <row r="7545">
          <cell r="H7545" t="str">
            <v/>
          </cell>
        </row>
        <row r="7546">
          <cell r="H7546" t="str">
            <v/>
          </cell>
        </row>
        <row r="7547">
          <cell r="H7547" t="str">
            <v/>
          </cell>
        </row>
        <row r="7548">
          <cell r="H7548" t="str">
            <v/>
          </cell>
        </row>
        <row r="7549">
          <cell r="H7549" t="str">
            <v/>
          </cell>
        </row>
        <row r="7550">
          <cell r="H7550" t="str">
            <v/>
          </cell>
        </row>
        <row r="7551">
          <cell r="H7551" t="str">
            <v/>
          </cell>
        </row>
        <row r="7552">
          <cell r="H7552" t="str">
            <v/>
          </cell>
        </row>
        <row r="7553">
          <cell r="H7553" t="str">
            <v/>
          </cell>
        </row>
        <row r="7554">
          <cell r="H7554" t="str">
            <v/>
          </cell>
        </row>
        <row r="7555">
          <cell r="H7555" t="str">
            <v/>
          </cell>
        </row>
        <row r="7556">
          <cell r="H7556" t="str">
            <v/>
          </cell>
        </row>
        <row r="7557">
          <cell r="H7557" t="str">
            <v/>
          </cell>
        </row>
        <row r="7558">
          <cell r="H7558" t="str">
            <v/>
          </cell>
        </row>
        <row r="7559">
          <cell r="H7559" t="str">
            <v/>
          </cell>
        </row>
        <row r="7560">
          <cell r="H7560" t="str">
            <v/>
          </cell>
        </row>
        <row r="7561">
          <cell r="H7561" t="str">
            <v/>
          </cell>
        </row>
        <row r="7562">
          <cell r="H7562" t="str">
            <v/>
          </cell>
        </row>
        <row r="7563">
          <cell r="H7563" t="str">
            <v/>
          </cell>
        </row>
        <row r="7564">
          <cell r="H7564" t="str">
            <v/>
          </cell>
        </row>
        <row r="7565">
          <cell r="H7565" t="str">
            <v/>
          </cell>
        </row>
        <row r="7566">
          <cell r="H7566" t="str">
            <v/>
          </cell>
        </row>
        <row r="7567">
          <cell r="H7567" t="str">
            <v/>
          </cell>
        </row>
        <row r="7568">
          <cell r="H7568" t="str">
            <v/>
          </cell>
        </row>
        <row r="7569">
          <cell r="H7569" t="str">
            <v/>
          </cell>
        </row>
        <row r="7570">
          <cell r="H7570" t="str">
            <v/>
          </cell>
        </row>
        <row r="7571">
          <cell r="H7571" t="str">
            <v/>
          </cell>
        </row>
        <row r="7572">
          <cell r="H7572" t="str">
            <v/>
          </cell>
        </row>
        <row r="7573">
          <cell r="H7573" t="str">
            <v/>
          </cell>
        </row>
        <row r="7574">
          <cell r="H7574" t="str">
            <v/>
          </cell>
        </row>
        <row r="7575">
          <cell r="H7575" t="str">
            <v/>
          </cell>
        </row>
        <row r="7576">
          <cell r="H7576" t="str">
            <v/>
          </cell>
        </row>
        <row r="7577">
          <cell r="H7577" t="str">
            <v/>
          </cell>
        </row>
        <row r="7578">
          <cell r="H7578" t="str">
            <v/>
          </cell>
        </row>
        <row r="7579">
          <cell r="H7579" t="str">
            <v/>
          </cell>
        </row>
        <row r="7580">
          <cell r="H7580" t="str">
            <v/>
          </cell>
        </row>
        <row r="7581">
          <cell r="H7581" t="str">
            <v/>
          </cell>
        </row>
        <row r="7582">
          <cell r="H7582" t="str">
            <v/>
          </cell>
        </row>
        <row r="7583">
          <cell r="H7583" t="str">
            <v/>
          </cell>
        </row>
        <row r="7584">
          <cell r="H7584" t="str">
            <v/>
          </cell>
        </row>
        <row r="7585">
          <cell r="H7585" t="str">
            <v/>
          </cell>
        </row>
        <row r="7586">
          <cell r="H7586" t="str">
            <v/>
          </cell>
        </row>
        <row r="7587">
          <cell r="H7587" t="str">
            <v/>
          </cell>
        </row>
        <row r="7588">
          <cell r="H7588" t="str">
            <v/>
          </cell>
        </row>
        <row r="7589">
          <cell r="H7589" t="str">
            <v/>
          </cell>
        </row>
        <row r="7590">
          <cell r="H7590" t="str">
            <v/>
          </cell>
        </row>
        <row r="7591">
          <cell r="H7591" t="str">
            <v/>
          </cell>
        </row>
        <row r="7592">
          <cell r="H7592" t="str">
            <v/>
          </cell>
        </row>
        <row r="7593">
          <cell r="H7593" t="str">
            <v/>
          </cell>
        </row>
        <row r="7594">
          <cell r="H7594" t="str">
            <v/>
          </cell>
        </row>
        <row r="7595">
          <cell r="H7595" t="str">
            <v/>
          </cell>
        </row>
        <row r="7596">
          <cell r="H7596" t="str">
            <v/>
          </cell>
        </row>
        <row r="7597">
          <cell r="H7597" t="str">
            <v/>
          </cell>
        </row>
        <row r="7598">
          <cell r="H7598" t="str">
            <v/>
          </cell>
        </row>
        <row r="7599">
          <cell r="H7599" t="str">
            <v/>
          </cell>
        </row>
        <row r="7600">
          <cell r="H7600" t="str">
            <v/>
          </cell>
        </row>
        <row r="7601">
          <cell r="H7601" t="str">
            <v/>
          </cell>
        </row>
        <row r="7602">
          <cell r="H7602" t="str">
            <v/>
          </cell>
        </row>
        <row r="7603">
          <cell r="H7603" t="str">
            <v/>
          </cell>
        </row>
        <row r="7604">
          <cell r="H7604" t="str">
            <v/>
          </cell>
        </row>
        <row r="7605">
          <cell r="H7605" t="str">
            <v/>
          </cell>
        </row>
        <row r="7606">
          <cell r="H7606" t="str">
            <v/>
          </cell>
        </row>
        <row r="7607">
          <cell r="H7607" t="str">
            <v/>
          </cell>
        </row>
        <row r="7608">
          <cell r="H7608" t="str">
            <v/>
          </cell>
        </row>
        <row r="7609">
          <cell r="H7609" t="str">
            <v/>
          </cell>
        </row>
        <row r="7610">
          <cell r="H7610" t="str">
            <v/>
          </cell>
        </row>
        <row r="7611">
          <cell r="H7611" t="str">
            <v/>
          </cell>
        </row>
        <row r="7612">
          <cell r="H7612" t="str">
            <v/>
          </cell>
        </row>
        <row r="7613">
          <cell r="H7613" t="str">
            <v/>
          </cell>
        </row>
        <row r="7614">
          <cell r="H7614" t="str">
            <v/>
          </cell>
        </row>
        <row r="7615">
          <cell r="H7615" t="str">
            <v/>
          </cell>
        </row>
        <row r="7616">
          <cell r="H7616" t="str">
            <v/>
          </cell>
        </row>
        <row r="7617">
          <cell r="H7617" t="str">
            <v/>
          </cell>
        </row>
        <row r="7618">
          <cell r="H7618" t="str">
            <v/>
          </cell>
        </row>
        <row r="7619">
          <cell r="H7619" t="str">
            <v/>
          </cell>
        </row>
        <row r="7620">
          <cell r="H7620" t="str">
            <v/>
          </cell>
        </row>
        <row r="7621">
          <cell r="H7621" t="str">
            <v/>
          </cell>
        </row>
        <row r="7622">
          <cell r="H7622" t="str">
            <v/>
          </cell>
        </row>
        <row r="7623">
          <cell r="H7623" t="str">
            <v/>
          </cell>
        </row>
        <row r="7624">
          <cell r="H7624" t="str">
            <v/>
          </cell>
        </row>
        <row r="7625">
          <cell r="H7625" t="str">
            <v/>
          </cell>
        </row>
        <row r="7626">
          <cell r="H7626" t="str">
            <v/>
          </cell>
        </row>
        <row r="7627">
          <cell r="H7627" t="str">
            <v/>
          </cell>
        </row>
        <row r="7628">
          <cell r="H7628" t="str">
            <v/>
          </cell>
        </row>
        <row r="7629">
          <cell r="H7629" t="str">
            <v/>
          </cell>
        </row>
        <row r="7630">
          <cell r="H7630" t="str">
            <v/>
          </cell>
        </row>
        <row r="7631">
          <cell r="H7631" t="str">
            <v/>
          </cell>
        </row>
        <row r="7632">
          <cell r="H7632" t="str">
            <v/>
          </cell>
        </row>
        <row r="7633">
          <cell r="H7633" t="str">
            <v/>
          </cell>
        </row>
        <row r="7634">
          <cell r="H7634" t="str">
            <v/>
          </cell>
        </row>
        <row r="7635">
          <cell r="H7635" t="str">
            <v/>
          </cell>
        </row>
        <row r="7636">
          <cell r="H7636" t="str">
            <v/>
          </cell>
        </row>
        <row r="7637">
          <cell r="H7637" t="str">
            <v/>
          </cell>
        </row>
        <row r="7638">
          <cell r="H7638" t="str">
            <v/>
          </cell>
        </row>
        <row r="7639">
          <cell r="H7639" t="str">
            <v/>
          </cell>
        </row>
        <row r="7640">
          <cell r="H7640" t="str">
            <v/>
          </cell>
        </row>
        <row r="7641">
          <cell r="H7641" t="str">
            <v/>
          </cell>
        </row>
        <row r="7642">
          <cell r="H7642" t="str">
            <v/>
          </cell>
        </row>
        <row r="7643">
          <cell r="H7643" t="str">
            <v/>
          </cell>
        </row>
        <row r="7644">
          <cell r="H7644" t="str">
            <v/>
          </cell>
        </row>
        <row r="7645">
          <cell r="H7645" t="str">
            <v/>
          </cell>
        </row>
        <row r="7646">
          <cell r="H7646" t="str">
            <v/>
          </cell>
        </row>
        <row r="7647">
          <cell r="H7647" t="str">
            <v/>
          </cell>
        </row>
        <row r="7648">
          <cell r="H7648" t="str">
            <v/>
          </cell>
        </row>
        <row r="7649">
          <cell r="H7649" t="str">
            <v/>
          </cell>
        </row>
        <row r="7650">
          <cell r="H7650" t="str">
            <v/>
          </cell>
        </row>
        <row r="7651">
          <cell r="H7651" t="str">
            <v/>
          </cell>
        </row>
        <row r="7652">
          <cell r="H7652" t="str">
            <v/>
          </cell>
        </row>
        <row r="7653">
          <cell r="H7653" t="str">
            <v/>
          </cell>
        </row>
        <row r="7654">
          <cell r="H7654" t="str">
            <v/>
          </cell>
        </row>
        <row r="7655">
          <cell r="H7655" t="str">
            <v/>
          </cell>
        </row>
        <row r="7656">
          <cell r="H7656" t="str">
            <v/>
          </cell>
        </row>
        <row r="7657">
          <cell r="H7657" t="str">
            <v/>
          </cell>
        </row>
        <row r="7658">
          <cell r="H7658" t="str">
            <v/>
          </cell>
        </row>
        <row r="7659">
          <cell r="H7659" t="str">
            <v/>
          </cell>
        </row>
        <row r="7660">
          <cell r="H7660" t="str">
            <v/>
          </cell>
        </row>
        <row r="7661">
          <cell r="H7661" t="str">
            <v/>
          </cell>
        </row>
        <row r="7662">
          <cell r="H7662" t="str">
            <v/>
          </cell>
        </row>
        <row r="7663">
          <cell r="H7663" t="str">
            <v/>
          </cell>
        </row>
        <row r="7664">
          <cell r="H7664" t="str">
            <v/>
          </cell>
        </row>
        <row r="7665">
          <cell r="H7665" t="str">
            <v/>
          </cell>
        </row>
        <row r="7666">
          <cell r="H7666" t="str">
            <v/>
          </cell>
        </row>
        <row r="7667">
          <cell r="H7667" t="str">
            <v/>
          </cell>
        </row>
        <row r="7668">
          <cell r="H7668" t="str">
            <v/>
          </cell>
        </row>
        <row r="7669">
          <cell r="H7669" t="str">
            <v/>
          </cell>
        </row>
        <row r="7670">
          <cell r="H7670" t="str">
            <v/>
          </cell>
        </row>
        <row r="7671">
          <cell r="H7671" t="str">
            <v/>
          </cell>
        </row>
        <row r="7672">
          <cell r="H7672" t="str">
            <v/>
          </cell>
        </row>
        <row r="7673">
          <cell r="H7673" t="str">
            <v/>
          </cell>
        </row>
        <row r="7674">
          <cell r="H7674" t="str">
            <v/>
          </cell>
        </row>
        <row r="7675">
          <cell r="H7675" t="str">
            <v/>
          </cell>
        </row>
        <row r="7676">
          <cell r="H7676" t="str">
            <v/>
          </cell>
        </row>
        <row r="7677">
          <cell r="H7677" t="str">
            <v/>
          </cell>
        </row>
        <row r="7678">
          <cell r="H7678" t="str">
            <v/>
          </cell>
        </row>
        <row r="7679">
          <cell r="H7679" t="str">
            <v/>
          </cell>
        </row>
        <row r="7680">
          <cell r="H7680" t="str">
            <v/>
          </cell>
        </row>
        <row r="7681">
          <cell r="H7681" t="str">
            <v/>
          </cell>
        </row>
        <row r="7682">
          <cell r="H7682" t="str">
            <v/>
          </cell>
        </row>
        <row r="7683">
          <cell r="H7683" t="str">
            <v/>
          </cell>
        </row>
        <row r="7684">
          <cell r="H7684" t="str">
            <v/>
          </cell>
        </row>
        <row r="7685">
          <cell r="H7685" t="str">
            <v/>
          </cell>
        </row>
        <row r="7686">
          <cell r="H7686" t="str">
            <v/>
          </cell>
        </row>
        <row r="7687">
          <cell r="H7687" t="str">
            <v/>
          </cell>
        </row>
        <row r="7688">
          <cell r="H7688" t="str">
            <v/>
          </cell>
        </row>
        <row r="7689">
          <cell r="H7689" t="str">
            <v/>
          </cell>
        </row>
        <row r="7690">
          <cell r="H7690" t="str">
            <v/>
          </cell>
        </row>
        <row r="7691">
          <cell r="H7691" t="str">
            <v/>
          </cell>
        </row>
        <row r="7692">
          <cell r="H7692" t="str">
            <v/>
          </cell>
        </row>
        <row r="7693">
          <cell r="H7693" t="str">
            <v/>
          </cell>
        </row>
        <row r="7694">
          <cell r="H7694" t="str">
            <v/>
          </cell>
        </row>
        <row r="7695">
          <cell r="H7695" t="str">
            <v/>
          </cell>
        </row>
        <row r="7696">
          <cell r="H7696" t="str">
            <v/>
          </cell>
        </row>
        <row r="7697">
          <cell r="H7697" t="str">
            <v/>
          </cell>
        </row>
        <row r="7698">
          <cell r="H7698" t="str">
            <v/>
          </cell>
        </row>
        <row r="7699">
          <cell r="H7699" t="str">
            <v/>
          </cell>
        </row>
        <row r="7700">
          <cell r="H7700" t="str">
            <v/>
          </cell>
        </row>
        <row r="7701">
          <cell r="H7701" t="str">
            <v/>
          </cell>
        </row>
        <row r="7702">
          <cell r="H7702" t="str">
            <v/>
          </cell>
        </row>
        <row r="7703">
          <cell r="H7703" t="str">
            <v/>
          </cell>
        </row>
        <row r="7704">
          <cell r="H7704" t="str">
            <v/>
          </cell>
        </row>
        <row r="7705">
          <cell r="H7705" t="str">
            <v/>
          </cell>
        </row>
        <row r="7706">
          <cell r="H7706" t="str">
            <v/>
          </cell>
        </row>
        <row r="7707">
          <cell r="H7707" t="str">
            <v/>
          </cell>
        </row>
        <row r="7708">
          <cell r="H7708" t="str">
            <v/>
          </cell>
        </row>
        <row r="7709">
          <cell r="H7709" t="str">
            <v/>
          </cell>
        </row>
        <row r="7710">
          <cell r="H7710" t="str">
            <v/>
          </cell>
        </row>
        <row r="7711">
          <cell r="H7711" t="str">
            <v/>
          </cell>
        </row>
        <row r="7712">
          <cell r="H7712" t="str">
            <v/>
          </cell>
        </row>
        <row r="7713">
          <cell r="H7713" t="str">
            <v/>
          </cell>
        </row>
        <row r="7714">
          <cell r="H7714" t="str">
            <v/>
          </cell>
        </row>
        <row r="7715">
          <cell r="H7715" t="str">
            <v/>
          </cell>
        </row>
        <row r="7716">
          <cell r="H7716" t="str">
            <v/>
          </cell>
        </row>
        <row r="7717">
          <cell r="H7717" t="str">
            <v/>
          </cell>
        </row>
        <row r="7718">
          <cell r="H7718" t="str">
            <v/>
          </cell>
        </row>
        <row r="7719">
          <cell r="H7719" t="str">
            <v/>
          </cell>
        </row>
        <row r="7720">
          <cell r="H7720" t="str">
            <v/>
          </cell>
        </row>
        <row r="7721">
          <cell r="H7721" t="str">
            <v/>
          </cell>
        </row>
        <row r="7722">
          <cell r="H7722" t="str">
            <v/>
          </cell>
        </row>
        <row r="7723">
          <cell r="H7723" t="str">
            <v/>
          </cell>
        </row>
        <row r="7724">
          <cell r="H7724" t="str">
            <v/>
          </cell>
        </row>
        <row r="7725">
          <cell r="H7725" t="str">
            <v/>
          </cell>
        </row>
        <row r="7726">
          <cell r="H7726" t="str">
            <v/>
          </cell>
        </row>
        <row r="7727">
          <cell r="H7727" t="str">
            <v/>
          </cell>
        </row>
        <row r="7728">
          <cell r="H7728" t="str">
            <v/>
          </cell>
        </row>
        <row r="7729">
          <cell r="H7729" t="str">
            <v/>
          </cell>
        </row>
        <row r="7730">
          <cell r="H7730" t="str">
            <v/>
          </cell>
        </row>
        <row r="7731">
          <cell r="H7731" t="str">
            <v/>
          </cell>
        </row>
        <row r="7732">
          <cell r="H7732" t="str">
            <v/>
          </cell>
        </row>
        <row r="7733">
          <cell r="H7733" t="str">
            <v/>
          </cell>
        </row>
        <row r="7734">
          <cell r="H7734" t="str">
            <v/>
          </cell>
        </row>
        <row r="7735">
          <cell r="H7735" t="str">
            <v/>
          </cell>
        </row>
        <row r="7736">
          <cell r="H7736" t="str">
            <v/>
          </cell>
        </row>
        <row r="7737">
          <cell r="H7737" t="str">
            <v/>
          </cell>
        </row>
        <row r="7738">
          <cell r="H7738" t="str">
            <v/>
          </cell>
        </row>
        <row r="7739">
          <cell r="H7739" t="str">
            <v/>
          </cell>
        </row>
        <row r="7740">
          <cell r="H7740" t="str">
            <v/>
          </cell>
        </row>
        <row r="7741">
          <cell r="H7741" t="str">
            <v/>
          </cell>
        </row>
        <row r="7742">
          <cell r="H7742" t="str">
            <v/>
          </cell>
        </row>
        <row r="7743">
          <cell r="H7743" t="str">
            <v/>
          </cell>
        </row>
        <row r="7744">
          <cell r="H7744" t="str">
            <v/>
          </cell>
        </row>
        <row r="7745">
          <cell r="H7745" t="str">
            <v/>
          </cell>
        </row>
        <row r="7746">
          <cell r="H7746" t="str">
            <v/>
          </cell>
        </row>
        <row r="7747">
          <cell r="H7747" t="str">
            <v/>
          </cell>
        </row>
        <row r="7748">
          <cell r="H7748" t="str">
            <v/>
          </cell>
        </row>
        <row r="7749">
          <cell r="H7749" t="str">
            <v/>
          </cell>
        </row>
        <row r="7750">
          <cell r="H7750" t="str">
            <v/>
          </cell>
        </row>
        <row r="7751">
          <cell r="H7751" t="str">
            <v/>
          </cell>
        </row>
        <row r="7752">
          <cell r="H7752" t="str">
            <v/>
          </cell>
        </row>
        <row r="7753">
          <cell r="H7753" t="str">
            <v/>
          </cell>
        </row>
        <row r="7754">
          <cell r="H7754" t="str">
            <v/>
          </cell>
        </row>
        <row r="7755">
          <cell r="H7755" t="str">
            <v/>
          </cell>
        </row>
        <row r="7756">
          <cell r="H7756" t="str">
            <v/>
          </cell>
        </row>
        <row r="7757">
          <cell r="H7757" t="str">
            <v/>
          </cell>
        </row>
        <row r="7758">
          <cell r="H7758" t="str">
            <v/>
          </cell>
        </row>
        <row r="7759">
          <cell r="H7759" t="str">
            <v/>
          </cell>
        </row>
        <row r="7760">
          <cell r="H7760" t="str">
            <v/>
          </cell>
        </row>
        <row r="7761">
          <cell r="H7761" t="str">
            <v/>
          </cell>
        </row>
        <row r="7762">
          <cell r="H7762" t="str">
            <v/>
          </cell>
        </row>
        <row r="7763">
          <cell r="H7763" t="str">
            <v/>
          </cell>
        </row>
        <row r="7764">
          <cell r="H7764" t="str">
            <v/>
          </cell>
        </row>
        <row r="7765">
          <cell r="H7765" t="str">
            <v/>
          </cell>
        </row>
        <row r="7766">
          <cell r="H7766" t="str">
            <v/>
          </cell>
        </row>
        <row r="7767">
          <cell r="H7767" t="str">
            <v/>
          </cell>
        </row>
        <row r="7768">
          <cell r="H7768" t="str">
            <v/>
          </cell>
        </row>
        <row r="7769">
          <cell r="H7769" t="str">
            <v/>
          </cell>
        </row>
        <row r="7770">
          <cell r="H7770" t="str">
            <v/>
          </cell>
        </row>
        <row r="7771">
          <cell r="H7771" t="str">
            <v/>
          </cell>
        </row>
        <row r="7772">
          <cell r="H7772" t="str">
            <v/>
          </cell>
        </row>
        <row r="7773">
          <cell r="H7773" t="str">
            <v/>
          </cell>
        </row>
        <row r="7774">
          <cell r="H7774" t="str">
            <v/>
          </cell>
        </row>
        <row r="7775">
          <cell r="H7775" t="str">
            <v/>
          </cell>
        </row>
        <row r="7776">
          <cell r="H7776" t="str">
            <v/>
          </cell>
        </row>
        <row r="7777">
          <cell r="H7777" t="str">
            <v/>
          </cell>
        </row>
        <row r="7778">
          <cell r="H7778" t="str">
            <v/>
          </cell>
        </row>
        <row r="7779">
          <cell r="H7779" t="str">
            <v/>
          </cell>
        </row>
        <row r="7780">
          <cell r="H7780" t="str">
            <v/>
          </cell>
        </row>
        <row r="7781">
          <cell r="H7781" t="str">
            <v/>
          </cell>
        </row>
        <row r="7782">
          <cell r="H7782" t="str">
            <v/>
          </cell>
        </row>
        <row r="7783">
          <cell r="H7783" t="str">
            <v/>
          </cell>
        </row>
        <row r="7784">
          <cell r="H7784" t="str">
            <v/>
          </cell>
        </row>
        <row r="7785">
          <cell r="H7785" t="str">
            <v/>
          </cell>
        </row>
        <row r="7786">
          <cell r="H7786" t="str">
            <v/>
          </cell>
        </row>
        <row r="7787">
          <cell r="H7787" t="str">
            <v/>
          </cell>
        </row>
        <row r="7788">
          <cell r="H7788" t="str">
            <v/>
          </cell>
        </row>
        <row r="7789">
          <cell r="H7789" t="str">
            <v/>
          </cell>
        </row>
        <row r="7790">
          <cell r="H7790" t="str">
            <v/>
          </cell>
        </row>
        <row r="7791">
          <cell r="H7791" t="str">
            <v/>
          </cell>
        </row>
        <row r="7792">
          <cell r="H7792" t="str">
            <v/>
          </cell>
        </row>
        <row r="7793">
          <cell r="H7793" t="str">
            <v/>
          </cell>
        </row>
        <row r="7794">
          <cell r="H7794" t="str">
            <v/>
          </cell>
        </row>
        <row r="7795">
          <cell r="H7795" t="str">
            <v/>
          </cell>
        </row>
        <row r="7796">
          <cell r="H7796" t="str">
            <v/>
          </cell>
        </row>
        <row r="7797">
          <cell r="H7797" t="str">
            <v/>
          </cell>
        </row>
        <row r="7798">
          <cell r="H7798" t="str">
            <v/>
          </cell>
        </row>
        <row r="7799">
          <cell r="H7799" t="str">
            <v/>
          </cell>
        </row>
        <row r="7800">
          <cell r="H7800" t="str">
            <v/>
          </cell>
        </row>
        <row r="7801">
          <cell r="H7801" t="str">
            <v/>
          </cell>
        </row>
        <row r="7802">
          <cell r="H7802" t="str">
            <v/>
          </cell>
        </row>
        <row r="7803">
          <cell r="H7803" t="str">
            <v/>
          </cell>
        </row>
        <row r="7804">
          <cell r="H7804" t="str">
            <v/>
          </cell>
        </row>
        <row r="7805">
          <cell r="H7805" t="str">
            <v/>
          </cell>
        </row>
        <row r="7806">
          <cell r="H7806" t="str">
            <v/>
          </cell>
        </row>
        <row r="7807">
          <cell r="H7807" t="str">
            <v/>
          </cell>
        </row>
        <row r="7808">
          <cell r="H7808" t="str">
            <v/>
          </cell>
        </row>
        <row r="7809">
          <cell r="H7809" t="str">
            <v/>
          </cell>
        </row>
        <row r="7810">
          <cell r="H7810" t="str">
            <v/>
          </cell>
        </row>
        <row r="7811">
          <cell r="H7811" t="str">
            <v/>
          </cell>
        </row>
        <row r="7812">
          <cell r="H7812" t="str">
            <v/>
          </cell>
        </row>
        <row r="7813">
          <cell r="H7813" t="str">
            <v/>
          </cell>
        </row>
        <row r="7814">
          <cell r="H7814" t="str">
            <v/>
          </cell>
        </row>
        <row r="7815">
          <cell r="H7815" t="str">
            <v/>
          </cell>
        </row>
        <row r="7816">
          <cell r="H7816" t="str">
            <v/>
          </cell>
        </row>
        <row r="7817">
          <cell r="H7817" t="str">
            <v/>
          </cell>
        </row>
        <row r="7818">
          <cell r="H7818" t="str">
            <v/>
          </cell>
        </row>
        <row r="7819">
          <cell r="H7819" t="str">
            <v/>
          </cell>
        </row>
        <row r="7820">
          <cell r="H7820" t="str">
            <v/>
          </cell>
        </row>
        <row r="7821">
          <cell r="H7821" t="str">
            <v/>
          </cell>
        </row>
        <row r="7822">
          <cell r="H7822" t="str">
            <v/>
          </cell>
        </row>
        <row r="7823">
          <cell r="H7823" t="str">
            <v/>
          </cell>
        </row>
        <row r="7824">
          <cell r="H7824" t="str">
            <v/>
          </cell>
        </row>
        <row r="7825">
          <cell r="H7825" t="str">
            <v/>
          </cell>
        </row>
        <row r="7826">
          <cell r="H7826" t="str">
            <v/>
          </cell>
        </row>
        <row r="7827">
          <cell r="H7827" t="str">
            <v/>
          </cell>
        </row>
        <row r="7828">
          <cell r="H7828" t="str">
            <v/>
          </cell>
        </row>
        <row r="7829">
          <cell r="H7829" t="str">
            <v/>
          </cell>
        </row>
        <row r="7830">
          <cell r="H7830" t="str">
            <v/>
          </cell>
        </row>
        <row r="7831">
          <cell r="H7831" t="str">
            <v/>
          </cell>
        </row>
        <row r="7832">
          <cell r="H7832" t="str">
            <v/>
          </cell>
        </row>
        <row r="7833">
          <cell r="H7833" t="str">
            <v/>
          </cell>
        </row>
        <row r="7834">
          <cell r="H7834" t="str">
            <v/>
          </cell>
        </row>
        <row r="7835">
          <cell r="H7835" t="str">
            <v/>
          </cell>
        </row>
        <row r="7836">
          <cell r="H7836" t="str">
            <v/>
          </cell>
        </row>
        <row r="7837">
          <cell r="H7837" t="str">
            <v/>
          </cell>
        </row>
        <row r="7838">
          <cell r="H7838" t="str">
            <v/>
          </cell>
        </row>
        <row r="7839">
          <cell r="H7839" t="str">
            <v/>
          </cell>
        </row>
        <row r="7840">
          <cell r="H7840" t="str">
            <v/>
          </cell>
        </row>
        <row r="7841">
          <cell r="H7841" t="str">
            <v/>
          </cell>
        </row>
        <row r="7842">
          <cell r="H7842" t="str">
            <v/>
          </cell>
        </row>
        <row r="7843">
          <cell r="H7843" t="str">
            <v/>
          </cell>
        </row>
        <row r="7844">
          <cell r="H7844" t="str">
            <v/>
          </cell>
        </row>
        <row r="7845">
          <cell r="H7845" t="str">
            <v/>
          </cell>
        </row>
        <row r="7846">
          <cell r="H7846" t="str">
            <v/>
          </cell>
        </row>
        <row r="7847">
          <cell r="H7847" t="str">
            <v/>
          </cell>
        </row>
        <row r="7848">
          <cell r="H7848" t="str">
            <v/>
          </cell>
        </row>
        <row r="7849">
          <cell r="H7849" t="str">
            <v/>
          </cell>
        </row>
        <row r="7850">
          <cell r="H7850" t="str">
            <v/>
          </cell>
        </row>
        <row r="7851">
          <cell r="H7851" t="str">
            <v/>
          </cell>
        </row>
        <row r="7852">
          <cell r="H7852" t="str">
            <v/>
          </cell>
        </row>
        <row r="7853">
          <cell r="H7853" t="str">
            <v/>
          </cell>
        </row>
        <row r="7854">
          <cell r="H7854" t="str">
            <v/>
          </cell>
        </row>
        <row r="7855">
          <cell r="H7855" t="str">
            <v/>
          </cell>
        </row>
        <row r="7856">
          <cell r="H7856" t="str">
            <v/>
          </cell>
        </row>
        <row r="7857">
          <cell r="H7857" t="str">
            <v/>
          </cell>
        </row>
        <row r="7858">
          <cell r="H7858" t="str">
            <v/>
          </cell>
        </row>
        <row r="7859">
          <cell r="H7859" t="str">
            <v/>
          </cell>
        </row>
        <row r="7860">
          <cell r="H7860" t="str">
            <v/>
          </cell>
        </row>
        <row r="7861">
          <cell r="H7861" t="str">
            <v/>
          </cell>
        </row>
        <row r="7862">
          <cell r="H7862" t="str">
            <v/>
          </cell>
        </row>
        <row r="7863">
          <cell r="H7863" t="str">
            <v/>
          </cell>
        </row>
        <row r="7864">
          <cell r="H7864" t="str">
            <v/>
          </cell>
        </row>
        <row r="7865">
          <cell r="H7865" t="str">
            <v/>
          </cell>
        </row>
        <row r="7866">
          <cell r="H7866" t="str">
            <v/>
          </cell>
        </row>
        <row r="7867">
          <cell r="H7867" t="str">
            <v/>
          </cell>
        </row>
        <row r="7868">
          <cell r="H7868" t="str">
            <v/>
          </cell>
        </row>
        <row r="7869">
          <cell r="H7869" t="str">
            <v/>
          </cell>
        </row>
        <row r="7870">
          <cell r="H7870" t="str">
            <v/>
          </cell>
        </row>
        <row r="7871">
          <cell r="H7871" t="str">
            <v/>
          </cell>
        </row>
        <row r="7872">
          <cell r="H7872" t="str">
            <v/>
          </cell>
        </row>
        <row r="7873">
          <cell r="H7873" t="str">
            <v/>
          </cell>
        </row>
        <row r="7874">
          <cell r="H7874" t="str">
            <v/>
          </cell>
        </row>
        <row r="7875">
          <cell r="H7875" t="str">
            <v/>
          </cell>
        </row>
        <row r="7876">
          <cell r="H7876" t="str">
            <v/>
          </cell>
        </row>
        <row r="7877">
          <cell r="H7877" t="str">
            <v/>
          </cell>
        </row>
        <row r="7878">
          <cell r="H7878" t="str">
            <v/>
          </cell>
        </row>
        <row r="7879">
          <cell r="H7879" t="str">
            <v/>
          </cell>
        </row>
        <row r="7880">
          <cell r="H7880" t="str">
            <v/>
          </cell>
        </row>
        <row r="7881">
          <cell r="H7881" t="str">
            <v/>
          </cell>
        </row>
        <row r="7882">
          <cell r="H7882" t="str">
            <v/>
          </cell>
        </row>
        <row r="7883">
          <cell r="H7883" t="str">
            <v/>
          </cell>
        </row>
        <row r="7884">
          <cell r="H7884" t="str">
            <v/>
          </cell>
        </row>
        <row r="7885">
          <cell r="H7885" t="str">
            <v/>
          </cell>
        </row>
        <row r="7886">
          <cell r="H7886" t="str">
            <v/>
          </cell>
        </row>
        <row r="7887">
          <cell r="H7887" t="str">
            <v/>
          </cell>
        </row>
        <row r="7888">
          <cell r="H7888" t="str">
            <v/>
          </cell>
        </row>
        <row r="7889">
          <cell r="H7889" t="str">
            <v/>
          </cell>
        </row>
        <row r="7890">
          <cell r="H7890" t="str">
            <v/>
          </cell>
        </row>
        <row r="7891">
          <cell r="H7891" t="str">
            <v/>
          </cell>
        </row>
        <row r="7892">
          <cell r="H7892" t="str">
            <v/>
          </cell>
        </row>
        <row r="7893">
          <cell r="H7893" t="str">
            <v/>
          </cell>
        </row>
        <row r="7894">
          <cell r="H7894" t="str">
            <v/>
          </cell>
        </row>
        <row r="7895">
          <cell r="H7895" t="str">
            <v/>
          </cell>
        </row>
        <row r="7896">
          <cell r="H7896" t="str">
            <v/>
          </cell>
        </row>
        <row r="7897">
          <cell r="H7897" t="str">
            <v/>
          </cell>
        </row>
        <row r="7898">
          <cell r="H7898" t="str">
            <v/>
          </cell>
        </row>
        <row r="7899">
          <cell r="H7899" t="str">
            <v/>
          </cell>
        </row>
        <row r="7900">
          <cell r="H7900" t="str">
            <v/>
          </cell>
        </row>
        <row r="7901">
          <cell r="H7901" t="str">
            <v/>
          </cell>
        </row>
        <row r="7902">
          <cell r="H7902" t="str">
            <v/>
          </cell>
        </row>
        <row r="7903">
          <cell r="H7903" t="str">
            <v/>
          </cell>
        </row>
        <row r="7904">
          <cell r="H7904" t="str">
            <v/>
          </cell>
        </row>
        <row r="7905">
          <cell r="H7905" t="str">
            <v/>
          </cell>
        </row>
        <row r="7906">
          <cell r="H7906" t="str">
            <v/>
          </cell>
        </row>
        <row r="7907">
          <cell r="H7907" t="str">
            <v/>
          </cell>
        </row>
        <row r="7908">
          <cell r="H7908" t="str">
            <v/>
          </cell>
        </row>
        <row r="7909">
          <cell r="H7909" t="str">
            <v/>
          </cell>
        </row>
        <row r="7910">
          <cell r="H7910" t="str">
            <v/>
          </cell>
        </row>
        <row r="7911">
          <cell r="H7911" t="str">
            <v/>
          </cell>
        </row>
        <row r="7912">
          <cell r="H7912" t="str">
            <v/>
          </cell>
        </row>
        <row r="7913">
          <cell r="H7913" t="str">
            <v/>
          </cell>
        </row>
        <row r="7914">
          <cell r="H7914" t="str">
            <v/>
          </cell>
        </row>
        <row r="7915">
          <cell r="H7915" t="str">
            <v/>
          </cell>
        </row>
        <row r="7916">
          <cell r="H7916" t="str">
            <v/>
          </cell>
        </row>
        <row r="7917">
          <cell r="H7917" t="str">
            <v/>
          </cell>
        </row>
        <row r="7918">
          <cell r="H7918" t="str">
            <v/>
          </cell>
        </row>
        <row r="7919">
          <cell r="H7919" t="str">
            <v/>
          </cell>
        </row>
        <row r="7920">
          <cell r="H7920" t="str">
            <v/>
          </cell>
        </row>
        <row r="7921">
          <cell r="H7921" t="str">
            <v/>
          </cell>
        </row>
        <row r="7922">
          <cell r="H7922" t="str">
            <v/>
          </cell>
        </row>
        <row r="7923">
          <cell r="H7923" t="str">
            <v/>
          </cell>
        </row>
        <row r="7924">
          <cell r="H7924" t="str">
            <v/>
          </cell>
        </row>
        <row r="7925">
          <cell r="H7925" t="str">
            <v/>
          </cell>
        </row>
        <row r="7926">
          <cell r="H7926" t="str">
            <v/>
          </cell>
        </row>
        <row r="7927">
          <cell r="H7927" t="str">
            <v/>
          </cell>
        </row>
        <row r="7928">
          <cell r="H7928" t="str">
            <v/>
          </cell>
        </row>
        <row r="7929">
          <cell r="H7929" t="str">
            <v/>
          </cell>
        </row>
        <row r="7930">
          <cell r="H7930" t="str">
            <v/>
          </cell>
        </row>
        <row r="7931">
          <cell r="H7931" t="str">
            <v/>
          </cell>
        </row>
        <row r="7932">
          <cell r="H7932" t="str">
            <v/>
          </cell>
        </row>
        <row r="7933">
          <cell r="H7933" t="str">
            <v/>
          </cell>
        </row>
        <row r="7934">
          <cell r="H7934" t="str">
            <v/>
          </cell>
        </row>
        <row r="7935">
          <cell r="H7935" t="str">
            <v/>
          </cell>
        </row>
        <row r="7936">
          <cell r="H7936" t="str">
            <v/>
          </cell>
        </row>
        <row r="7937">
          <cell r="H7937" t="str">
            <v/>
          </cell>
        </row>
        <row r="7938">
          <cell r="H7938" t="str">
            <v/>
          </cell>
        </row>
        <row r="7939">
          <cell r="H7939" t="str">
            <v/>
          </cell>
        </row>
        <row r="7940">
          <cell r="H7940" t="str">
            <v/>
          </cell>
        </row>
        <row r="7941">
          <cell r="H7941" t="str">
            <v/>
          </cell>
        </row>
        <row r="7942">
          <cell r="H7942" t="str">
            <v/>
          </cell>
        </row>
        <row r="7943">
          <cell r="H7943" t="str">
            <v/>
          </cell>
        </row>
        <row r="7944">
          <cell r="H7944" t="str">
            <v/>
          </cell>
        </row>
        <row r="7945">
          <cell r="H7945" t="str">
            <v/>
          </cell>
        </row>
        <row r="7946">
          <cell r="H7946" t="str">
            <v/>
          </cell>
        </row>
        <row r="7947">
          <cell r="H7947" t="str">
            <v/>
          </cell>
        </row>
        <row r="7948">
          <cell r="H7948" t="str">
            <v/>
          </cell>
        </row>
        <row r="7949">
          <cell r="H7949" t="str">
            <v/>
          </cell>
        </row>
        <row r="7950">
          <cell r="H7950" t="str">
            <v/>
          </cell>
        </row>
        <row r="7951">
          <cell r="H7951" t="str">
            <v/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IB A"/>
      <sheetName val="BAPPEDA B MASTER"/>
      <sheetName val="BAPPEDA B SEBELUM KAPITALISASI"/>
      <sheetName val="BAPPEDA B SESUDAH KAPITALIS "/>
      <sheetName val="BAPPEDA B KAPITALISSASI "/>
      <sheetName val="BAPPEDA C"/>
      <sheetName val="BAPPEDA D ( - )"/>
      <sheetName val="BAPPEDA E"/>
      <sheetName val="BAPPEDA F"/>
      <sheetName val="kib B&lt;300000"/>
      <sheetName val="Sheet1"/>
      <sheetName val="Sheet2"/>
      <sheetName val="kode barang"/>
      <sheetName val="Sheet3"/>
      <sheetName val="kode barang (2)"/>
    </sheetNames>
    <sheetDataSet>
      <sheetData sheetId="0"/>
      <sheetData sheetId="1"/>
      <sheetData sheetId="2"/>
      <sheetData sheetId="3"/>
      <sheetData sheetId="4"/>
      <sheetData sheetId="5">
        <row r="534">
          <cell r="BQ534">
            <v>275881492.20000005</v>
          </cell>
        </row>
      </sheetData>
      <sheetData sheetId="6">
        <row r="544">
          <cell r="BP544">
            <v>16059486.624000002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B2" t="str">
            <v>1.00.00</v>
          </cell>
          <cell r="C2" t="str">
            <v>GOLONGAN TANAH</v>
          </cell>
        </row>
        <row r="3">
          <cell r="B3" t="str">
            <v>1.01.00</v>
          </cell>
          <cell r="C3" t="str">
            <v>TANAH</v>
          </cell>
        </row>
        <row r="4">
          <cell r="B4" t="str">
            <v>1.01.01</v>
          </cell>
          <cell r="C4" t="str">
            <v>PERKAMPUNGAN</v>
          </cell>
          <cell r="D4">
            <v>3</v>
          </cell>
        </row>
        <row r="5">
          <cell r="B5" t="str">
            <v>1.01.02</v>
          </cell>
          <cell r="C5" t="str">
            <v>TANAH PERTANIAN</v>
          </cell>
          <cell r="D5">
            <v>3</v>
          </cell>
        </row>
        <row r="6">
          <cell r="B6" t="str">
            <v>1.01.03</v>
          </cell>
          <cell r="C6" t="str">
            <v>TANAH PERKEBUNAN</v>
          </cell>
          <cell r="D6">
            <v>3</v>
          </cell>
        </row>
        <row r="7">
          <cell r="B7" t="str">
            <v>1.01.04</v>
          </cell>
          <cell r="C7" t="str">
            <v>KEBUN CAMPURAN</v>
          </cell>
          <cell r="D7">
            <v>3</v>
          </cell>
        </row>
        <row r="8">
          <cell r="B8" t="str">
            <v>1.01.05</v>
          </cell>
          <cell r="C8" t="str">
            <v>HUTAN</v>
          </cell>
          <cell r="D8">
            <v>3</v>
          </cell>
        </row>
        <row r="9">
          <cell r="B9" t="str">
            <v>1.01.06</v>
          </cell>
          <cell r="C9" t="str">
            <v>KOLAM IKAN</v>
          </cell>
          <cell r="D9">
            <v>3</v>
          </cell>
        </row>
        <row r="10">
          <cell r="B10" t="str">
            <v>1.01.07</v>
          </cell>
          <cell r="C10" t="str">
            <v>DANAU/RAWA</v>
          </cell>
          <cell r="D10">
            <v>3</v>
          </cell>
        </row>
        <row r="11">
          <cell r="B11" t="str">
            <v>1.01.08</v>
          </cell>
          <cell r="C11" t="str">
            <v>TANAH TANDUS/RUSAK</v>
          </cell>
          <cell r="D11">
            <v>3</v>
          </cell>
        </row>
        <row r="12">
          <cell r="B12" t="str">
            <v>1.01.09</v>
          </cell>
          <cell r="C12" t="str">
            <v>ALANG-ALANG DAN PADANG RUMPUT</v>
          </cell>
          <cell r="D12">
            <v>3</v>
          </cell>
        </row>
        <row r="13">
          <cell r="B13" t="str">
            <v>1.01.10</v>
          </cell>
          <cell r="C13" t="str">
            <v>TANAH PENGGUNA LAIN</v>
          </cell>
          <cell r="D13">
            <v>3</v>
          </cell>
        </row>
        <row r="14">
          <cell r="B14" t="str">
            <v>1.01.11</v>
          </cell>
          <cell r="C14" t="str">
            <v>TANAH UNTUK BANGUNAN GEDUNG</v>
          </cell>
          <cell r="D14">
            <v>3</v>
          </cell>
        </row>
        <row r="15">
          <cell r="B15" t="str">
            <v>1.01.12</v>
          </cell>
          <cell r="C15" t="str">
            <v>TANAH PERTAMBANGAN</v>
          </cell>
          <cell r="D15">
            <v>3</v>
          </cell>
        </row>
        <row r="16">
          <cell r="B16" t="str">
            <v>1.01.13</v>
          </cell>
          <cell r="C16" t="str">
            <v>TANAH UNTUK BANGUNAN BUKAN GEDUNG</v>
          </cell>
          <cell r="D16">
            <v>3</v>
          </cell>
        </row>
        <row r="17">
          <cell r="B17" t="str">
            <v>2.00.00</v>
          </cell>
          <cell r="C17" t="str">
            <v>GOLONGAN PERALATAN DAN MESIN</v>
          </cell>
          <cell r="D17">
            <v>1</v>
          </cell>
        </row>
        <row r="18">
          <cell r="B18" t="str">
            <v>2.02.00</v>
          </cell>
          <cell r="C18" t="str">
            <v>ALAT -ALAT BESAR</v>
          </cell>
          <cell r="D18">
            <v>2</v>
          </cell>
        </row>
        <row r="19">
          <cell r="B19" t="str">
            <v>2.02.01</v>
          </cell>
          <cell r="C19" t="str">
            <v>Alat-alat Besar Darat</v>
          </cell>
          <cell r="D19">
            <v>3</v>
          </cell>
          <cell r="E19">
            <v>10</v>
          </cell>
        </row>
        <row r="20">
          <cell r="B20" t="str">
            <v>2.02.02</v>
          </cell>
          <cell r="C20" t="str">
            <v>Alat-alat Besar Apung</v>
          </cell>
          <cell r="D20">
            <v>3</v>
          </cell>
          <cell r="E20">
            <v>8</v>
          </cell>
        </row>
        <row r="21">
          <cell r="B21" t="str">
            <v>2.02.03</v>
          </cell>
          <cell r="C21" t="str">
            <v>Alat-alat Bantu</v>
          </cell>
          <cell r="D21">
            <v>3</v>
          </cell>
          <cell r="E21">
            <v>7</v>
          </cell>
        </row>
        <row r="22">
          <cell r="B22" t="str">
            <v>2.03.00</v>
          </cell>
          <cell r="C22" t="str">
            <v>ALAT- ALAT ANGKUTAN</v>
          </cell>
          <cell r="D22">
            <v>2</v>
          </cell>
        </row>
        <row r="23">
          <cell r="B23" t="str">
            <v>2.03.01</v>
          </cell>
          <cell r="C23" t="str">
            <v>Alat Angkutan Darat Bermotor</v>
          </cell>
          <cell r="D23">
            <v>3</v>
          </cell>
          <cell r="E23">
            <v>7</v>
          </cell>
        </row>
        <row r="24">
          <cell r="B24" t="str">
            <v>2.03.02</v>
          </cell>
          <cell r="C24" t="str">
            <v>Alat Angkutan Berat tak Bermotor</v>
          </cell>
          <cell r="D24">
            <v>3</v>
          </cell>
          <cell r="E24">
            <v>2</v>
          </cell>
        </row>
        <row r="25">
          <cell r="B25" t="str">
            <v>2.03.03</v>
          </cell>
          <cell r="C25" t="str">
            <v>Alat Angkut Apung Bermotor</v>
          </cell>
          <cell r="D25">
            <v>3</v>
          </cell>
          <cell r="E25">
            <v>10</v>
          </cell>
        </row>
        <row r="26">
          <cell r="B26" t="str">
            <v>2.03.04</v>
          </cell>
          <cell r="C26" t="str">
            <v>Alat Angkut Apung Tak Bermotor</v>
          </cell>
          <cell r="D26">
            <v>3</v>
          </cell>
          <cell r="E26">
            <v>3</v>
          </cell>
        </row>
        <row r="27">
          <cell r="B27" t="str">
            <v>2.04.00</v>
          </cell>
          <cell r="C27" t="str">
            <v>ALAT BENGKEL DAN ALAT UKUR</v>
          </cell>
          <cell r="D27">
            <v>2</v>
          </cell>
        </row>
        <row r="28">
          <cell r="B28" t="str">
            <v>2.04.01</v>
          </cell>
          <cell r="C28" t="str">
            <v>Alat Bengkel Bermesin</v>
          </cell>
          <cell r="D28">
            <v>3</v>
          </cell>
          <cell r="E28">
            <v>10</v>
          </cell>
        </row>
        <row r="29">
          <cell r="B29" t="str">
            <v>2.05.00</v>
          </cell>
          <cell r="C29" t="str">
            <v>ALAT PERTANIAN</v>
          </cell>
          <cell r="D29">
            <v>2</v>
          </cell>
        </row>
        <row r="30">
          <cell r="B30" t="str">
            <v>2.04.02</v>
          </cell>
          <cell r="C30" t="str">
            <v>Alat Bengkel Tak Bermesin</v>
          </cell>
          <cell r="D30">
            <v>3</v>
          </cell>
          <cell r="E30">
            <v>5</v>
          </cell>
        </row>
        <row r="31">
          <cell r="B31" t="str">
            <v>2.04.03</v>
          </cell>
          <cell r="C31" t="str">
            <v>Alat Ukur</v>
          </cell>
          <cell r="D31">
            <v>3</v>
          </cell>
          <cell r="E31">
            <v>5</v>
          </cell>
        </row>
        <row r="32">
          <cell r="B32" t="str">
            <v>2.05.01</v>
          </cell>
          <cell r="C32" t="str">
            <v>ALAT PENGOLAHAN</v>
          </cell>
          <cell r="D32">
            <v>3</v>
          </cell>
          <cell r="E32">
            <v>4</v>
          </cell>
        </row>
        <row r="33">
          <cell r="B33" t="str">
            <v>2.05.02</v>
          </cell>
          <cell r="C33" t="str">
            <v>ALAT PEMELIHARAAN TANAMAN/ALAT PENYIMPANAN</v>
          </cell>
          <cell r="D33">
            <v>3</v>
          </cell>
          <cell r="E33">
            <v>4</v>
          </cell>
        </row>
        <row r="34">
          <cell r="B34" t="str">
            <v>2.06.00</v>
          </cell>
          <cell r="C34" t="str">
            <v>ALAT KANTOR DAN RUMAH TANGGA</v>
          </cell>
          <cell r="D34">
            <v>2</v>
          </cell>
        </row>
        <row r="35">
          <cell r="B35" t="str">
            <v>2.06.01</v>
          </cell>
          <cell r="C35" t="str">
            <v>ALAT KANTOR</v>
          </cell>
          <cell r="D35">
            <v>3</v>
          </cell>
          <cell r="E35">
            <v>5</v>
          </cell>
        </row>
        <row r="36">
          <cell r="B36" t="str">
            <v>2.06.02</v>
          </cell>
          <cell r="C36" t="str">
            <v>ALAT RUMAH TANGGA</v>
          </cell>
          <cell r="D36">
            <v>3</v>
          </cell>
          <cell r="E36">
            <v>5</v>
          </cell>
        </row>
        <row r="37">
          <cell r="B37" t="str">
            <v>2.06.03</v>
          </cell>
          <cell r="C37" t="str">
            <v>KOMPUTER</v>
          </cell>
          <cell r="D37">
            <v>3</v>
          </cell>
          <cell r="E37">
            <v>4</v>
          </cell>
        </row>
        <row r="38">
          <cell r="B38" t="str">
            <v>2.06.04</v>
          </cell>
          <cell r="C38" t="str">
            <v>MEJA DAN KURSI KERJA/RAPAT PEJABAT</v>
          </cell>
          <cell r="D38">
            <v>3</v>
          </cell>
          <cell r="E38">
            <v>5</v>
          </cell>
        </row>
        <row r="39">
          <cell r="B39" t="str">
            <v>2.07.00</v>
          </cell>
          <cell r="C39" t="str">
            <v>ALAT STUDIO DAN ALAT KOMUNIKASI</v>
          </cell>
          <cell r="D39">
            <v>2</v>
          </cell>
        </row>
        <row r="40">
          <cell r="B40" t="str">
            <v>2.07.01</v>
          </cell>
          <cell r="C40" t="str">
            <v>ALAT STUDIO</v>
          </cell>
          <cell r="D40">
            <v>3</v>
          </cell>
          <cell r="E40">
            <v>5</v>
          </cell>
        </row>
        <row r="41">
          <cell r="B41" t="str">
            <v>2.07.02</v>
          </cell>
          <cell r="C41" t="str">
            <v>ALAT KOMUNIKASI</v>
          </cell>
          <cell r="D41">
            <v>3</v>
          </cell>
          <cell r="E41">
            <v>5</v>
          </cell>
        </row>
        <row r="42">
          <cell r="B42" t="str">
            <v>2.07.03</v>
          </cell>
          <cell r="C42" t="str">
            <v>PERALATAN PEMANCAR</v>
          </cell>
          <cell r="D42">
            <v>3</v>
          </cell>
          <cell r="E42">
            <v>10</v>
          </cell>
        </row>
        <row r="43">
          <cell r="B43" t="str">
            <v>2.08.00</v>
          </cell>
          <cell r="C43" t="str">
            <v>ALAT-ALAT KEDOKTERAN</v>
          </cell>
          <cell r="D43">
            <v>2</v>
          </cell>
        </row>
        <row r="44">
          <cell r="B44" t="str">
            <v>2.08.01</v>
          </cell>
          <cell r="C44" t="str">
            <v>ALAT KEDOKTERAN</v>
          </cell>
          <cell r="D44">
            <v>3</v>
          </cell>
          <cell r="E44">
            <v>5</v>
          </cell>
        </row>
        <row r="45">
          <cell r="B45" t="str">
            <v>2.08.02</v>
          </cell>
          <cell r="C45" t="str">
            <v>ALAT KESEHATAN</v>
          </cell>
          <cell r="D45">
            <v>3</v>
          </cell>
          <cell r="E45">
            <v>5</v>
          </cell>
        </row>
        <row r="46">
          <cell r="B46" t="str">
            <v>2.09.00</v>
          </cell>
          <cell r="C46" t="str">
            <v>ALAT LABORATORIM</v>
          </cell>
          <cell r="D46">
            <v>2</v>
          </cell>
        </row>
        <row r="47">
          <cell r="B47" t="str">
            <v>2.09.01</v>
          </cell>
          <cell r="C47" t="str">
            <v>UNIT UNIT LABORATORIUM</v>
          </cell>
          <cell r="D47">
            <v>3</v>
          </cell>
          <cell r="E47">
            <v>8</v>
          </cell>
        </row>
        <row r="48">
          <cell r="B48" t="str">
            <v>2.09.02</v>
          </cell>
          <cell r="C48" t="str">
            <v>ALAT PERAGA / PRAKTEK SEKOLAH</v>
          </cell>
          <cell r="D48">
            <v>3</v>
          </cell>
          <cell r="E48">
            <v>10</v>
          </cell>
        </row>
        <row r="49">
          <cell r="B49" t="str">
            <v>2.09.03</v>
          </cell>
          <cell r="C49" t="str">
            <v>UNIT ALAT LABORATORIUM KIMIA NUKLIR</v>
          </cell>
          <cell r="D49">
            <v>3</v>
          </cell>
          <cell r="E49">
            <v>15</v>
          </cell>
        </row>
        <row r="50">
          <cell r="B50" t="str">
            <v>2.09.04</v>
          </cell>
          <cell r="C50" t="str">
            <v>ALAT LABORAORIUM FISIKA NUKLIR /ELEKTRONIKA</v>
          </cell>
          <cell r="D50">
            <v>3</v>
          </cell>
          <cell r="E50">
            <v>15</v>
          </cell>
        </row>
        <row r="51">
          <cell r="B51" t="str">
            <v>2.09.05</v>
          </cell>
          <cell r="C51" t="str">
            <v>ALAT PROTEKSI RADIASI / PROTEKSI LINGKUNGAN</v>
          </cell>
          <cell r="D51">
            <v>3</v>
          </cell>
          <cell r="E51">
            <v>10</v>
          </cell>
        </row>
        <row r="52">
          <cell r="B52" t="str">
            <v>2.09.06</v>
          </cell>
          <cell r="C52" t="str">
            <v>RADIATION APPLICATION AND NON DESTRUCTIVE TESTING LABORATORY (BATAM)</v>
          </cell>
          <cell r="D52">
            <v>3</v>
          </cell>
          <cell r="E52">
            <v>10</v>
          </cell>
        </row>
        <row r="53">
          <cell r="B53" t="str">
            <v>2.09.07</v>
          </cell>
          <cell r="C53" t="str">
            <v>ALAT LABORATORIUM LINGKUNGAN HIDUP</v>
          </cell>
          <cell r="D53">
            <v>3</v>
          </cell>
          <cell r="E53">
            <v>7</v>
          </cell>
        </row>
        <row r="54">
          <cell r="B54" t="str">
            <v>2.09.08</v>
          </cell>
          <cell r="C54" t="str">
            <v>PERALATAN LABORATORIUM HIDRODINAMIKA</v>
          </cell>
          <cell r="D54">
            <v>3</v>
          </cell>
          <cell r="E54">
            <v>15</v>
          </cell>
        </row>
        <row r="55">
          <cell r="B55" t="str">
            <v>2.10.00</v>
          </cell>
          <cell r="C55" t="str">
            <v>ALAT-ALAT PERSENJATAAN/KEAMANAN</v>
          </cell>
          <cell r="D55">
            <v>2</v>
          </cell>
        </row>
        <row r="56">
          <cell r="B56" t="str">
            <v>2.10.01</v>
          </cell>
          <cell r="C56" t="str">
            <v>SENJATA API</v>
          </cell>
          <cell r="D56">
            <v>3</v>
          </cell>
          <cell r="E56">
            <v>10</v>
          </cell>
        </row>
        <row r="57">
          <cell r="B57" t="str">
            <v>2.10.02</v>
          </cell>
          <cell r="C57" t="str">
            <v>PERSENJATAAN NON SENJATA API</v>
          </cell>
          <cell r="D57">
            <v>3</v>
          </cell>
          <cell r="E57">
            <v>3</v>
          </cell>
        </row>
        <row r="58">
          <cell r="B58" t="str">
            <v>2.10.03</v>
          </cell>
          <cell r="C58" t="str">
            <v>AMUNIISI</v>
          </cell>
          <cell r="D58">
            <v>3</v>
          </cell>
        </row>
        <row r="59">
          <cell r="B59" t="str">
            <v>2.10.04</v>
          </cell>
          <cell r="C59" t="str">
            <v>SENJATA SINAR</v>
          </cell>
          <cell r="D59">
            <v>3</v>
          </cell>
        </row>
        <row r="60">
          <cell r="B60" t="str">
            <v>3.00.00</v>
          </cell>
          <cell r="C60" t="str">
            <v>GOLONGAN GEDUNG DAN BANGUNAN</v>
          </cell>
          <cell r="D60">
            <v>1</v>
          </cell>
        </row>
        <row r="61">
          <cell r="B61" t="str">
            <v>3.11.00</v>
          </cell>
          <cell r="C61" t="str">
            <v>BANGUNAN GEDUNG</v>
          </cell>
          <cell r="D61">
            <v>2</v>
          </cell>
        </row>
        <row r="62">
          <cell r="B62" t="str">
            <v>3.11.01</v>
          </cell>
          <cell r="C62" t="str">
            <v>BANGUNAN GEDUNG TEMPAT KERJA</v>
          </cell>
          <cell r="D62">
            <v>3</v>
          </cell>
          <cell r="E62">
            <v>50</v>
          </cell>
        </row>
        <row r="63">
          <cell r="B63" t="str">
            <v>3.11.02</v>
          </cell>
          <cell r="C63" t="str">
            <v>BANGUNAN GEDUNG TEMPAT TINGGAL</v>
          </cell>
          <cell r="D63">
            <v>3</v>
          </cell>
          <cell r="E63">
            <v>50</v>
          </cell>
        </row>
        <row r="64">
          <cell r="B64" t="str">
            <v>3.11.03</v>
          </cell>
          <cell r="C64" t="str">
            <v>BANGUNAN MENARA</v>
          </cell>
          <cell r="D64">
            <v>3</v>
          </cell>
          <cell r="E64">
            <v>40</v>
          </cell>
        </row>
        <row r="65">
          <cell r="B65" t="str">
            <v>3.12.00</v>
          </cell>
          <cell r="C65" t="str">
            <v>MONUMEN</v>
          </cell>
          <cell r="D65">
            <v>2</v>
          </cell>
        </row>
        <row r="66">
          <cell r="B66" t="str">
            <v>3.12.01</v>
          </cell>
          <cell r="C66" t="str">
            <v>Bangunan Bersejarah</v>
          </cell>
          <cell r="D66">
            <v>3</v>
          </cell>
          <cell r="E66">
            <v>50</v>
          </cell>
        </row>
        <row r="67">
          <cell r="B67" t="str">
            <v>3.12.02</v>
          </cell>
          <cell r="C67" t="str">
            <v>TUGU PERINGATAN</v>
          </cell>
          <cell r="D67">
            <v>3</v>
          </cell>
          <cell r="E67">
            <v>50</v>
          </cell>
        </row>
        <row r="68">
          <cell r="B68" t="str">
            <v>3.12.03</v>
          </cell>
          <cell r="C68" t="str">
            <v>CANDI</v>
          </cell>
          <cell r="D68">
            <v>3</v>
          </cell>
          <cell r="E68">
            <v>50</v>
          </cell>
        </row>
        <row r="69">
          <cell r="B69" t="str">
            <v>3.12.04</v>
          </cell>
          <cell r="C69" t="str">
            <v>MONUMEN/BANUNAN BERSEJARAH</v>
          </cell>
          <cell r="D69">
            <v>3</v>
          </cell>
          <cell r="E69">
            <v>50</v>
          </cell>
        </row>
        <row r="70">
          <cell r="B70" t="str">
            <v>3.12.07</v>
          </cell>
          <cell r="C70" t="str">
            <v>RAMBU-RAMBU</v>
          </cell>
          <cell r="D70">
            <v>3</v>
          </cell>
          <cell r="E70">
            <v>50</v>
          </cell>
        </row>
        <row r="71">
          <cell r="B71" t="str">
            <v>3.12.08</v>
          </cell>
          <cell r="C71" t="str">
            <v>RAMBU-RAMBU LALU LINTAS UDARA</v>
          </cell>
          <cell r="D71">
            <v>3</v>
          </cell>
          <cell r="E71">
            <v>50</v>
          </cell>
        </row>
        <row r="72">
          <cell r="B72" t="str">
            <v>4.00.00</v>
          </cell>
          <cell r="C72" t="str">
            <v>GOLONGAN JALAN, IRIGASI DAN JARINGAN</v>
          </cell>
          <cell r="D72">
            <v>1</v>
          </cell>
        </row>
        <row r="73">
          <cell r="B73" t="str">
            <v>4.13.00</v>
          </cell>
          <cell r="C73" t="str">
            <v>JALAN DAN JEMBATAN</v>
          </cell>
          <cell r="D73">
            <v>2</v>
          </cell>
        </row>
        <row r="74">
          <cell r="B74" t="str">
            <v>4.13.01</v>
          </cell>
          <cell r="C74" t="str">
            <v>JALAN</v>
          </cell>
          <cell r="D74">
            <v>3</v>
          </cell>
          <cell r="E74">
            <v>10</v>
          </cell>
        </row>
        <row r="75">
          <cell r="B75" t="str">
            <v>4.14.00</v>
          </cell>
          <cell r="C75" t="str">
            <v>BANGUNAN AIR/IRIGASI</v>
          </cell>
          <cell r="D75">
            <v>2</v>
          </cell>
        </row>
        <row r="76">
          <cell r="B76" t="str">
            <v>4.14.01</v>
          </cell>
          <cell r="C76" t="str">
            <v>Bangunan Air Irigasi</v>
          </cell>
          <cell r="D76">
            <v>3</v>
          </cell>
          <cell r="E76">
            <v>50</v>
          </cell>
        </row>
        <row r="77">
          <cell r="B77" t="str">
            <v>4.14.04</v>
          </cell>
          <cell r="C77" t="str">
            <v>BANGUNAN PENGAMAN SUNGAI DAN PENANGGULANGAN BENCANA ALAM</v>
          </cell>
          <cell r="D77">
            <v>3</v>
          </cell>
          <cell r="E77">
            <v>10</v>
          </cell>
        </row>
        <row r="78">
          <cell r="B78" t="str">
            <v>4.14.05</v>
          </cell>
          <cell r="C78" t="str">
            <v>BANGUNAN PENGEMBANGAN SUMBER AIR DAN AIR TNH</v>
          </cell>
          <cell r="D78">
            <v>3</v>
          </cell>
          <cell r="E78">
            <v>30</v>
          </cell>
        </row>
        <row r="79">
          <cell r="B79" t="str">
            <v>4.14.08</v>
          </cell>
          <cell r="C79" t="str">
            <v>BANGUNAN AIR</v>
          </cell>
          <cell r="D79">
            <v>3</v>
          </cell>
          <cell r="E79">
            <v>40</v>
          </cell>
        </row>
        <row r="80">
          <cell r="B80" t="str">
            <v>4.15.00</v>
          </cell>
          <cell r="C80" t="str">
            <v>INSTALASI</v>
          </cell>
          <cell r="D80">
            <v>2</v>
          </cell>
        </row>
        <row r="81">
          <cell r="B81" t="str">
            <v>4.15.01</v>
          </cell>
          <cell r="C81" t="str">
            <v>INSTALASI AIR MINUM/BERSIH</v>
          </cell>
          <cell r="D81">
            <v>3</v>
          </cell>
          <cell r="E81">
            <v>30</v>
          </cell>
        </row>
        <row r="82">
          <cell r="B82" t="str">
            <v>4.15.03</v>
          </cell>
          <cell r="C82" t="str">
            <v>INSTALASI PENGOLAHAN SAMPAH NON ORGANIK</v>
          </cell>
          <cell r="D82">
            <v>3</v>
          </cell>
          <cell r="E82">
            <v>10</v>
          </cell>
        </row>
        <row r="83">
          <cell r="B83" t="str">
            <v>4.15.04</v>
          </cell>
          <cell r="C83" t="str">
            <v>INSTALASI PENGOLAHAN BAHAN BANGUNAN</v>
          </cell>
          <cell r="D83">
            <v>3</v>
          </cell>
          <cell r="E83">
            <v>10</v>
          </cell>
        </row>
        <row r="84">
          <cell r="B84" t="str">
            <v>4.15.06</v>
          </cell>
          <cell r="C84" t="str">
            <v>INSTALASI GARDU LISTRIK</v>
          </cell>
          <cell r="D84">
            <v>3</v>
          </cell>
          <cell r="E84">
            <v>40</v>
          </cell>
        </row>
        <row r="85">
          <cell r="B85" t="str">
            <v>4.15.07</v>
          </cell>
          <cell r="C85" t="str">
            <v>INSTALASI PERTAHANAN</v>
          </cell>
          <cell r="D85">
            <v>3</v>
          </cell>
          <cell r="E85">
            <v>30</v>
          </cell>
        </row>
        <row r="86">
          <cell r="B86" t="str">
            <v>4.15.08</v>
          </cell>
          <cell r="C86" t="str">
            <v>INSTALASI GAS</v>
          </cell>
          <cell r="D86">
            <v>3</v>
          </cell>
          <cell r="E86">
            <v>30</v>
          </cell>
        </row>
        <row r="87">
          <cell r="B87" t="str">
            <v>4.15.09</v>
          </cell>
          <cell r="C87" t="str">
            <v>INSTALASI PENGAMAN</v>
          </cell>
          <cell r="D87">
            <v>3</v>
          </cell>
          <cell r="E87">
            <v>20</v>
          </cell>
        </row>
        <row r="88">
          <cell r="B88" t="str">
            <v>4.16.00</v>
          </cell>
          <cell r="C88" t="str">
            <v>JARINGAN</v>
          </cell>
          <cell r="D88">
            <v>2</v>
          </cell>
        </row>
        <row r="89">
          <cell r="B89" t="str">
            <v>4.16.02</v>
          </cell>
          <cell r="C89" t="str">
            <v>JARINGAN LISTRIK</v>
          </cell>
          <cell r="D89">
            <v>3</v>
          </cell>
          <cell r="E89">
            <v>40</v>
          </cell>
        </row>
        <row r="90">
          <cell r="B90" t="str">
            <v>4.16.03</v>
          </cell>
          <cell r="C90" t="str">
            <v>JARINGAN TELEPON</v>
          </cell>
          <cell r="D90">
            <v>3</v>
          </cell>
          <cell r="E90">
            <v>20</v>
          </cell>
        </row>
        <row r="91">
          <cell r="B91" t="str">
            <v>4.16.04</v>
          </cell>
          <cell r="C91" t="str">
            <v>JARINGAN GAS</v>
          </cell>
          <cell r="D91">
            <v>3</v>
          </cell>
          <cell r="E91">
            <v>30</v>
          </cell>
        </row>
        <row r="92">
          <cell r="B92" t="str">
            <v>5.00.00</v>
          </cell>
          <cell r="C92" t="str">
            <v>GOLONGAN ASSET TETAP LAINNYA</v>
          </cell>
          <cell r="D92">
            <v>1</v>
          </cell>
        </row>
        <row r="93">
          <cell r="B93" t="str">
            <v>5.17.00</v>
          </cell>
          <cell r="C93" t="str">
            <v>BUKU DAN PERPUSTAKAAN</v>
          </cell>
          <cell r="D93">
            <v>2</v>
          </cell>
        </row>
        <row r="94">
          <cell r="B94" t="str">
            <v>5.17.01</v>
          </cell>
          <cell r="C94" t="str">
            <v>BUKU</v>
          </cell>
          <cell r="D94">
            <v>3</v>
          </cell>
        </row>
        <row r="95">
          <cell r="B95" t="str">
            <v>5.17.03</v>
          </cell>
          <cell r="C95" t="str">
            <v>BARANG-BARANG PERPUSTAKAAN</v>
          </cell>
          <cell r="D95">
            <v>3</v>
          </cell>
        </row>
        <row r="96">
          <cell r="B96" t="str">
            <v>5.18.00</v>
          </cell>
          <cell r="C96" t="str">
            <v>BARANG BERCORAK KEBUDAYAAN</v>
          </cell>
          <cell r="D96">
            <v>2</v>
          </cell>
        </row>
        <row r="97">
          <cell r="B97" t="str">
            <v>5.18.01</v>
          </cell>
          <cell r="C97" t="str">
            <v>BARANG BERCORAK KEBUDAYAAN</v>
          </cell>
          <cell r="D97">
            <v>3</v>
          </cell>
        </row>
        <row r="98">
          <cell r="B98" t="str">
            <v>5.18.02</v>
          </cell>
          <cell r="C98" t="str">
            <v>ALAT OLAH RAGA LAINNYA</v>
          </cell>
          <cell r="D98">
            <v>3</v>
          </cell>
        </row>
        <row r="99">
          <cell r="B99" t="str">
            <v>5.19.00</v>
          </cell>
          <cell r="C99" t="str">
            <v>HEWAN DAN TERNAK SERTA TANAMAN</v>
          </cell>
          <cell r="D99">
            <v>2</v>
          </cell>
        </row>
        <row r="100">
          <cell r="B100" t="str">
            <v>5.19.01</v>
          </cell>
          <cell r="C100" t="str">
            <v>HEWAN</v>
          </cell>
          <cell r="D100">
            <v>3</v>
          </cell>
        </row>
        <row r="101">
          <cell r="B101" t="str">
            <v>6.00.00</v>
          </cell>
          <cell r="C101" t="str">
            <v>GOLONGAN KONSTRUKSI DLM PENGERJAAN</v>
          </cell>
          <cell r="D101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92D050"/>
  </sheetPr>
  <dimension ref="A1:AS402"/>
  <sheetViews>
    <sheetView view="pageBreakPreview" zoomScale="82" zoomScaleSheetLayoutView="82" workbookViewId="0">
      <pane xSplit="6" ySplit="3" topLeftCell="T4" activePane="bottomRight" state="frozen"/>
      <selection activeCell="X15" sqref="X15"/>
      <selection pane="topRight" activeCell="X15" sqref="X15"/>
      <selection pane="bottomLeft" activeCell="X15" sqref="X15"/>
      <selection pane="bottomRight" activeCell="U133" sqref="U133"/>
    </sheetView>
  </sheetViews>
  <sheetFormatPr baseColWidth="10" defaultColWidth="8.83203125" defaultRowHeight="15" x14ac:dyDescent="0.2"/>
  <cols>
    <col min="1" max="1" width="13.1640625" hidden="1" customWidth="1"/>
    <col min="2" max="2" width="13.1640625" customWidth="1"/>
    <col min="3" max="3" width="10.6640625" style="689" customWidth="1"/>
    <col min="4" max="4" width="20.6640625" style="11" customWidth="1"/>
    <col min="5" max="5" width="32.1640625" customWidth="1"/>
    <col min="6" max="6" width="29.83203125" customWidth="1"/>
    <col min="7" max="7" width="14.5" customWidth="1"/>
    <col min="8" max="8" width="25.5" customWidth="1"/>
    <col min="9" max="9" width="8.83203125" customWidth="1"/>
    <col min="10" max="10" width="14.5" customWidth="1"/>
    <col min="11" max="11" width="11.5" customWidth="1"/>
    <col min="12" max="12" width="12.6640625" customWidth="1"/>
    <col min="13" max="18" width="29.83203125" customWidth="1"/>
    <col min="19" max="19" width="46.5" style="568" customWidth="1"/>
    <col min="20" max="20" width="17.5" customWidth="1"/>
    <col min="21" max="21" width="34.5" customWidth="1"/>
    <col min="22" max="22" width="16.33203125" customWidth="1"/>
    <col min="23" max="23" width="18.6640625" style="11" customWidth="1"/>
    <col min="24" max="24" width="15.33203125" style="11" customWidth="1"/>
    <col min="25" max="25" width="19.33203125" style="11" customWidth="1"/>
    <col min="26" max="26" width="18" style="11" customWidth="1"/>
    <col min="27" max="27" width="18.5" style="11" customWidth="1"/>
    <col min="28" max="28" width="20.83203125" style="11" customWidth="1"/>
    <col min="29" max="30" width="16.33203125" style="11" customWidth="1"/>
    <col min="31" max="31" width="16.33203125" style="674" customWidth="1"/>
    <col min="33" max="33" width="23.33203125" customWidth="1"/>
    <col min="34" max="34" width="19.1640625" customWidth="1"/>
    <col min="35" max="35" width="23" customWidth="1"/>
    <col min="36" max="36" width="23.5" customWidth="1"/>
    <col min="37" max="37" width="34.1640625" customWidth="1"/>
    <col min="38" max="38" width="25.6640625" style="874" customWidth="1"/>
    <col min="39" max="39" width="22.5" style="885" customWidth="1"/>
    <col min="40" max="40" width="24.5" style="885" customWidth="1"/>
    <col min="41" max="41" width="22.1640625" style="885" customWidth="1"/>
    <col min="42" max="42" width="33.83203125" style="772" customWidth="1"/>
    <col min="43" max="45" width="9.1640625" style="11"/>
  </cols>
  <sheetData>
    <row r="1" spans="3:45" ht="17" x14ac:dyDescent="0.2">
      <c r="C1" s="1438" t="s">
        <v>583</v>
      </c>
      <c r="D1" s="1438"/>
      <c r="E1" s="1438"/>
      <c r="F1" s="1438"/>
      <c r="G1" s="1438"/>
      <c r="H1" s="1438"/>
      <c r="I1" s="1438"/>
      <c r="J1" s="1438"/>
      <c r="K1" s="1438"/>
      <c r="L1" s="1438"/>
      <c r="M1" s="1438"/>
      <c r="N1" s="1438"/>
      <c r="O1" s="1438"/>
      <c r="P1" s="1438"/>
      <c r="Q1" s="1438"/>
      <c r="R1" s="1438"/>
      <c r="S1" s="1438"/>
      <c r="AL1" s="874" t="s">
        <v>1284</v>
      </c>
      <c r="AM1" s="894" t="s">
        <v>1287</v>
      </c>
      <c r="AN1" s="894" t="s">
        <v>1182</v>
      </c>
      <c r="AO1" s="894" t="s">
        <v>1283</v>
      </c>
      <c r="AP1" s="895" t="s">
        <v>1247</v>
      </c>
    </row>
    <row r="2" spans="3:45" ht="17" x14ac:dyDescent="0.2">
      <c r="C2" s="1439" t="s">
        <v>584</v>
      </c>
      <c r="D2" s="1439"/>
      <c r="E2" s="1439"/>
      <c r="F2" s="1439"/>
      <c r="G2" s="1439"/>
      <c r="H2" s="1439"/>
      <c r="I2" s="1439"/>
      <c r="J2" s="1439"/>
      <c r="K2" s="1439"/>
      <c r="L2" s="1439"/>
      <c r="M2" s="1439"/>
      <c r="N2" s="1439"/>
      <c r="O2" s="1439"/>
      <c r="P2" s="1439"/>
      <c r="Q2" s="1439"/>
      <c r="R2" s="1439"/>
      <c r="S2" s="1439"/>
      <c r="AG2" s="74"/>
      <c r="AH2" s="737" t="s">
        <v>945</v>
      </c>
      <c r="AI2" s="737" t="s">
        <v>946</v>
      </c>
      <c r="AJ2" s="737" t="s">
        <v>949</v>
      </c>
      <c r="AK2" s="738"/>
      <c r="AL2" s="875" t="s">
        <v>1285</v>
      </c>
      <c r="AM2" s="885">
        <v>1598687903.3114471</v>
      </c>
      <c r="AN2" s="885">
        <v>1207084681.2393672</v>
      </c>
      <c r="AO2" s="885">
        <v>205598271.90163529</v>
      </c>
      <c r="AP2" s="772">
        <f>AN2+AO2</f>
        <v>1412682953.1410027</v>
      </c>
    </row>
    <row r="3" spans="3:45" ht="26" x14ac:dyDescent="0.3">
      <c r="C3" s="1440"/>
      <c r="D3" s="1440"/>
      <c r="E3" s="1440"/>
      <c r="F3" s="1440"/>
      <c r="G3" s="1440"/>
      <c r="H3" s="1440"/>
      <c r="I3" s="1440"/>
      <c r="J3" s="1440"/>
      <c r="K3" s="1440"/>
      <c r="L3" s="1440"/>
      <c r="M3" s="1440"/>
      <c r="N3" s="1440"/>
      <c r="O3" s="1440"/>
      <c r="P3" s="1440"/>
      <c r="Q3" s="1440"/>
      <c r="R3" s="1440"/>
      <c r="S3" s="1440"/>
      <c r="AG3" s="739">
        <f>AH12+'KIB C'!AG10</f>
        <v>5130838760.0095005</v>
      </c>
      <c r="AH3" s="740">
        <f>AH12+'KIB C'!AG10+'KIB D'!AG10</f>
        <v>5146898247.6335001</v>
      </c>
      <c r="AI3" s="740">
        <f>AI12+'KIB C'!AH10+'KIB D'!AH10</f>
        <v>6055341651.1766996</v>
      </c>
      <c r="AJ3" s="741">
        <f>AJ12+'KIB C'!AI10+'KIB D'!AI10</f>
        <v>6524683671.1380625</v>
      </c>
      <c r="AK3" s="742">
        <f>AD12+'KIB C'!AC10+'KIB D'!AC10</f>
        <v>469342019.96136361</v>
      </c>
      <c r="AL3" s="874" t="s">
        <v>769</v>
      </c>
      <c r="AM3" s="885">
        <v>905738279.58021724</v>
      </c>
      <c r="AN3" s="885">
        <v>803852719.58021724</v>
      </c>
      <c r="AO3" s="885">
        <v>52341560</v>
      </c>
      <c r="AP3" s="772">
        <f t="shared" ref="AP3:AP9" si="0">AN3+AO3</f>
        <v>856194279.58021724</v>
      </c>
    </row>
    <row r="4" spans="3:45" ht="18" thickBot="1" x14ac:dyDescent="0.25">
      <c r="C4" s="72" t="s">
        <v>586</v>
      </c>
      <c r="D4" s="768"/>
      <c r="E4" s="73"/>
      <c r="F4" s="73" t="s">
        <v>631</v>
      </c>
      <c r="R4" s="277"/>
      <c r="S4" s="561"/>
      <c r="AH4" s="575"/>
      <c r="AI4" s="575"/>
      <c r="AJ4" s="10"/>
      <c r="AK4" s="569"/>
      <c r="AL4" s="874" t="s">
        <v>771</v>
      </c>
      <c r="AM4" s="885">
        <v>606314492.6631881</v>
      </c>
      <c r="AN4" s="885">
        <v>424982039.19604391</v>
      </c>
      <c r="AO4" s="885">
        <v>72177069.487144649</v>
      </c>
      <c r="AP4" s="772">
        <f t="shared" si="0"/>
        <v>497159108.68318856</v>
      </c>
    </row>
    <row r="5" spans="3:45" s="238" customFormat="1" ht="18.75" customHeight="1" x14ac:dyDescent="0.2">
      <c r="C5" s="1441" t="s">
        <v>1166</v>
      </c>
      <c r="D5" s="1443" t="s">
        <v>971</v>
      </c>
      <c r="E5" s="1443" t="s">
        <v>971</v>
      </c>
      <c r="F5" s="1443" t="s">
        <v>960</v>
      </c>
      <c r="G5" s="1443" t="s">
        <v>1187</v>
      </c>
      <c r="H5" s="1432" t="s">
        <v>1188</v>
      </c>
      <c r="I5" s="1443" t="s">
        <v>1189</v>
      </c>
      <c r="J5" s="1443" t="s">
        <v>977</v>
      </c>
      <c r="K5" s="1443" t="s">
        <v>1006</v>
      </c>
      <c r="L5" s="1443" t="s">
        <v>961</v>
      </c>
      <c r="M5" s="1443"/>
      <c r="N5" s="1443"/>
      <c r="O5" s="1443"/>
      <c r="P5" s="1443"/>
      <c r="Q5" s="1443" t="s">
        <v>1167</v>
      </c>
      <c r="R5" s="1432" t="s">
        <v>968</v>
      </c>
      <c r="S5" s="1426" t="s">
        <v>999</v>
      </c>
      <c r="T5" s="1435" t="s">
        <v>1168</v>
      </c>
      <c r="U5" s="1435" t="s">
        <v>1169</v>
      </c>
      <c r="V5" s="1435" t="s">
        <v>706</v>
      </c>
      <c r="W5" s="1422" t="s">
        <v>1170</v>
      </c>
      <c r="X5" s="1422" t="s">
        <v>1171</v>
      </c>
      <c r="Y5" s="1422" t="s">
        <v>1172</v>
      </c>
      <c r="Z5" s="1422" t="s">
        <v>1173</v>
      </c>
      <c r="AA5" s="1422" t="s">
        <v>1174</v>
      </c>
      <c r="AB5" s="1422" t="s">
        <v>1175</v>
      </c>
      <c r="AC5" s="1422" t="s">
        <v>1176</v>
      </c>
      <c r="AD5" s="1422" t="s">
        <v>1177</v>
      </c>
      <c r="AE5" s="1429" t="s">
        <v>1246</v>
      </c>
      <c r="AF5" s="1419" t="s">
        <v>1178</v>
      </c>
      <c r="AG5" s="1419" t="s">
        <v>1179</v>
      </c>
      <c r="AH5" s="1422" t="s">
        <v>1180</v>
      </c>
      <c r="AI5" s="1422" t="s">
        <v>1181</v>
      </c>
      <c r="AJ5" s="1422" t="s">
        <v>1182</v>
      </c>
      <c r="AK5" s="1422" t="s">
        <v>1247</v>
      </c>
      <c r="AL5" s="876" t="s">
        <v>1286</v>
      </c>
      <c r="AM5" s="886">
        <v>3480291712.6520443</v>
      </c>
      <c r="AN5" s="886">
        <v>3282280097.6303649</v>
      </c>
      <c r="AO5" s="886">
        <v>69797811.315909564</v>
      </c>
      <c r="AP5" s="772">
        <f t="shared" si="0"/>
        <v>3352077908.9462743</v>
      </c>
      <c r="AQ5" s="598"/>
      <c r="AR5" s="598"/>
      <c r="AS5" s="598"/>
    </row>
    <row r="6" spans="3:45" s="39" customFormat="1" ht="18.75" customHeight="1" x14ac:dyDescent="0.2">
      <c r="C6" s="1442"/>
      <c r="D6" s="1444"/>
      <c r="E6" s="1444"/>
      <c r="F6" s="1444"/>
      <c r="G6" s="1444"/>
      <c r="H6" s="1433"/>
      <c r="I6" s="1444"/>
      <c r="J6" s="1444"/>
      <c r="K6" s="1444"/>
      <c r="L6" s="1425" t="s">
        <v>14</v>
      </c>
      <c r="M6" s="1425" t="s">
        <v>1190</v>
      </c>
      <c r="N6" s="1425" t="s">
        <v>1191</v>
      </c>
      <c r="O6" s="1425" t="s">
        <v>1192</v>
      </c>
      <c r="P6" s="1425" t="s">
        <v>18</v>
      </c>
      <c r="Q6" s="1444"/>
      <c r="R6" s="1433"/>
      <c r="S6" s="1427"/>
      <c r="T6" s="1436"/>
      <c r="U6" s="1436"/>
      <c r="V6" s="1436"/>
      <c r="W6" s="1423"/>
      <c r="X6" s="1423"/>
      <c r="Y6" s="1423"/>
      <c r="Z6" s="1423"/>
      <c r="AA6" s="1423"/>
      <c r="AB6" s="1423"/>
      <c r="AC6" s="1423"/>
      <c r="AD6" s="1423"/>
      <c r="AE6" s="1430"/>
      <c r="AF6" s="1420"/>
      <c r="AG6" s="1420"/>
      <c r="AH6" s="1423"/>
      <c r="AI6" s="1423"/>
      <c r="AJ6" s="1423"/>
      <c r="AK6" s="1423"/>
      <c r="AL6" s="877" t="s">
        <v>1288</v>
      </c>
      <c r="AM6" s="885">
        <v>385202172.89943618</v>
      </c>
      <c r="AN6" s="885">
        <v>205678264.09943616</v>
      </c>
      <c r="AO6" s="885">
        <v>36620527.200000003</v>
      </c>
      <c r="AP6" s="772">
        <f t="shared" si="0"/>
        <v>242298791.29943615</v>
      </c>
      <c r="AQ6" s="575"/>
      <c r="AR6" s="575"/>
      <c r="AS6" s="575"/>
    </row>
    <row r="7" spans="3:45" x14ac:dyDescent="0.2">
      <c r="C7" s="1442"/>
      <c r="D7" s="1444"/>
      <c r="E7" s="1444"/>
      <c r="F7" s="1444"/>
      <c r="G7" s="1444"/>
      <c r="H7" s="1434"/>
      <c r="I7" s="1444"/>
      <c r="J7" s="1444"/>
      <c r="K7" s="1444"/>
      <c r="L7" s="1425"/>
      <c r="M7" s="1425"/>
      <c r="N7" s="1425"/>
      <c r="O7" s="1425"/>
      <c r="P7" s="1425"/>
      <c r="Q7" s="1444"/>
      <c r="R7" s="1434"/>
      <c r="S7" s="1428"/>
      <c r="T7" s="1437"/>
      <c r="U7" s="1437"/>
      <c r="V7" s="1437"/>
      <c r="W7" s="1424"/>
      <c r="X7" s="1424"/>
      <c r="Y7" s="1424"/>
      <c r="Z7" s="1424"/>
      <c r="AA7" s="1424"/>
      <c r="AB7" s="1424"/>
      <c r="AC7" s="1424"/>
      <c r="AD7" s="1424"/>
      <c r="AE7" s="1431"/>
      <c r="AF7" s="1421"/>
      <c r="AG7" s="1421"/>
      <c r="AH7" s="1424"/>
      <c r="AI7" s="1424"/>
      <c r="AJ7" s="1424"/>
      <c r="AK7" s="1424"/>
      <c r="AL7" s="874" t="s">
        <v>779</v>
      </c>
      <c r="AM7" s="885">
        <v>142362640.04706669</v>
      </c>
      <c r="AN7" s="885">
        <v>134303484.04706669</v>
      </c>
      <c r="AO7" s="885">
        <v>2686385.33333334</v>
      </c>
      <c r="AP7" s="772">
        <f t="shared" si="0"/>
        <v>136989869.38040003</v>
      </c>
    </row>
    <row r="8" spans="3:45" x14ac:dyDescent="0.2">
      <c r="C8" s="860"/>
      <c r="D8" s="861"/>
      <c r="E8" s="861"/>
      <c r="F8" s="861"/>
      <c r="G8" s="861"/>
      <c r="H8" s="862"/>
      <c r="I8" s="861"/>
      <c r="J8" s="861"/>
      <c r="K8" s="861"/>
      <c r="L8" s="866"/>
      <c r="M8" s="866"/>
      <c r="N8" s="866"/>
      <c r="O8" s="866"/>
      <c r="P8" s="866"/>
      <c r="Q8" s="861"/>
      <c r="R8" s="862"/>
      <c r="S8" s="859"/>
      <c r="T8" s="863"/>
      <c r="U8" s="863"/>
      <c r="V8" s="863"/>
      <c r="W8" s="864"/>
      <c r="X8" s="864"/>
      <c r="Y8" s="864"/>
      <c r="Z8" s="864"/>
      <c r="AA8" s="864"/>
      <c r="AB8" s="864"/>
      <c r="AC8" s="864"/>
      <c r="AD8" s="864"/>
      <c r="AE8" s="867"/>
      <c r="AF8" s="865"/>
      <c r="AG8" s="896"/>
      <c r="AH8" s="897"/>
      <c r="AI8" s="868"/>
      <c r="AJ8" s="864"/>
      <c r="AK8" s="864"/>
      <c r="AL8" s="874" t="s">
        <v>781</v>
      </c>
      <c r="AM8" s="885">
        <v>51499707.638900004</v>
      </c>
      <c r="AN8" s="885">
        <v>51499707.638900004</v>
      </c>
      <c r="AO8" s="885">
        <v>0</v>
      </c>
      <c r="AP8" s="772">
        <f t="shared" si="0"/>
        <v>51499707.638900004</v>
      </c>
    </row>
    <row r="9" spans="3:45" x14ac:dyDescent="0.2">
      <c r="C9" s="860"/>
      <c r="D9" s="861"/>
      <c r="E9" s="861"/>
      <c r="F9" s="861"/>
      <c r="G9" s="861"/>
      <c r="H9" s="862"/>
      <c r="I9" s="861"/>
      <c r="J9" s="861"/>
      <c r="K9" s="861"/>
      <c r="L9" s="866"/>
      <c r="M9" s="866"/>
      <c r="N9" s="866"/>
      <c r="O9" s="866"/>
      <c r="P9" s="866"/>
      <c r="Q9" s="861"/>
      <c r="R9" s="862"/>
      <c r="S9" s="859"/>
      <c r="T9" s="863"/>
      <c r="U9" s="863"/>
      <c r="V9" s="863"/>
      <c r="W9" s="864"/>
      <c r="X9" s="864"/>
      <c r="Y9" s="864"/>
      <c r="Z9" s="864"/>
      <c r="AA9" s="864"/>
      <c r="AB9" s="864"/>
      <c r="AC9" s="864"/>
      <c r="AD9" s="864"/>
      <c r="AE9" s="867"/>
      <c r="AF9" s="865"/>
      <c r="AG9" s="896"/>
      <c r="AH9" s="897"/>
      <c r="AI9" s="868"/>
      <c r="AJ9" s="864"/>
      <c r="AK9" s="864"/>
      <c r="AL9" s="874" t="s">
        <v>1289</v>
      </c>
      <c r="AM9" s="885">
        <v>44998885</v>
      </c>
      <c r="AN9" s="885">
        <v>44998885</v>
      </c>
      <c r="AO9" s="885">
        <v>0</v>
      </c>
      <c r="AP9" s="772">
        <f t="shared" si="0"/>
        <v>44998885</v>
      </c>
    </row>
    <row r="10" spans="3:45" x14ac:dyDescent="0.2">
      <c r="C10" s="601">
        <v>1</v>
      </c>
      <c r="D10" s="602">
        <v>2</v>
      </c>
      <c r="E10" s="603">
        <v>3</v>
      </c>
      <c r="F10" s="602">
        <v>4</v>
      </c>
      <c r="G10" s="603">
        <v>5</v>
      </c>
      <c r="H10" s="602">
        <v>6</v>
      </c>
      <c r="I10" s="603">
        <v>7</v>
      </c>
      <c r="J10" s="602">
        <v>8</v>
      </c>
      <c r="K10" s="602">
        <v>9</v>
      </c>
      <c r="L10" s="602">
        <v>10</v>
      </c>
      <c r="M10" s="603">
        <v>11</v>
      </c>
      <c r="N10" s="602">
        <v>12</v>
      </c>
      <c r="O10" s="602">
        <v>13</v>
      </c>
      <c r="P10" s="603">
        <v>14</v>
      </c>
      <c r="Q10" s="603">
        <v>15</v>
      </c>
      <c r="R10" s="603">
        <v>16</v>
      </c>
      <c r="S10" s="604">
        <v>17</v>
      </c>
      <c r="T10" s="10">
        <v>18</v>
      </c>
      <c r="U10" s="10">
        <v>19</v>
      </c>
      <c r="V10" s="10"/>
      <c r="W10" s="10"/>
      <c r="X10" s="10"/>
      <c r="Y10" s="10"/>
      <c r="Z10" s="10"/>
      <c r="AA10" s="10"/>
      <c r="AB10" s="10"/>
      <c r="AC10" s="10"/>
      <c r="AD10" s="10"/>
      <c r="AE10" s="804"/>
      <c r="AF10" s="10"/>
      <c r="AG10" s="577"/>
      <c r="AH10" s="578"/>
      <c r="AI10" s="579"/>
      <c r="AJ10" s="10"/>
      <c r="AK10" s="10"/>
      <c r="AL10" s="898" t="s">
        <v>983</v>
      </c>
      <c r="AM10" s="899">
        <f>SUM(AM2:AM9)</f>
        <v>7215095793.7922993</v>
      </c>
      <c r="AN10" s="899">
        <f t="shared" ref="AN10:AP10" si="1">SUM(AN2:AN9)</f>
        <v>6154679878.4313955</v>
      </c>
      <c r="AO10" s="899">
        <f t="shared" si="1"/>
        <v>439221625.2380228</v>
      </c>
      <c r="AP10" s="899">
        <f t="shared" si="1"/>
        <v>6593901503.6694193</v>
      </c>
    </row>
    <row r="11" spans="3:45" ht="15" hidden="1" customHeight="1" x14ac:dyDescent="0.2">
      <c r="C11" s="760">
        <v>1</v>
      </c>
      <c r="D11" s="606"/>
      <c r="E11" s="607"/>
      <c r="F11" s="608"/>
      <c r="G11" s="608"/>
      <c r="H11" s="608"/>
      <c r="I11" s="608"/>
      <c r="J11" s="608"/>
      <c r="K11" s="608"/>
      <c r="L11" s="608"/>
      <c r="M11" s="608"/>
      <c r="N11" s="608"/>
      <c r="O11" s="608"/>
      <c r="P11" s="608"/>
      <c r="Q11" s="608"/>
      <c r="R11" s="608"/>
      <c r="S11" s="547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804"/>
      <c r="AF11" s="10"/>
      <c r="AG11" s="577"/>
      <c r="AH11" s="578"/>
      <c r="AI11" s="579"/>
      <c r="AJ11" s="10"/>
      <c r="AK11" s="10"/>
    </row>
    <row r="12" spans="3:45" ht="15" hidden="1" customHeight="1" x14ac:dyDescent="0.2">
      <c r="C12" s="761" t="s">
        <v>23</v>
      </c>
      <c r="D12" s="610"/>
      <c r="E12" s="607"/>
      <c r="F12" s="607" t="s">
        <v>1183</v>
      </c>
      <c r="G12" s="610"/>
      <c r="H12" s="611"/>
      <c r="I12" s="611"/>
      <c r="J12" s="611"/>
      <c r="K12" s="612"/>
      <c r="L12" s="611"/>
      <c r="M12" s="611"/>
      <c r="N12" s="611"/>
      <c r="O12" s="611"/>
      <c r="P12" s="611"/>
      <c r="Q12" s="612"/>
      <c r="R12" s="613">
        <f>R13+R16+R31+R36+R40+R352+R371+R377+R382+R387</f>
        <v>24981862.507780001</v>
      </c>
      <c r="S12" s="547"/>
      <c r="T12" s="10"/>
      <c r="U12" s="10"/>
      <c r="V12" s="10"/>
      <c r="W12" s="10"/>
      <c r="X12" s="10"/>
      <c r="Y12" s="553">
        <f>Y16+Y40+Y352+Y371</f>
        <v>1627186626.1376448</v>
      </c>
      <c r="Z12" s="553">
        <f>SUM(Z16+Z40+Z352+Z371)</f>
        <v>1003175762.8772659</v>
      </c>
      <c r="AA12" s="553">
        <f>AA16+AA40+AA352+AA371</f>
        <v>1158668473.6672566</v>
      </c>
      <c r="AB12" s="553">
        <f>AB16+AB40+AB352+AB371</f>
        <v>1043474237.3273345</v>
      </c>
      <c r="AC12" s="553">
        <f>AC16+AC40+AC352+AC371</f>
        <v>880638081.00186431</v>
      </c>
      <c r="AD12" s="553">
        <f>AD16+AD40+AD352+AD371</f>
        <v>441536697.4200303</v>
      </c>
      <c r="AE12" s="805">
        <f>AE16+AE40+AE352+AE371</f>
        <v>439221625.23802286</v>
      </c>
      <c r="AF12" s="580"/>
      <c r="AG12" s="581">
        <f t="shared" ref="AG12:AK12" si="2">AG16+AG40+AG352+AG371</f>
        <v>621194290.12288082</v>
      </c>
      <c r="AH12" s="581">
        <f t="shared" si="2"/>
        <v>4832505100.0095005</v>
      </c>
      <c r="AI12" s="582">
        <f t="shared" si="2"/>
        <v>5713143181.0113659</v>
      </c>
      <c r="AJ12" s="553">
        <f t="shared" si="2"/>
        <v>6154679878.4313955</v>
      </c>
      <c r="AK12" s="553">
        <f t="shared" si="2"/>
        <v>6593901503.6694193</v>
      </c>
      <c r="AL12" s="878"/>
      <c r="AN12" s="889"/>
    </row>
    <row r="13" spans="3:45" s="39" customFormat="1" ht="15" hidden="1" customHeight="1" x14ac:dyDescent="0.2">
      <c r="C13" s="762" t="s">
        <v>25</v>
      </c>
      <c r="D13" s="615"/>
      <c r="E13" s="607"/>
      <c r="F13" s="607" t="s">
        <v>1184</v>
      </c>
      <c r="G13" s="615"/>
      <c r="H13" s="615"/>
      <c r="I13" s="615"/>
      <c r="J13" s="615"/>
      <c r="K13" s="615"/>
      <c r="L13" s="615"/>
      <c r="M13" s="615"/>
      <c r="N13" s="615"/>
      <c r="O13" s="615"/>
      <c r="P13" s="615"/>
      <c r="Q13" s="615"/>
      <c r="R13" s="616"/>
      <c r="S13" s="822"/>
      <c r="T13" s="539"/>
      <c r="U13" s="539"/>
      <c r="V13" s="539"/>
      <c r="W13" s="539"/>
      <c r="X13" s="539"/>
      <c r="Y13" s="558"/>
      <c r="Z13" s="558"/>
      <c r="AA13" s="558"/>
      <c r="AB13" s="558"/>
      <c r="AC13" s="558"/>
      <c r="AD13" s="558"/>
      <c r="AE13" s="806"/>
      <c r="AF13" s="539"/>
      <c r="AG13" s="583"/>
      <c r="AH13" s="584"/>
      <c r="AI13" s="585"/>
      <c r="AJ13" s="539"/>
      <c r="AK13" s="574"/>
      <c r="AL13" s="877"/>
      <c r="AM13" s="885"/>
      <c r="AN13" s="885"/>
      <c r="AO13" s="885"/>
      <c r="AP13" s="888"/>
      <c r="AQ13" s="575"/>
      <c r="AR13" s="575"/>
      <c r="AS13" s="575"/>
    </row>
    <row r="14" spans="3:45" ht="15" hidden="1" customHeight="1" x14ac:dyDescent="0.2">
      <c r="C14" s="761"/>
      <c r="D14" s="610"/>
      <c r="E14" s="617"/>
      <c r="F14" s="617" t="s">
        <v>1185</v>
      </c>
      <c r="G14" s="610"/>
      <c r="H14" s="610"/>
      <c r="I14" s="610"/>
      <c r="J14" s="610"/>
      <c r="K14" s="610"/>
      <c r="L14" s="610"/>
      <c r="M14" s="610"/>
      <c r="N14" s="610"/>
      <c r="O14" s="610"/>
      <c r="P14" s="610"/>
      <c r="Q14" s="610"/>
      <c r="R14" s="618"/>
      <c r="S14" s="563"/>
      <c r="T14" s="10"/>
      <c r="U14" s="10"/>
      <c r="V14" s="10"/>
      <c r="W14" s="10"/>
      <c r="X14" s="10"/>
      <c r="Y14" s="557"/>
      <c r="Z14" s="557"/>
      <c r="AA14" s="557"/>
      <c r="AB14" s="557"/>
      <c r="AC14" s="557"/>
      <c r="AD14" s="557"/>
      <c r="AE14" s="807"/>
      <c r="AF14" s="10"/>
      <c r="AG14" s="577"/>
      <c r="AH14" s="578"/>
      <c r="AI14" s="579"/>
      <c r="AJ14" s="10"/>
      <c r="AK14" s="10"/>
    </row>
    <row r="15" spans="3:45" ht="15" hidden="1" customHeight="1" x14ac:dyDescent="0.2">
      <c r="C15" s="763"/>
      <c r="D15" s="620"/>
      <c r="E15" s="621"/>
      <c r="F15" s="621"/>
      <c r="G15" s="620"/>
      <c r="H15" s="326"/>
      <c r="I15" s="326"/>
      <c r="J15" s="326"/>
      <c r="K15" s="622"/>
      <c r="L15" s="326"/>
      <c r="M15" s="326"/>
      <c r="N15" s="326"/>
      <c r="O15" s="326"/>
      <c r="P15" s="326"/>
      <c r="Q15" s="622"/>
      <c r="R15" s="623"/>
      <c r="S15" s="564"/>
      <c r="T15" s="10"/>
      <c r="U15" s="10"/>
      <c r="V15" s="10"/>
      <c r="W15" s="10"/>
      <c r="X15" s="10"/>
      <c r="Y15" s="557"/>
      <c r="Z15" s="557"/>
      <c r="AA15" s="557"/>
      <c r="AB15" s="557"/>
      <c r="AC15" s="557"/>
      <c r="AD15" s="557"/>
      <c r="AE15" s="807"/>
      <c r="AF15" s="10"/>
      <c r="AG15" s="577"/>
      <c r="AH15" s="578"/>
      <c r="AI15" s="579"/>
      <c r="AJ15" s="10"/>
      <c r="AK15" s="10"/>
    </row>
    <row r="16" spans="3:45" s="39" customFormat="1" ht="15" hidden="1" customHeight="1" x14ac:dyDescent="0.2">
      <c r="C16" s="762" t="s">
        <v>27</v>
      </c>
      <c r="D16" s="690"/>
      <c r="E16" s="607"/>
      <c r="F16" s="607" t="s">
        <v>1186</v>
      </c>
      <c r="G16" s="644"/>
      <c r="H16" s="615"/>
      <c r="I16" s="615"/>
      <c r="J16" s="615"/>
      <c r="K16" s="691"/>
      <c r="L16" s="615"/>
      <c r="M16" s="615"/>
      <c r="N16" s="615"/>
      <c r="O16" s="615"/>
      <c r="P16" s="615"/>
      <c r="Q16" s="691"/>
      <c r="R16" s="613">
        <f>SUBTOTAL(9,R17:R29)</f>
        <v>0</v>
      </c>
      <c r="S16" s="562"/>
      <c r="T16" s="539"/>
      <c r="U16" s="539"/>
      <c r="V16" s="539"/>
      <c r="W16" s="539"/>
      <c r="X16" s="539"/>
      <c r="Y16" s="558">
        <f t="shared" ref="Y16:AE16" si="3">SUM(Y17:Y29)</f>
        <v>231975521.51150382</v>
      </c>
      <c r="Z16" s="558">
        <f t="shared" si="3"/>
        <v>152716072.12132227</v>
      </c>
      <c r="AA16" s="558">
        <f t="shared" si="3"/>
        <v>205598271.90163529</v>
      </c>
      <c r="AB16" s="558">
        <f t="shared" si="3"/>
        <v>205598271.90163529</v>
      </c>
      <c r="AC16" s="558">
        <f t="shared" si="3"/>
        <v>205598271.90163529</v>
      </c>
      <c r="AD16" s="558">
        <f t="shared" si="3"/>
        <v>205598271.90163529</v>
      </c>
      <c r="AE16" s="806">
        <f t="shared" si="3"/>
        <v>205598271.90163529</v>
      </c>
      <c r="AF16" s="539"/>
      <c r="AG16" s="586">
        <f t="shared" ref="AG16:AK16" si="4">SUM(AG17:AG29)</f>
        <v>186004950.17044449</v>
      </c>
      <c r="AH16" s="586">
        <f t="shared" si="4"/>
        <v>795888137.43609667</v>
      </c>
      <c r="AI16" s="587">
        <f t="shared" si="4"/>
        <v>1001486409.337732</v>
      </c>
      <c r="AJ16" s="558">
        <f t="shared" si="4"/>
        <v>1207084681.2393672</v>
      </c>
      <c r="AK16" s="558">
        <f t="shared" si="4"/>
        <v>1412682953.1410024</v>
      </c>
      <c r="AL16" s="879"/>
      <c r="AM16" s="885"/>
      <c r="AN16" s="885"/>
      <c r="AO16" s="885"/>
      <c r="AP16" s="888"/>
      <c r="AQ16" s="575"/>
      <c r="AR16" s="575"/>
      <c r="AS16" s="575"/>
    </row>
    <row r="17" spans="1:45" ht="26.25" hidden="1" customHeight="1" x14ac:dyDescent="0.2">
      <c r="A17" s="775" t="s">
        <v>1220</v>
      </c>
      <c r="B17" s="775" t="str">
        <f>LEFT(D17,11)</f>
        <v>02.03.01.01</v>
      </c>
      <c r="C17" s="761">
        <v>1</v>
      </c>
      <c r="D17" s="692" t="s">
        <v>1218</v>
      </c>
      <c r="E17" s="693" t="str">
        <f t="shared" ref="E17:E29" si="5">MID(D17,2,18)</f>
        <v>2.03.01.01.02</v>
      </c>
      <c r="F17" s="694" t="s">
        <v>94</v>
      </c>
      <c r="G17" s="603" t="s">
        <v>128</v>
      </c>
      <c r="H17" s="695" t="s">
        <v>100</v>
      </c>
      <c r="I17" s="692" t="s">
        <v>103</v>
      </c>
      <c r="J17" s="695"/>
      <c r="K17" s="692" t="s">
        <v>107</v>
      </c>
      <c r="L17" s="608"/>
      <c r="M17" s="696" t="s">
        <v>109</v>
      </c>
      <c r="N17" s="696" t="s">
        <v>115</v>
      </c>
      <c r="O17" s="696" t="s">
        <v>121</v>
      </c>
      <c r="P17" s="696" t="s">
        <v>128</v>
      </c>
      <c r="Q17" s="692" t="s">
        <v>130</v>
      </c>
      <c r="R17" s="697">
        <v>56000000</v>
      </c>
      <c r="S17" s="563"/>
      <c r="T17" s="516" t="str">
        <f t="shared" ref="T17:T86" si="6">MID(D17,2,7)</f>
        <v>2.03.01</v>
      </c>
      <c r="U17" s="524" t="str">
        <f t="shared" ref="U17" si="7">VLOOKUP(T17,kelompok,2,0)</f>
        <v>Alat Angkutan Darat Bermotor</v>
      </c>
      <c r="V17" s="516">
        <f t="shared" ref="V17:V29" si="8">VLOOKUP(T17,MASAMANFAAT,4,0)</f>
        <v>7</v>
      </c>
      <c r="W17" s="769">
        <f>(R17)/V17</f>
        <v>8000000</v>
      </c>
      <c r="X17" s="516">
        <f>2013-AF17+1</f>
        <v>14</v>
      </c>
      <c r="Y17" s="770">
        <f>IF(X17&gt;V17,R17,W17*X17)</f>
        <v>56000000</v>
      </c>
      <c r="Z17" s="771">
        <f>IF(R17=Y17,0,W17)</f>
        <v>0</v>
      </c>
      <c r="AA17" s="769">
        <f>IF(R17=Y17+Z17,0,W17)</f>
        <v>0</v>
      </c>
      <c r="AB17" s="769">
        <f>IF(R17=Y17+Z17+AA17,0,W17)</f>
        <v>0</v>
      </c>
      <c r="AC17" s="769">
        <f>IF(R17=Y17+Z17+AA17+AB17,0,W17)</f>
        <v>0</v>
      </c>
      <c r="AD17" s="769">
        <f>IF(R17=Y17+Z17+AA17+AB17+AC17,0,W17)</f>
        <v>0</v>
      </c>
      <c r="AE17" s="808">
        <f>IF(R17=Y17+Z17+AA17+AB17+AC17+AD17,0,W17)</f>
        <v>0</v>
      </c>
      <c r="AF17" s="516" t="str">
        <f t="shared" ref="AF17:AF29" si="9">K17</f>
        <v>2000</v>
      </c>
      <c r="AG17" s="748">
        <f>R17-(Y17+Z17+AA17+AB17+AC17+AD17+AE17)</f>
        <v>0</v>
      </c>
      <c r="AH17" s="749">
        <f>Y17+Z17+AA17+AB17</f>
        <v>56000000</v>
      </c>
      <c r="AI17" s="746">
        <f>Y17+Z17+AA17+AB17+AC17</f>
        <v>56000000</v>
      </c>
      <c r="AJ17" s="745">
        <f>Y17+Z17+AA17+AB17+AC17+AD17</f>
        <v>56000000</v>
      </c>
      <c r="AK17" s="745">
        <f>Y17+Z17+AA17+AB17+AC17+AD17+AE17</f>
        <v>56000000</v>
      </c>
      <c r="AL17" s="880"/>
      <c r="AM17" s="890"/>
      <c r="AN17" s="648"/>
    </row>
    <row r="18" spans="1:45" s="11" customFormat="1" ht="26.25" hidden="1" customHeight="1" x14ac:dyDescent="0.2">
      <c r="A18" s="775" t="s">
        <v>1220</v>
      </c>
      <c r="B18" s="775" t="str">
        <f t="shared" ref="B18:B81" si="10">LEFT(D18,11)</f>
        <v>02.03.01.02</v>
      </c>
      <c r="C18" s="761">
        <v>2</v>
      </c>
      <c r="D18" s="692" t="s">
        <v>1229</v>
      </c>
      <c r="E18" s="693" t="str">
        <f t="shared" si="5"/>
        <v>2.03.01.02.04</v>
      </c>
      <c r="F18" s="858" t="s">
        <v>96</v>
      </c>
      <c r="G18" s="603"/>
      <c r="H18" s="710" t="s">
        <v>1252</v>
      </c>
      <c r="I18" s="692">
        <v>2494</v>
      </c>
      <c r="J18" s="695"/>
      <c r="K18" s="692">
        <v>2013</v>
      </c>
      <c r="L18" s="608"/>
      <c r="M18" s="696" t="s">
        <v>1250</v>
      </c>
      <c r="N18" s="696" t="s">
        <v>1251</v>
      </c>
      <c r="O18" s="696" t="s">
        <v>1253</v>
      </c>
      <c r="P18" s="696"/>
      <c r="Q18" s="692" t="s">
        <v>130</v>
      </c>
      <c r="R18" s="697">
        <v>258353840.58052671</v>
      </c>
      <c r="S18" s="563" t="s">
        <v>1271</v>
      </c>
      <c r="T18" s="516" t="str">
        <f t="shared" ref="T18:T23" si="11">MID(D18,2,7)</f>
        <v>2.03.01</v>
      </c>
      <c r="U18" s="524" t="str">
        <f t="shared" ref="U18:U23" si="12">VLOOKUP(T18,kelompok,2,0)</f>
        <v>Alat Angkutan Darat Bermotor</v>
      </c>
      <c r="V18" s="516">
        <f t="shared" ref="V18:V23" si="13">VLOOKUP(T18,MASAMANFAAT,4,0)</f>
        <v>7</v>
      </c>
      <c r="W18" s="769">
        <f t="shared" ref="W18:W23" si="14">(R18)/V18</f>
        <v>36907691.511503816</v>
      </c>
      <c r="X18" s="516">
        <f t="shared" ref="X18:X21" si="15">2013-AF18+1</f>
        <v>1</v>
      </c>
      <c r="Y18" s="770">
        <f t="shared" ref="Y18:Y23" si="16">IF(X18&gt;V18,R18,W18*X18)</f>
        <v>36907691.511503816</v>
      </c>
      <c r="Z18" s="771">
        <f t="shared" ref="Z18:Z21" si="17">IF(R18=Y18,0,W18)</f>
        <v>36907691.511503816</v>
      </c>
      <c r="AA18" s="769">
        <f t="shared" ref="AA18:AA23" si="18">IF(R18=Y18+Z18,0,W18)</f>
        <v>36907691.511503816</v>
      </c>
      <c r="AB18" s="769">
        <f t="shared" ref="AB18:AB23" si="19">IF(R18=Y18+Z18+AA18,0,W18)</f>
        <v>36907691.511503816</v>
      </c>
      <c r="AC18" s="769">
        <f t="shared" ref="AC18:AC23" si="20">IF(R18=Y18+Z18+AA18+AB18,0,W18)</f>
        <v>36907691.511503816</v>
      </c>
      <c r="AD18" s="769">
        <f t="shared" ref="AD18:AD23" si="21">IF(R18=Y18+Z18+AA18+AB18+AC18,0,W18)</f>
        <v>36907691.511503816</v>
      </c>
      <c r="AE18" s="808">
        <f t="shared" ref="AE18:AE23" si="22">IF(R18=Y18+Z18+AA18+AB18+AC18+AD18,0,W18)</f>
        <v>36907691.511503816</v>
      </c>
      <c r="AF18" s="516">
        <f t="shared" ref="AF18:AF23" si="23">K18</f>
        <v>2013</v>
      </c>
      <c r="AG18" s="748">
        <f t="shared" ref="AG18:AG23" si="24">R18-(Y18+Z18+AA18+AB18+AC18+AD18+AE18)</f>
        <v>0</v>
      </c>
      <c r="AH18" s="749">
        <f t="shared" ref="AH18:AH23" si="25">Y18+Z18+AA18+AB18</f>
        <v>147630766.04601526</v>
      </c>
      <c r="AI18" s="746">
        <f t="shared" ref="AI18:AI23" si="26">Y18+Z18+AA18+AB18+AC18</f>
        <v>184538457.55751908</v>
      </c>
      <c r="AJ18" s="745">
        <f t="shared" ref="AJ18:AJ23" si="27">Y18+Z18+AA18+AB18+AC18+AD18</f>
        <v>221446149.06902289</v>
      </c>
      <c r="AK18" s="745">
        <f>Y18+Z18+AA18+AB18+AC18+AD18+AE18</f>
        <v>258353840.58052671</v>
      </c>
      <c r="AL18" s="880"/>
      <c r="AM18" s="890"/>
      <c r="AN18" s="648"/>
      <c r="AO18" s="890"/>
      <c r="AP18" s="772"/>
    </row>
    <row r="19" spans="1:45" s="11" customFormat="1" ht="26.25" hidden="1" customHeight="1" x14ac:dyDescent="0.2">
      <c r="A19" s="775" t="s">
        <v>1220</v>
      </c>
      <c r="B19" s="775" t="str">
        <f t="shared" si="10"/>
        <v>02.03.01.02</v>
      </c>
      <c r="C19" s="761">
        <v>3</v>
      </c>
      <c r="D19" s="692" t="s">
        <v>1229</v>
      </c>
      <c r="E19" s="693" t="str">
        <f t="shared" si="5"/>
        <v>2.03.01.02.04</v>
      </c>
      <c r="F19" s="694" t="s">
        <v>96</v>
      </c>
      <c r="G19" s="603"/>
      <c r="H19" s="825" t="s">
        <v>1254</v>
      </c>
      <c r="I19" s="692"/>
      <c r="J19" s="695"/>
      <c r="K19" s="692">
        <v>2014</v>
      </c>
      <c r="L19" s="608"/>
      <c r="M19" s="696" t="s">
        <v>1255</v>
      </c>
      <c r="N19" s="696" t="s">
        <v>1256</v>
      </c>
      <c r="O19" s="696" t="s">
        <v>1257</v>
      </c>
      <c r="P19" s="696"/>
      <c r="Q19" s="692" t="s">
        <v>130</v>
      </c>
      <c r="R19" s="697">
        <v>280841927.1343646</v>
      </c>
      <c r="S19" s="563" t="s">
        <v>1271</v>
      </c>
      <c r="T19" s="516" t="str">
        <f t="shared" si="11"/>
        <v>2.03.01</v>
      </c>
      <c r="U19" s="524" t="str">
        <f t="shared" si="12"/>
        <v>Alat Angkutan Darat Bermotor</v>
      </c>
      <c r="V19" s="516">
        <f t="shared" si="13"/>
        <v>7</v>
      </c>
      <c r="W19" s="769">
        <f t="shared" si="14"/>
        <v>40120275.304909229</v>
      </c>
      <c r="X19" s="516">
        <f t="shared" si="15"/>
        <v>0</v>
      </c>
      <c r="Y19" s="770">
        <f t="shared" si="16"/>
        <v>0</v>
      </c>
      <c r="Z19" s="771">
        <f t="shared" si="17"/>
        <v>40120275.304909229</v>
      </c>
      <c r="AA19" s="769">
        <f t="shared" si="18"/>
        <v>40120275.304909229</v>
      </c>
      <c r="AB19" s="769">
        <f t="shared" si="19"/>
        <v>40120275.304909229</v>
      </c>
      <c r="AC19" s="769">
        <f t="shared" si="20"/>
        <v>40120275.304909229</v>
      </c>
      <c r="AD19" s="769">
        <f t="shared" si="21"/>
        <v>40120275.304909229</v>
      </c>
      <c r="AE19" s="808">
        <f t="shared" si="22"/>
        <v>40120275.304909229</v>
      </c>
      <c r="AF19" s="516">
        <f t="shared" si="23"/>
        <v>2014</v>
      </c>
      <c r="AG19" s="748">
        <f t="shared" si="24"/>
        <v>40120275.304909229</v>
      </c>
      <c r="AH19" s="749">
        <f t="shared" si="25"/>
        <v>120360825.91472769</v>
      </c>
      <c r="AI19" s="746">
        <f t="shared" si="26"/>
        <v>160481101.21963692</v>
      </c>
      <c r="AJ19" s="745">
        <f t="shared" si="27"/>
        <v>200601376.52454615</v>
      </c>
      <c r="AK19" s="745">
        <f t="shared" ref="AK19:AK23" si="28">Y19+Z19+AA19+AB19+AC19+AD19+AE19</f>
        <v>240721651.82945538</v>
      </c>
      <c r="AL19" s="880"/>
      <c r="AM19" s="890"/>
      <c r="AN19" s="648"/>
      <c r="AO19" s="890"/>
      <c r="AP19" s="772"/>
    </row>
    <row r="20" spans="1:45" s="11" customFormat="1" ht="26.25" hidden="1" customHeight="1" x14ac:dyDescent="0.2">
      <c r="A20" s="775" t="s">
        <v>1220</v>
      </c>
      <c r="B20" s="775" t="str">
        <f t="shared" si="10"/>
        <v>02.03.01.02</v>
      </c>
      <c r="C20" s="761">
        <v>4</v>
      </c>
      <c r="D20" s="692" t="s">
        <v>1229</v>
      </c>
      <c r="E20" s="693" t="str">
        <f t="shared" si="5"/>
        <v>2.03.01.02.04</v>
      </c>
      <c r="F20" s="694" t="s">
        <v>96</v>
      </c>
      <c r="G20" s="603"/>
      <c r="H20" s="825" t="s">
        <v>1254</v>
      </c>
      <c r="I20" s="692"/>
      <c r="J20" s="695"/>
      <c r="K20" s="692">
        <v>2014</v>
      </c>
      <c r="L20" s="608"/>
      <c r="M20" s="696" t="s">
        <v>1258</v>
      </c>
      <c r="N20" s="696" t="s">
        <v>1259</v>
      </c>
      <c r="O20" s="696" t="s">
        <v>1260</v>
      </c>
      <c r="P20" s="696"/>
      <c r="Q20" s="692" t="s">
        <v>130</v>
      </c>
      <c r="R20" s="697">
        <v>280841927.1343646</v>
      </c>
      <c r="S20" s="563" t="s">
        <v>1271</v>
      </c>
      <c r="T20" s="516" t="str">
        <f t="shared" si="11"/>
        <v>2.03.01</v>
      </c>
      <c r="U20" s="524" t="str">
        <f t="shared" si="12"/>
        <v>Alat Angkutan Darat Bermotor</v>
      </c>
      <c r="V20" s="516">
        <f t="shared" si="13"/>
        <v>7</v>
      </c>
      <c r="W20" s="769">
        <f t="shared" si="14"/>
        <v>40120275.304909229</v>
      </c>
      <c r="X20" s="516">
        <f t="shared" si="15"/>
        <v>0</v>
      </c>
      <c r="Y20" s="770">
        <f t="shared" si="16"/>
        <v>0</v>
      </c>
      <c r="Z20" s="771">
        <f t="shared" si="17"/>
        <v>40120275.304909229</v>
      </c>
      <c r="AA20" s="769">
        <f t="shared" si="18"/>
        <v>40120275.304909229</v>
      </c>
      <c r="AB20" s="769">
        <f t="shared" si="19"/>
        <v>40120275.304909229</v>
      </c>
      <c r="AC20" s="769">
        <f t="shared" si="20"/>
        <v>40120275.304909229</v>
      </c>
      <c r="AD20" s="769">
        <f t="shared" si="21"/>
        <v>40120275.304909229</v>
      </c>
      <c r="AE20" s="808">
        <f t="shared" si="22"/>
        <v>40120275.304909229</v>
      </c>
      <c r="AF20" s="516">
        <f t="shared" si="23"/>
        <v>2014</v>
      </c>
      <c r="AG20" s="748">
        <f t="shared" si="24"/>
        <v>40120275.304909229</v>
      </c>
      <c r="AH20" s="749">
        <f t="shared" si="25"/>
        <v>120360825.91472769</v>
      </c>
      <c r="AI20" s="746">
        <f t="shared" si="26"/>
        <v>160481101.21963692</v>
      </c>
      <c r="AJ20" s="745">
        <f t="shared" si="27"/>
        <v>200601376.52454615</v>
      </c>
      <c r="AK20" s="745">
        <f t="shared" si="28"/>
        <v>240721651.82945538</v>
      </c>
      <c r="AL20" s="880"/>
      <c r="AM20" s="890"/>
      <c r="AN20" s="648"/>
      <c r="AO20" s="890"/>
      <c r="AP20" s="772"/>
    </row>
    <row r="21" spans="1:45" s="11" customFormat="1" ht="26.25" hidden="1" customHeight="1" x14ac:dyDescent="0.2">
      <c r="A21" s="775" t="s">
        <v>1220</v>
      </c>
      <c r="B21" s="775" t="str">
        <f t="shared" si="10"/>
        <v>02.03.01.02</v>
      </c>
      <c r="C21" s="761"/>
      <c r="D21" s="692" t="s">
        <v>1229</v>
      </c>
      <c r="E21" s="693" t="str">
        <f t="shared" si="5"/>
        <v>2.03.01.02.04</v>
      </c>
      <c r="F21" s="694" t="s">
        <v>96</v>
      </c>
      <c r="G21" s="603"/>
      <c r="H21" s="825" t="s">
        <v>1282</v>
      </c>
      <c r="I21" s="692"/>
      <c r="J21" s="695"/>
      <c r="K21" s="692">
        <v>2013</v>
      </c>
      <c r="L21" s="608"/>
      <c r="M21" s="696" t="s">
        <v>1280</v>
      </c>
      <c r="N21" s="696" t="s">
        <v>1281</v>
      </c>
      <c r="O21" s="696" t="s">
        <v>1279</v>
      </c>
      <c r="P21" s="696"/>
      <c r="Q21" s="692" t="s">
        <v>130</v>
      </c>
      <c r="R21" s="697">
        <v>248974810</v>
      </c>
      <c r="S21" s="563" t="s">
        <v>1271</v>
      </c>
      <c r="T21" s="516" t="str">
        <f t="shared" si="11"/>
        <v>2.03.01</v>
      </c>
      <c r="U21" s="524" t="str">
        <f t="shared" si="12"/>
        <v>Alat Angkutan Darat Bermotor</v>
      </c>
      <c r="V21" s="516">
        <f t="shared" si="13"/>
        <v>7</v>
      </c>
      <c r="W21" s="769">
        <f t="shared" si="14"/>
        <v>35567830</v>
      </c>
      <c r="X21" s="516">
        <f t="shared" si="15"/>
        <v>1</v>
      </c>
      <c r="Y21" s="770">
        <f t="shared" si="16"/>
        <v>35567830</v>
      </c>
      <c r="Z21" s="771">
        <f t="shared" si="17"/>
        <v>35567830</v>
      </c>
      <c r="AA21" s="769">
        <f t="shared" si="18"/>
        <v>35567830</v>
      </c>
      <c r="AB21" s="769">
        <f t="shared" si="19"/>
        <v>35567830</v>
      </c>
      <c r="AC21" s="769">
        <f t="shared" si="20"/>
        <v>35567830</v>
      </c>
      <c r="AD21" s="769">
        <f t="shared" si="21"/>
        <v>35567830</v>
      </c>
      <c r="AE21" s="808">
        <f t="shared" si="22"/>
        <v>35567830</v>
      </c>
      <c r="AF21" s="516">
        <f t="shared" si="23"/>
        <v>2013</v>
      </c>
      <c r="AG21" s="748">
        <f t="shared" si="24"/>
        <v>0</v>
      </c>
      <c r="AH21" s="749">
        <f t="shared" si="25"/>
        <v>142271320</v>
      </c>
      <c r="AI21" s="746">
        <f t="shared" si="26"/>
        <v>177839150</v>
      </c>
      <c r="AJ21" s="745">
        <f t="shared" si="27"/>
        <v>213406980</v>
      </c>
      <c r="AK21" s="745">
        <f t="shared" si="28"/>
        <v>248974810</v>
      </c>
      <c r="AL21" s="880"/>
      <c r="AM21" s="890"/>
      <c r="AN21" s="648"/>
      <c r="AO21" s="890"/>
      <c r="AP21" s="772"/>
    </row>
    <row r="22" spans="1:45" s="11" customFormat="1" ht="26.25" hidden="1" customHeight="1" x14ac:dyDescent="0.2">
      <c r="A22" s="775" t="s">
        <v>1220</v>
      </c>
      <c r="B22" s="775" t="str">
        <f t="shared" si="10"/>
        <v>02.03.01.02</v>
      </c>
      <c r="C22" s="761">
        <v>5</v>
      </c>
      <c r="D22" s="692" t="s">
        <v>1229</v>
      </c>
      <c r="E22" s="693" t="str">
        <f t="shared" si="5"/>
        <v>2.03.01.02.04</v>
      </c>
      <c r="F22" s="694" t="s">
        <v>96</v>
      </c>
      <c r="G22" s="603"/>
      <c r="H22" s="825" t="s">
        <v>1261</v>
      </c>
      <c r="I22" s="692"/>
      <c r="J22" s="695"/>
      <c r="K22" s="692">
        <v>2015</v>
      </c>
      <c r="L22" s="608"/>
      <c r="M22" s="696" t="s">
        <v>1265</v>
      </c>
      <c r="N22" s="696" t="s">
        <v>1266</v>
      </c>
      <c r="O22" s="696" t="s">
        <v>1267</v>
      </c>
      <c r="P22" s="696"/>
      <c r="Q22" s="692" t="s">
        <v>130</v>
      </c>
      <c r="R22" s="697">
        <v>185087699.23109555</v>
      </c>
      <c r="S22" s="563" t="s">
        <v>1271</v>
      </c>
      <c r="T22" s="516" t="str">
        <f t="shared" si="11"/>
        <v>2.03.01</v>
      </c>
      <c r="U22" s="524" t="str">
        <f t="shared" si="12"/>
        <v>Alat Angkutan Darat Bermotor</v>
      </c>
      <c r="V22" s="516">
        <f t="shared" si="13"/>
        <v>7</v>
      </c>
      <c r="W22" s="769">
        <f t="shared" si="14"/>
        <v>26441099.890156507</v>
      </c>
      <c r="X22" s="516">
        <v>0</v>
      </c>
      <c r="Y22" s="770">
        <f t="shared" si="16"/>
        <v>0</v>
      </c>
      <c r="Z22" s="771">
        <v>0</v>
      </c>
      <c r="AA22" s="769">
        <f t="shared" si="18"/>
        <v>26441099.890156507</v>
      </c>
      <c r="AB22" s="769">
        <f t="shared" si="19"/>
        <v>26441099.890156507</v>
      </c>
      <c r="AC22" s="769">
        <f t="shared" si="20"/>
        <v>26441099.890156507</v>
      </c>
      <c r="AD22" s="769">
        <f t="shared" si="21"/>
        <v>26441099.890156507</v>
      </c>
      <c r="AE22" s="808">
        <f t="shared" si="22"/>
        <v>26441099.890156507</v>
      </c>
      <c r="AF22" s="516">
        <f t="shared" si="23"/>
        <v>2015</v>
      </c>
      <c r="AG22" s="748">
        <f t="shared" si="24"/>
        <v>52882199.780313015</v>
      </c>
      <c r="AH22" s="749">
        <f t="shared" si="25"/>
        <v>52882199.780313015</v>
      </c>
      <c r="AI22" s="746">
        <f t="shared" si="26"/>
        <v>79323299.670469522</v>
      </c>
      <c r="AJ22" s="745">
        <f t="shared" si="27"/>
        <v>105764399.56062603</v>
      </c>
      <c r="AK22" s="745">
        <f t="shared" si="28"/>
        <v>132205499.45078254</v>
      </c>
      <c r="AL22" s="880"/>
      <c r="AM22" s="890"/>
      <c r="AN22" s="648"/>
      <c r="AO22" s="890"/>
      <c r="AP22" s="772"/>
    </row>
    <row r="23" spans="1:45" s="11" customFormat="1" ht="26.25" hidden="1" customHeight="1" x14ac:dyDescent="0.2">
      <c r="A23" s="775" t="s">
        <v>1220</v>
      </c>
      <c r="B23" s="775" t="str">
        <f t="shared" si="10"/>
        <v>02.03.01.02</v>
      </c>
      <c r="C23" s="761">
        <v>6</v>
      </c>
      <c r="D23" s="692" t="s">
        <v>1229</v>
      </c>
      <c r="E23" s="693" t="str">
        <f t="shared" si="5"/>
        <v>2.03.01.02.04</v>
      </c>
      <c r="F23" s="694" t="s">
        <v>96</v>
      </c>
      <c r="G23" s="603"/>
      <c r="H23" s="825" t="s">
        <v>1261</v>
      </c>
      <c r="I23" s="692"/>
      <c r="J23" s="695"/>
      <c r="K23" s="692">
        <v>2015</v>
      </c>
      <c r="L23" s="608"/>
      <c r="M23" s="696" t="s">
        <v>1268</v>
      </c>
      <c r="N23" s="696" t="s">
        <v>1269</v>
      </c>
      <c r="O23" s="696" t="s">
        <v>1270</v>
      </c>
      <c r="P23" s="696"/>
      <c r="Q23" s="692" t="s">
        <v>130</v>
      </c>
      <c r="R23" s="697">
        <v>185087699.23109555</v>
      </c>
      <c r="S23" s="563" t="s">
        <v>1271</v>
      </c>
      <c r="T23" s="516" t="str">
        <f t="shared" si="11"/>
        <v>2.03.01</v>
      </c>
      <c r="U23" s="524" t="str">
        <f t="shared" si="12"/>
        <v>Alat Angkutan Darat Bermotor</v>
      </c>
      <c r="V23" s="516">
        <f t="shared" si="13"/>
        <v>7</v>
      </c>
      <c r="W23" s="769">
        <f t="shared" si="14"/>
        <v>26441099.890156507</v>
      </c>
      <c r="X23" s="516">
        <v>0</v>
      </c>
      <c r="Y23" s="770">
        <f t="shared" si="16"/>
        <v>0</v>
      </c>
      <c r="Z23" s="771">
        <v>0</v>
      </c>
      <c r="AA23" s="769">
        <f t="shared" si="18"/>
        <v>26441099.890156507</v>
      </c>
      <c r="AB23" s="769">
        <f t="shared" si="19"/>
        <v>26441099.890156507</v>
      </c>
      <c r="AC23" s="769">
        <f t="shared" si="20"/>
        <v>26441099.890156507</v>
      </c>
      <c r="AD23" s="769">
        <f t="shared" si="21"/>
        <v>26441099.890156507</v>
      </c>
      <c r="AE23" s="808">
        <f t="shared" si="22"/>
        <v>26441099.890156507</v>
      </c>
      <c r="AF23" s="516">
        <f t="shared" si="23"/>
        <v>2015</v>
      </c>
      <c r="AG23" s="748">
        <f t="shared" si="24"/>
        <v>52882199.780313015</v>
      </c>
      <c r="AH23" s="749">
        <f t="shared" si="25"/>
        <v>52882199.780313015</v>
      </c>
      <c r="AI23" s="746">
        <f t="shared" si="26"/>
        <v>79323299.670469522</v>
      </c>
      <c r="AJ23" s="745">
        <f t="shared" si="27"/>
        <v>105764399.56062603</v>
      </c>
      <c r="AK23" s="745">
        <f t="shared" si="28"/>
        <v>132205499.45078254</v>
      </c>
      <c r="AL23" s="880"/>
      <c r="AM23" s="890"/>
      <c r="AN23" s="648"/>
      <c r="AO23" s="890"/>
      <c r="AP23" s="772"/>
    </row>
    <row r="24" spans="1:45" ht="30" hidden="1" customHeight="1" x14ac:dyDescent="0.2">
      <c r="A24" s="775" t="s">
        <v>1220</v>
      </c>
      <c r="B24" s="775" t="str">
        <f t="shared" si="10"/>
        <v>02.03.01.05</v>
      </c>
      <c r="C24" s="761">
        <v>7</v>
      </c>
      <c r="D24" s="692" t="s">
        <v>1219</v>
      </c>
      <c r="E24" s="693" t="str">
        <f t="shared" si="5"/>
        <v>2.03.01.05.01</v>
      </c>
      <c r="F24" s="694" t="s">
        <v>95</v>
      </c>
      <c r="G24" s="603" t="s">
        <v>128</v>
      </c>
      <c r="H24" s="695" t="s">
        <v>100</v>
      </c>
      <c r="I24" s="692" t="s">
        <v>104</v>
      </c>
      <c r="J24" s="695"/>
      <c r="K24" s="692" t="s">
        <v>107</v>
      </c>
      <c r="L24" s="608"/>
      <c r="M24" s="696" t="s">
        <v>110</v>
      </c>
      <c r="N24" s="696" t="s">
        <v>116</v>
      </c>
      <c r="O24" s="696" t="s">
        <v>122</v>
      </c>
      <c r="P24" s="696" t="s">
        <v>128</v>
      </c>
      <c r="Q24" s="692" t="s">
        <v>130</v>
      </c>
      <c r="R24" s="697">
        <v>4000000</v>
      </c>
      <c r="S24" s="563"/>
      <c r="T24" s="516" t="str">
        <f t="shared" si="6"/>
        <v>2.03.01</v>
      </c>
      <c r="U24" s="524" t="str">
        <f>VLOOKUP(T24,kelompok,2,0)</f>
        <v>Alat Angkutan Darat Bermotor</v>
      </c>
      <c r="V24" s="516">
        <f>VLOOKUP(T24,MASAMANFAAT,4,0)</f>
        <v>7</v>
      </c>
      <c r="W24" s="769">
        <f t="shared" ref="W24:W29" si="29">(R24)/V24</f>
        <v>571428.57142857148</v>
      </c>
      <c r="X24" s="516">
        <f t="shared" ref="X24:X29" si="30">2013-AF24+1</f>
        <v>14</v>
      </c>
      <c r="Y24" s="770">
        <f t="shared" ref="Y24:Y29" si="31">IF(X24&gt;V24,R24,W24*X24)</f>
        <v>4000000</v>
      </c>
      <c r="Z24" s="771">
        <f t="shared" ref="Z24:Z29" si="32">IF(R24=Y24,0,W24)</f>
        <v>0</v>
      </c>
      <c r="AA24" s="769">
        <f t="shared" ref="AA24:AA29" si="33">IF(R24=Y24+Z24,0,W24)</f>
        <v>0</v>
      </c>
      <c r="AB24" s="769">
        <f t="shared" ref="AB24:AB29" si="34">IF(R24=Y24+Z24+AA24,0,W24)</f>
        <v>0</v>
      </c>
      <c r="AC24" s="769">
        <f t="shared" ref="AC24:AC29" si="35">IF(R24=Y24+Z24+AA24+AB24,0,W24)</f>
        <v>0</v>
      </c>
      <c r="AD24" s="769">
        <f t="shared" ref="AD24:AD29" si="36">IF(R24=Y24+Z24+AA24+AB24+AC24,0,W24)</f>
        <v>0</v>
      </c>
      <c r="AE24" s="808">
        <f t="shared" ref="AE24:AE29" si="37">IF(R24=Y24+Z24+AA24+AB24+AC24+AD24,0,W24)</f>
        <v>0</v>
      </c>
      <c r="AF24" s="516" t="str">
        <f t="shared" si="9"/>
        <v>2000</v>
      </c>
      <c r="AG24" s="748">
        <f t="shared" ref="AG24:AG29" si="38">R24-(Y24+Z24+AA24+AB24+AC24+AD24+AE24)</f>
        <v>0</v>
      </c>
      <c r="AH24" s="749">
        <f t="shared" ref="AH24:AH29" si="39">Y24+Z24+AA24+AB24</f>
        <v>4000000</v>
      </c>
      <c r="AI24" s="746">
        <f t="shared" ref="AI24:AI29" si="40">Y24+Z24+AA24+AB24+AC24</f>
        <v>4000000</v>
      </c>
      <c r="AJ24" s="745">
        <f t="shared" ref="AJ24:AJ29" si="41">Y24+Z24+AA24+AB24+AC24+AD24</f>
        <v>4000000</v>
      </c>
      <c r="AK24" s="745">
        <f t="shared" ref="AK24:AK29" si="42">Y24+Z24+AA24+AB24+AC24+AD24+AE24</f>
        <v>4000000</v>
      </c>
      <c r="AL24" s="877"/>
      <c r="AM24" s="890"/>
    </row>
    <row r="25" spans="1:45" ht="30" hidden="1" customHeight="1" x14ac:dyDescent="0.2">
      <c r="A25" s="775" t="s">
        <v>1220</v>
      </c>
      <c r="B25" s="775" t="str">
        <f t="shared" si="10"/>
        <v>02.03.01.05</v>
      </c>
      <c r="C25" s="761">
        <v>8</v>
      </c>
      <c r="D25" s="692" t="s">
        <v>1219</v>
      </c>
      <c r="E25" s="693" t="str">
        <f t="shared" si="5"/>
        <v>2.03.01.05.01</v>
      </c>
      <c r="F25" s="694" t="s">
        <v>95</v>
      </c>
      <c r="G25" s="603" t="s">
        <v>128</v>
      </c>
      <c r="H25" s="695" t="s">
        <v>100</v>
      </c>
      <c r="I25" s="692" t="s">
        <v>104</v>
      </c>
      <c r="J25" s="695"/>
      <c r="K25" s="692" t="s">
        <v>107</v>
      </c>
      <c r="L25" s="608"/>
      <c r="M25" s="696" t="s">
        <v>128</v>
      </c>
      <c r="N25" s="696" t="s">
        <v>128</v>
      </c>
      <c r="O25" s="696" t="s">
        <v>123</v>
      </c>
      <c r="P25" s="696" t="s">
        <v>128</v>
      </c>
      <c r="Q25" s="692" t="s">
        <v>130</v>
      </c>
      <c r="R25" s="697">
        <v>4000000</v>
      </c>
      <c r="S25" s="563"/>
      <c r="T25" s="516" t="str">
        <f t="shared" si="6"/>
        <v>2.03.01</v>
      </c>
      <c r="U25" s="524" t="str">
        <f t="shared" ref="U25:U29" si="43">VLOOKUP(T25,kelompok,2,0)</f>
        <v>Alat Angkutan Darat Bermotor</v>
      </c>
      <c r="V25" s="516">
        <f t="shared" si="8"/>
        <v>7</v>
      </c>
      <c r="W25" s="769">
        <f t="shared" si="29"/>
        <v>571428.57142857148</v>
      </c>
      <c r="X25" s="516">
        <f t="shared" si="30"/>
        <v>14</v>
      </c>
      <c r="Y25" s="770">
        <f t="shared" si="31"/>
        <v>4000000</v>
      </c>
      <c r="Z25" s="771">
        <f t="shared" si="32"/>
        <v>0</v>
      </c>
      <c r="AA25" s="769">
        <f t="shared" si="33"/>
        <v>0</v>
      </c>
      <c r="AB25" s="769">
        <f t="shared" si="34"/>
        <v>0</v>
      </c>
      <c r="AC25" s="769">
        <f t="shared" si="35"/>
        <v>0</v>
      </c>
      <c r="AD25" s="769">
        <f t="shared" si="36"/>
        <v>0</v>
      </c>
      <c r="AE25" s="808">
        <f t="shared" si="37"/>
        <v>0</v>
      </c>
      <c r="AF25" s="516" t="str">
        <f t="shared" si="9"/>
        <v>2000</v>
      </c>
      <c r="AG25" s="748">
        <f t="shared" si="38"/>
        <v>0</v>
      </c>
      <c r="AH25" s="749">
        <f t="shared" si="39"/>
        <v>4000000</v>
      </c>
      <c r="AI25" s="746">
        <f t="shared" si="40"/>
        <v>4000000</v>
      </c>
      <c r="AJ25" s="745">
        <f t="shared" si="41"/>
        <v>4000000</v>
      </c>
      <c r="AK25" s="745">
        <f t="shared" si="42"/>
        <v>4000000</v>
      </c>
      <c r="AL25" s="877"/>
      <c r="AM25" s="890"/>
    </row>
    <row r="26" spans="1:45" ht="30" hidden="1" customHeight="1" x14ac:dyDescent="0.2">
      <c r="A26" s="775" t="s">
        <v>1220</v>
      </c>
      <c r="B26" s="775" t="str">
        <f t="shared" si="10"/>
        <v>02.03.01.05</v>
      </c>
      <c r="C26" s="761">
        <v>9</v>
      </c>
      <c r="D26" s="692" t="s">
        <v>1219</v>
      </c>
      <c r="E26" s="693" t="str">
        <f t="shared" si="5"/>
        <v>2.03.01.05.01</v>
      </c>
      <c r="F26" s="694" t="s">
        <v>95</v>
      </c>
      <c r="G26" s="603" t="s">
        <v>128</v>
      </c>
      <c r="H26" s="695" t="s">
        <v>100</v>
      </c>
      <c r="I26" s="692" t="s">
        <v>104</v>
      </c>
      <c r="J26" s="695"/>
      <c r="K26" s="692" t="s">
        <v>107</v>
      </c>
      <c r="L26" s="608"/>
      <c r="M26" s="696" t="s">
        <v>111</v>
      </c>
      <c r="N26" s="696" t="s">
        <v>117</v>
      </c>
      <c r="O26" s="696" t="s">
        <v>124</v>
      </c>
      <c r="P26" s="696" t="s">
        <v>128</v>
      </c>
      <c r="Q26" s="692" t="s">
        <v>130</v>
      </c>
      <c r="R26" s="697">
        <v>4000000</v>
      </c>
      <c r="S26" s="563"/>
      <c r="T26" s="516" t="str">
        <f t="shared" si="6"/>
        <v>2.03.01</v>
      </c>
      <c r="U26" s="524" t="str">
        <f t="shared" si="43"/>
        <v>Alat Angkutan Darat Bermotor</v>
      </c>
      <c r="V26" s="516">
        <f t="shared" si="8"/>
        <v>7</v>
      </c>
      <c r="W26" s="769">
        <f t="shared" si="29"/>
        <v>571428.57142857148</v>
      </c>
      <c r="X26" s="516">
        <f t="shared" si="30"/>
        <v>14</v>
      </c>
      <c r="Y26" s="770">
        <f t="shared" si="31"/>
        <v>4000000</v>
      </c>
      <c r="Z26" s="771">
        <f t="shared" si="32"/>
        <v>0</v>
      </c>
      <c r="AA26" s="769">
        <f t="shared" si="33"/>
        <v>0</v>
      </c>
      <c r="AB26" s="769">
        <f t="shared" si="34"/>
        <v>0</v>
      </c>
      <c r="AC26" s="769">
        <f t="shared" si="35"/>
        <v>0</v>
      </c>
      <c r="AD26" s="769">
        <f t="shared" si="36"/>
        <v>0</v>
      </c>
      <c r="AE26" s="808">
        <f t="shared" si="37"/>
        <v>0</v>
      </c>
      <c r="AF26" s="516" t="str">
        <f t="shared" si="9"/>
        <v>2000</v>
      </c>
      <c r="AG26" s="748">
        <f t="shared" si="38"/>
        <v>0</v>
      </c>
      <c r="AH26" s="749">
        <f t="shared" si="39"/>
        <v>4000000</v>
      </c>
      <c r="AI26" s="746">
        <f t="shared" si="40"/>
        <v>4000000</v>
      </c>
      <c r="AJ26" s="745">
        <f t="shared" si="41"/>
        <v>4000000</v>
      </c>
      <c r="AK26" s="745">
        <f t="shared" si="42"/>
        <v>4000000</v>
      </c>
      <c r="AL26" s="877"/>
      <c r="AM26" s="890"/>
    </row>
    <row r="27" spans="1:45" ht="30" hidden="1" customHeight="1" x14ac:dyDescent="0.2">
      <c r="A27" s="775" t="s">
        <v>1220</v>
      </c>
      <c r="B27" s="775" t="str">
        <f t="shared" si="10"/>
        <v>02.03.01.05</v>
      </c>
      <c r="C27" s="761">
        <v>10</v>
      </c>
      <c r="D27" s="692" t="s">
        <v>1219</v>
      </c>
      <c r="E27" s="693" t="str">
        <f t="shared" si="5"/>
        <v>2.03.01.05.01</v>
      </c>
      <c r="F27" s="694" t="s">
        <v>95</v>
      </c>
      <c r="G27" s="603" t="s">
        <v>128</v>
      </c>
      <c r="H27" s="695" t="s">
        <v>100</v>
      </c>
      <c r="I27" s="692" t="s">
        <v>104</v>
      </c>
      <c r="J27" s="695"/>
      <c r="K27" s="692" t="s">
        <v>107</v>
      </c>
      <c r="L27" s="608"/>
      <c r="M27" s="696" t="s">
        <v>112</v>
      </c>
      <c r="N27" s="696" t="s">
        <v>118</v>
      </c>
      <c r="O27" s="696" t="s">
        <v>125</v>
      </c>
      <c r="P27" s="696" t="s">
        <v>128</v>
      </c>
      <c r="Q27" s="692" t="s">
        <v>130</v>
      </c>
      <c r="R27" s="697">
        <v>4000000</v>
      </c>
      <c r="S27" s="563"/>
      <c r="T27" s="516" t="str">
        <f t="shared" si="6"/>
        <v>2.03.01</v>
      </c>
      <c r="U27" s="524" t="str">
        <f t="shared" si="43"/>
        <v>Alat Angkutan Darat Bermotor</v>
      </c>
      <c r="V27" s="516">
        <f t="shared" si="8"/>
        <v>7</v>
      </c>
      <c r="W27" s="769">
        <f t="shared" si="29"/>
        <v>571428.57142857148</v>
      </c>
      <c r="X27" s="516">
        <f t="shared" si="30"/>
        <v>14</v>
      </c>
      <c r="Y27" s="770">
        <f t="shared" si="31"/>
        <v>4000000</v>
      </c>
      <c r="Z27" s="771">
        <f t="shared" si="32"/>
        <v>0</v>
      </c>
      <c r="AA27" s="769">
        <f t="shared" si="33"/>
        <v>0</v>
      </c>
      <c r="AB27" s="769">
        <f t="shared" si="34"/>
        <v>0</v>
      </c>
      <c r="AC27" s="769">
        <f t="shared" si="35"/>
        <v>0</v>
      </c>
      <c r="AD27" s="769">
        <f t="shared" si="36"/>
        <v>0</v>
      </c>
      <c r="AE27" s="808">
        <f t="shared" si="37"/>
        <v>0</v>
      </c>
      <c r="AF27" s="516" t="str">
        <f t="shared" si="9"/>
        <v>2000</v>
      </c>
      <c r="AG27" s="748">
        <f t="shared" si="38"/>
        <v>0</v>
      </c>
      <c r="AH27" s="749">
        <f t="shared" si="39"/>
        <v>4000000</v>
      </c>
      <c r="AI27" s="746">
        <f t="shared" si="40"/>
        <v>4000000</v>
      </c>
      <c r="AJ27" s="745">
        <f t="shared" si="41"/>
        <v>4000000</v>
      </c>
      <c r="AK27" s="745">
        <f t="shared" si="42"/>
        <v>4000000</v>
      </c>
      <c r="AL27" s="877"/>
      <c r="AM27" s="890"/>
    </row>
    <row r="28" spans="1:45" s="11" customFormat="1" ht="30" hidden="1" customHeight="1" x14ac:dyDescent="0.2">
      <c r="A28" s="775" t="s">
        <v>1220</v>
      </c>
      <c r="B28" s="775" t="str">
        <f t="shared" si="10"/>
        <v>02.03.01.02</v>
      </c>
      <c r="C28" s="761">
        <v>11</v>
      </c>
      <c r="D28" s="692" t="s">
        <v>1229</v>
      </c>
      <c r="E28" s="693" t="str">
        <f t="shared" si="5"/>
        <v>2.03.01.02.04</v>
      </c>
      <c r="F28" s="694" t="s">
        <v>96</v>
      </c>
      <c r="G28" s="603" t="s">
        <v>128</v>
      </c>
      <c r="H28" s="695" t="s">
        <v>101</v>
      </c>
      <c r="I28" s="692" t="s">
        <v>105</v>
      </c>
      <c r="J28" s="695"/>
      <c r="K28" s="692" t="s">
        <v>108</v>
      </c>
      <c r="L28" s="608"/>
      <c r="M28" s="696" t="s">
        <v>113</v>
      </c>
      <c r="N28" s="696" t="s">
        <v>119</v>
      </c>
      <c r="O28" s="696" t="s">
        <v>126</v>
      </c>
      <c r="P28" s="696" t="s">
        <v>129</v>
      </c>
      <c r="Q28" s="692" t="s">
        <v>130</v>
      </c>
      <c r="R28" s="697">
        <v>80000000</v>
      </c>
      <c r="S28" s="698"/>
      <c r="T28" s="516" t="str">
        <f t="shared" si="6"/>
        <v>2.03.01</v>
      </c>
      <c r="U28" s="524" t="str">
        <f t="shared" si="43"/>
        <v>Alat Angkutan Darat Bermotor</v>
      </c>
      <c r="V28" s="516">
        <f t="shared" si="8"/>
        <v>7</v>
      </c>
      <c r="W28" s="769">
        <f t="shared" si="29"/>
        <v>11428571.428571429</v>
      </c>
      <c r="X28" s="516">
        <f t="shared" si="30"/>
        <v>9</v>
      </c>
      <c r="Y28" s="770">
        <f t="shared" si="31"/>
        <v>80000000</v>
      </c>
      <c r="Z28" s="771">
        <f t="shared" si="32"/>
        <v>0</v>
      </c>
      <c r="AA28" s="769">
        <f t="shared" si="33"/>
        <v>0</v>
      </c>
      <c r="AB28" s="769">
        <f t="shared" si="34"/>
        <v>0</v>
      </c>
      <c r="AC28" s="769">
        <f t="shared" si="35"/>
        <v>0</v>
      </c>
      <c r="AD28" s="769">
        <f t="shared" si="36"/>
        <v>0</v>
      </c>
      <c r="AE28" s="808">
        <f t="shared" si="37"/>
        <v>0</v>
      </c>
      <c r="AF28" s="516" t="str">
        <f t="shared" si="9"/>
        <v>2005</v>
      </c>
      <c r="AG28" s="748">
        <f t="shared" si="38"/>
        <v>0</v>
      </c>
      <c r="AH28" s="749">
        <f t="shared" si="39"/>
        <v>80000000</v>
      </c>
      <c r="AI28" s="746">
        <f t="shared" si="40"/>
        <v>80000000</v>
      </c>
      <c r="AJ28" s="745">
        <f t="shared" si="41"/>
        <v>80000000</v>
      </c>
      <c r="AK28" s="745">
        <f t="shared" si="42"/>
        <v>80000000</v>
      </c>
      <c r="AL28" s="880"/>
      <c r="AM28" s="890"/>
      <c r="AN28" s="890"/>
      <c r="AO28" s="890"/>
      <c r="AP28" s="772"/>
    </row>
    <row r="29" spans="1:45" ht="30" hidden="1" customHeight="1" x14ac:dyDescent="0.2">
      <c r="A29" s="775" t="s">
        <v>1220</v>
      </c>
      <c r="B29" s="775" t="str">
        <f t="shared" si="10"/>
        <v>02.03.01.05</v>
      </c>
      <c r="C29" s="761">
        <v>12</v>
      </c>
      <c r="D29" s="692" t="s">
        <v>1219</v>
      </c>
      <c r="E29" s="693" t="str">
        <f t="shared" si="5"/>
        <v>2.03.01.05.01</v>
      </c>
      <c r="F29" s="694" t="s">
        <v>95</v>
      </c>
      <c r="G29" s="603" t="s">
        <v>128</v>
      </c>
      <c r="H29" s="695" t="s">
        <v>102</v>
      </c>
      <c r="I29" s="692" t="s">
        <v>106</v>
      </c>
      <c r="J29" s="695"/>
      <c r="K29" s="692" t="s">
        <v>108</v>
      </c>
      <c r="L29" s="608"/>
      <c r="M29" s="696" t="s">
        <v>114</v>
      </c>
      <c r="N29" s="696" t="s">
        <v>120</v>
      </c>
      <c r="O29" s="696" t="s">
        <v>127</v>
      </c>
      <c r="P29" s="696" t="s">
        <v>128</v>
      </c>
      <c r="Q29" s="692" t="s">
        <v>130</v>
      </c>
      <c r="R29" s="697">
        <v>7500000</v>
      </c>
      <c r="S29" s="698"/>
      <c r="T29" s="516" t="str">
        <f t="shared" si="6"/>
        <v>2.03.01</v>
      </c>
      <c r="U29" s="524" t="str">
        <f t="shared" si="43"/>
        <v>Alat Angkutan Darat Bermotor</v>
      </c>
      <c r="V29" s="516">
        <f t="shared" si="8"/>
        <v>7</v>
      </c>
      <c r="W29" s="769">
        <f t="shared" si="29"/>
        <v>1071428.5714285714</v>
      </c>
      <c r="X29" s="516">
        <f t="shared" si="30"/>
        <v>9</v>
      </c>
      <c r="Y29" s="770">
        <f t="shared" si="31"/>
        <v>7500000</v>
      </c>
      <c r="Z29" s="771">
        <f t="shared" si="32"/>
        <v>0</v>
      </c>
      <c r="AA29" s="769">
        <f t="shared" si="33"/>
        <v>0</v>
      </c>
      <c r="AB29" s="769">
        <f t="shared" si="34"/>
        <v>0</v>
      </c>
      <c r="AC29" s="769">
        <f t="shared" si="35"/>
        <v>0</v>
      </c>
      <c r="AD29" s="769">
        <f t="shared" si="36"/>
        <v>0</v>
      </c>
      <c r="AE29" s="808">
        <f t="shared" si="37"/>
        <v>0</v>
      </c>
      <c r="AF29" s="516" t="str">
        <f t="shared" si="9"/>
        <v>2005</v>
      </c>
      <c r="AG29" s="748">
        <f t="shared" si="38"/>
        <v>0</v>
      </c>
      <c r="AH29" s="749">
        <f t="shared" si="39"/>
        <v>7500000</v>
      </c>
      <c r="AI29" s="746">
        <f t="shared" si="40"/>
        <v>7500000</v>
      </c>
      <c r="AJ29" s="745">
        <f t="shared" si="41"/>
        <v>7500000</v>
      </c>
      <c r="AK29" s="745">
        <f t="shared" si="42"/>
        <v>7500000</v>
      </c>
      <c r="AL29" s="877"/>
      <c r="AM29" s="890"/>
    </row>
    <row r="30" spans="1:45" ht="15" hidden="1" customHeight="1" x14ac:dyDescent="0.2">
      <c r="A30" s="775" t="s">
        <v>1220</v>
      </c>
      <c r="B30" s="775" t="str">
        <f t="shared" si="10"/>
        <v/>
      </c>
      <c r="C30" s="761"/>
      <c r="D30" s="699"/>
      <c r="E30" s="700"/>
      <c r="F30" s="610"/>
      <c r="G30" s="610"/>
      <c r="H30" s="608"/>
      <c r="I30" s="608"/>
      <c r="J30" s="608"/>
      <c r="K30" s="612"/>
      <c r="L30" s="608"/>
      <c r="M30" s="608"/>
      <c r="N30" s="608"/>
      <c r="O30" s="608"/>
      <c r="P30" s="608"/>
      <c r="Q30" s="612"/>
      <c r="R30" s="701"/>
      <c r="S30" s="563"/>
      <c r="T30" s="516" t="str">
        <f t="shared" si="6"/>
        <v/>
      </c>
      <c r="U30" s="524"/>
      <c r="V30" s="516"/>
      <c r="W30" s="769"/>
      <c r="X30" s="516"/>
      <c r="Y30" s="770"/>
      <c r="Z30" s="771"/>
      <c r="AA30" s="769"/>
      <c r="AB30" s="769"/>
      <c r="AC30" s="769"/>
      <c r="AD30" s="769"/>
      <c r="AE30" s="808"/>
      <c r="AF30" s="516"/>
      <c r="AG30" s="748"/>
      <c r="AH30" s="749"/>
      <c r="AI30" s="746"/>
      <c r="AJ30" s="745"/>
      <c r="AK30" s="10"/>
    </row>
    <row r="31" spans="1:45" s="39" customFormat="1" ht="15" hidden="1" customHeight="1" x14ac:dyDescent="0.2">
      <c r="A31" s="775" t="s">
        <v>1220</v>
      </c>
      <c r="B31" s="775" t="str">
        <f t="shared" si="10"/>
        <v/>
      </c>
      <c r="C31" s="762" t="s">
        <v>29</v>
      </c>
      <c r="D31" s="690"/>
      <c r="E31" s="702"/>
      <c r="F31" s="615" t="s">
        <v>1014</v>
      </c>
      <c r="G31" s="615"/>
      <c r="H31" s="644"/>
      <c r="I31" s="644"/>
      <c r="J31" s="644"/>
      <c r="K31" s="691"/>
      <c r="L31" s="644"/>
      <c r="M31" s="644"/>
      <c r="N31" s="644"/>
      <c r="O31" s="644"/>
      <c r="P31" s="644"/>
      <c r="Q31" s="691"/>
      <c r="R31" s="613"/>
      <c r="S31" s="562"/>
      <c r="T31" s="516" t="str">
        <f t="shared" si="6"/>
        <v/>
      </c>
      <c r="U31" s="524"/>
      <c r="V31" s="516"/>
      <c r="W31" s="769"/>
      <c r="X31" s="516"/>
      <c r="Y31" s="770"/>
      <c r="Z31" s="771"/>
      <c r="AA31" s="769"/>
      <c r="AB31" s="769"/>
      <c r="AC31" s="769"/>
      <c r="AD31" s="769"/>
      <c r="AE31" s="808"/>
      <c r="AF31" s="516"/>
      <c r="AG31" s="748"/>
      <c r="AH31" s="750"/>
      <c r="AI31" s="744"/>
      <c r="AJ31" s="743"/>
      <c r="AK31" s="539"/>
      <c r="AL31" s="874"/>
      <c r="AM31" s="885"/>
      <c r="AN31" s="885"/>
      <c r="AO31" s="885"/>
      <c r="AP31" s="888"/>
      <c r="AQ31" s="575"/>
      <c r="AR31" s="575"/>
      <c r="AS31" s="575"/>
    </row>
    <row r="32" spans="1:45" ht="15" hidden="1" customHeight="1" x14ac:dyDescent="0.2">
      <c r="A32" s="775" t="s">
        <v>1220</v>
      </c>
      <c r="B32" s="775" t="str">
        <f t="shared" si="10"/>
        <v/>
      </c>
      <c r="C32" s="761"/>
      <c r="D32" s="699"/>
      <c r="E32" s="700"/>
      <c r="F32" s="1447" t="s">
        <v>349</v>
      </c>
      <c r="G32" s="1447"/>
      <c r="H32" s="1447"/>
      <c r="I32" s="1447"/>
      <c r="J32" s="610"/>
      <c r="K32" s="612"/>
      <c r="L32" s="610"/>
      <c r="M32" s="610"/>
      <c r="N32" s="610"/>
      <c r="O32" s="610"/>
      <c r="P32" s="610"/>
      <c r="Q32" s="612"/>
      <c r="R32" s="701"/>
      <c r="S32" s="563"/>
      <c r="T32" s="516" t="str">
        <f t="shared" si="6"/>
        <v/>
      </c>
      <c r="U32" s="524"/>
      <c r="V32" s="516"/>
      <c r="W32" s="769"/>
      <c r="X32" s="516"/>
      <c r="Y32" s="770"/>
      <c r="Z32" s="771"/>
      <c r="AA32" s="769"/>
      <c r="AB32" s="769"/>
      <c r="AC32" s="769"/>
      <c r="AD32" s="769"/>
      <c r="AE32" s="808"/>
      <c r="AF32" s="516"/>
      <c r="AG32" s="748"/>
      <c r="AH32" s="749"/>
      <c r="AI32" s="746"/>
      <c r="AJ32" s="745"/>
      <c r="AK32" s="10"/>
    </row>
    <row r="33" spans="1:45" ht="15" hidden="1" customHeight="1" x14ac:dyDescent="0.2">
      <c r="A33" s="775" t="s">
        <v>1220</v>
      </c>
      <c r="B33" s="775" t="str">
        <f t="shared" si="10"/>
        <v/>
      </c>
      <c r="C33" s="761"/>
      <c r="D33" s="699"/>
      <c r="E33" s="700"/>
      <c r="F33" s="603"/>
      <c r="G33" s="610"/>
      <c r="H33" s="610"/>
      <c r="I33" s="610"/>
      <c r="J33" s="610"/>
      <c r="K33" s="612"/>
      <c r="L33" s="610"/>
      <c r="M33" s="610"/>
      <c r="N33" s="610"/>
      <c r="O33" s="610"/>
      <c r="P33" s="610"/>
      <c r="Q33" s="612"/>
      <c r="R33" s="701"/>
      <c r="S33" s="563"/>
      <c r="T33" s="516" t="str">
        <f t="shared" si="6"/>
        <v/>
      </c>
      <c r="U33" s="524"/>
      <c r="V33" s="516"/>
      <c r="W33" s="769"/>
      <c r="X33" s="516"/>
      <c r="Y33" s="770"/>
      <c r="Z33" s="771"/>
      <c r="AA33" s="769"/>
      <c r="AB33" s="769"/>
      <c r="AC33" s="769"/>
      <c r="AD33" s="769"/>
      <c r="AE33" s="808"/>
      <c r="AF33" s="516"/>
      <c r="AG33" s="748"/>
      <c r="AH33" s="749"/>
      <c r="AI33" s="746"/>
      <c r="AJ33" s="745"/>
      <c r="AK33" s="10"/>
    </row>
    <row r="34" spans="1:45" ht="15" hidden="1" customHeight="1" x14ac:dyDescent="0.2">
      <c r="A34" s="775" t="s">
        <v>1220</v>
      </c>
      <c r="B34" s="775" t="str">
        <f t="shared" si="10"/>
        <v/>
      </c>
      <c r="C34" s="761"/>
      <c r="D34" s="699"/>
      <c r="E34" s="700"/>
      <c r="F34" s="610"/>
      <c r="G34" s="610"/>
      <c r="H34" s="610"/>
      <c r="I34" s="610"/>
      <c r="J34" s="610"/>
      <c r="K34" s="612"/>
      <c r="L34" s="610"/>
      <c r="M34" s="610"/>
      <c r="N34" s="610"/>
      <c r="O34" s="610"/>
      <c r="P34" s="610"/>
      <c r="Q34" s="612"/>
      <c r="R34" s="701"/>
      <c r="S34" s="563"/>
      <c r="T34" s="516" t="str">
        <f t="shared" si="6"/>
        <v/>
      </c>
      <c r="U34" s="524"/>
      <c r="V34" s="516"/>
      <c r="W34" s="769"/>
      <c r="X34" s="516"/>
      <c r="Y34" s="770"/>
      <c r="Z34" s="771"/>
      <c r="AA34" s="769"/>
      <c r="AB34" s="769"/>
      <c r="AC34" s="769"/>
      <c r="AD34" s="769"/>
      <c r="AE34" s="808"/>
      <c r="AF34" s="516"/>
      <c r="AG34" s="748"/>
      <c r="AH34" s="749"/>
      <c r="AI34" s="746"/>
      <c r="AJ34" s="745"/>
      <c r="AK34" s="10"/>
    </row>
    <row r="35" spans="1:45" s="39" customFormat="1" ht="15" hidden="1" customHeight="1" x14ac:dyDescent="0.2">
      <c r="A35" s="775" t="s">
        <v>1220</v>
      </c>
      <c r="B35" s="775" t="str">
        <f t="shared" si="10"/>
        <v/>
      </c>
      <c r="C35" s="762" t="s">
        <v>31</v>
      </c>
      <c r="D35" s="690"/>
      <c r="E35" s="702"/>
      <c r="F35" s="615" t="s">
        <v>1015</v>
      </c>
      <c r="G35" s="615"/>
      <c r="H35" s="615"/>
      <c r="I35" s="615"/>
      <c r="J35" s="615"/>
      <c r="K35" s="691"/>
      <c r="L35" s="615"/>
      <c r="M35" s="615"/>
      <c r="N35" s="615"/>
      <c r="O35" s="615"/>
      <c r="P35" s="615"/>
      <c r="Q35" s="691"/>
      <c r="R35" s="613"/>
      <c r="S35" s="562"/>
      <c r="T35" s="516" t="str">
        <f t="shared" si="6"/>
        <v/>
      </c>
      <c r="U35" s="524"/>
      <c r="V35" s="516"/>
      <c r="W35" s="769"/>
      <c r="X35" s="516"/>
      <c r="Y35" s="770"/>
      <c r="Z35" s="771"/>
      <c r="AA35" s="769"/>
      <c r="AB35" s="769"/>
      <c r="AC35" s="769"/>
      <c r="AD35" s="769"/>
      <c r="AE35" s="808"/>
      <c r="AF35" s="516"/>
      <c r="AG35" s="748"/>
      <c r="AH35" s="750"/>
      <c r="AI35" s="744"/>
      <c r="AJ35" s="743"/>
      <c r="AK35" s="539"/>
      <c r="AL35" s="874"/>
      <c r="AM35" s="885"/>
      <c r="AN35" s="885"/>
      <c r="AO35" s="885"/>
      <c r="AP35" s="888"/>
      <c r="AQ35" s="575"/>
      <c r="AR35" s="575"/>
      <c r="AS35" s="575"/>
    </row>
    <row r="36" spans="1:45" ht="17.25" hidden="1" customHeight="1" x14ac:dyDescent="0.2">
      <c r="A36" s="775" t="s">
        <v>1220</v>
      </c>
      <c r="B36" s="775" t="str">
        <f t="shared" si="10"/>
        <v/>
      </c>
      <c r="C36" s="761"/>
      <c r="D36" s="699"/>
      <c r="E36" s="700"/>
      <c r="F36" s="1447" t="s">
        <v>349</v>
      </c>
      <c r="G36" s="1447"/>
      <c r="H36" s="1447"/>
      <c r="I36" s="1447"/>
      <c r="J36" s="610"/>
      <c r="K36" s="612"/>
      <c r="L36" s="610"/>
      <c r="M36" s="610"/>
      <c r="N36" s="610"/>
      <c r="O36" s="610"/>
      <c r="P36" s="610"/>
      <c r="Q36" s="612"/>
      <c r="R36" s="701"/>
      <c r="S36" s="563"/>
      <c r="T36" s="516" t="str">
        <f t="shared" si="6"/>
        <v/>
      </c>
      <c r="U36" s="524"/>
      <c r="V36" s="516"/>
      <c r="W36" s="769"/>
      <c r="X36" s="516"/>
      <c r="Y36" s="770"/>
      <c r="Z36" s="771"/>
      <c r="AA36" s="769"/>
      <c r="AB36" s="769"/>
      <c r="AC36" s="769"/>
      <c r="AD36" s="769"/>
      <c r="AE36" s="808"/>
      <c r="AF36" s="516"/>
      <c r="AG36" s="748"/>
      <c r="AH36" s="749"/>
      <c r="AI36" s="746"/>
      <c r="AJ36" s="745"/>
      <c r="AK36" s="10"/>
    </row>
    <row r="37" spans="1:45" ht="15" hidden="1" customHeight="1" x14ac:dyDescent="0.2">
      <c r="A37" s="775" t="s">
        <v>1220</v>
      </c>
      <c r="B37" s="775" t="str">
        <f t="shared" si="10"/>
        <v/>
      </c>
      <c r="C37" s="761"/>
      <c r="D37" s="699"/>
      <c r="E37" s="700"/>
      <c r="F37" s="703"/>
      <c r="G37" s="610"/>
      <c r="H37" s="610"/>
      <c r="I37" s="610"/>
      <c r="J37" s="610"/>
      <c r="K37" s="612"/>
      <c r="L37" s="610"/>
      <c r="M37" s="610"/>
      <c r="N37" s="610"/>
      <c r="O37" s="610"/>
      <c r="P37" s="610"/>
      <c r="Q37" s="612"/>
      <c r="R37" s="701"/>
      <c r="S37" s="563"/>
      <c r="T37" s="516"/>
      <c r="U37" s="524"/>
      <c r="V37" s="516"/>
      <c r="W37" s="769"/>
      <c r="X37" s="516"/>
      <c r="Y37" s="770"/>
      <c r="Z37" s="770"/>
      <c r="AA37" s="770"/>
      <c r="AB37" s="770"/>
      <c r="AC37" s="770"/>
      <c r="AD37" s="770"/>
      <c r="AE37" s="809"/>
      <c r="AF37" s="747"/>
      <c r="AG37" s="747"/>
      <c r="AH37" s="747"/>
      <c r="AI37" s="747"/>
      <c r="AJ37" s="747"/>
      <c r="AK37" s="10"/>
    </row>
    <row r="38" spans="1:45" s="11" customFormat="1" ht="15" hidden="1" customHeight="1" x14ac:dyDescent="0.2">
      <c r="A38" s="775" t="s">
        <v>1220</v>
      </c>
      <c r="B38" s="775" t="str">
        <f t="shared" si="10"/>
        <v/>
      </c>
      <c r="C38" s="761"/>
      <c r="D38" s="699"/>
      <c r="E38" s="700"/>
      <c r="F38" s="703"/>
      <c r="G38" s="610"/>
      <c r="H38" s="610"/>
      <c r="I38" s="610"/>
      <c r="J38" s="610"/>
      <c r="K38" s="612"/>
      <c r="L38" s="610"/>
      <c r="M38" s="610"/>
      <c r="N38" s="610"/>
      <c r="O38" s="610"/>
      <c r="P38" s="610"/>
      <c r="Q38" s="612"/>
      <c r="R38" s="701"/>
      <c r="S38" s="704"/>
      <c r="T38" s="516"/>
      <c r="U38" s="524"/>
      <c r="V38" s="516"/>
      <c r="W38" s="769"/>
      <c r="X38" s="516"/>
      <c r="Y38" s="770"/>
      <c r="Z38" s="771"/>
      <c r="AA38" s="769"/>
      <c r="AB38" s="769"/>
      <c r="AC38" s="769"/>
      <c r="AD38" s="769"/>
      <c r="AE38" s="808"/>
      <c r="AF38" s="516"/>
      <c r="AG38" s="748"/>
      <c r="AH38" s="749"/>
      <c r="AI38" s="746"/>
      <c r="AJ38" s="745"/>
      <c r="AK38" s="812"/>
      <c r="AL38" s="875"/>
      <c r="AM38" s="890"/>
      <c r="AN38" s="890"/>
      <c r="AO38" s="890"/>
      <c r="AP38" s="772"/>
    </row>
    <row r="39" spans="1:45" ht="15" hidden="1" customHeight="1" x14ac:dyDescent="0.2">
      <c r="A39" s="775" t="s">
        <v>1220</v>
      </c>
      <c r="B39" s="775" t="str">
        <f t="shared" si="10"/>
        <v/>
      </c>
      <c r="C39" s="761"/>
      <c r="D39" s="699"/>
      <c r="E39" s="700"/>
      <c r="F39" s="608"/>
      <c r="G39" s="608"/>
      <c r="H39" s="608"/>
      <c r="I39" s="608"/>
      <c r="J39" s="608"/>
      <c r="K39" s="612"/>
      <c r="L39" s="608"/>
      <c r="M39" s="608"/>
      <c r="N39" s="608"/>
      <c r="O39" s="608"/>
      <c r="P39" s="608"/>
      <c r="Q39" s="612"/>
      <c r="R39" s="701"/>
      <c r="S39" s="563"/>
      <c r="T39" s="516" t="str">
        <f t="shared" si="6"/>
        <v/>
      </c>
      <c r="U39" s="524"/>
      <c r="V39" s="516"/>
      <c r="W39" s="769"/>
      <c r="X39" s="516"/>
      <c r="Y39" s="770"/>
      <c r="Z39" s="771"/>
      <c r="AA39" s="769"/>
      <c r="AB39" s="769"/>
      <c r="AC39" s="769"/>
      <c r="AD39" s="769"/>
      <c r="AE39" s="808"/>
      <c r="AF39" s="516"/>
      <c r="AG39" s="748"/>
      <c r="AH39" s="749"/>
      <c r="AI39" s="746"/>
      <c r="AJ39" s="745"/>
      <c r="AK39" s="812"/>
    </row>
    <row r="40" spans="1:45" s="39" customFormat="1" ht="30" hidden="1" customHeight="1" x14ac:dyDescent="0.2">
      <c r="A40" s="775" t="s">
        <v>1220</v>
      </c>
      <c r="B40" s="775" t="str">
        <f t="shared" si="10"/>
        <v/>
      </c>
      <c r="C40" s="762" t="s">
        <v>33</v>
      </c>
      <c r="D40" s="690"/>
      <c r="E40" s="702"/>
      <c r="F40" s="607" t="s">
        <v>1016</v>
      </c>
      <c r="G40" s="644"/>
      <c r="H40" s="644"/>
      <c r="I40" s="644"/>
      <c r="J40" s="644"/>
      <c r="K40" s="691"/>
      <c r="L40" s="644"/>
      <c r="M40" s="644"/>
      <c r="N40" s="644"/>
      <c r="O40" s="644"/>
      <c r="P40" s="644"/>
      <c r="Q40" s="691"/>
      <c r="R40" s="613">
        <f>SUBTOTAL(9,R41:R350)</f>
        <v>24981862.507780001</v>
      </c>
      <c r="S40" s="705"/>
      <c r="T40" s="516" t="str">
        <f t="shared" si="6"/>
        <v/>
      </c>
      <c r="U40" s="524"/>
      <c r="V40" s="516"/>
      <c r="W40" s="769"/>
      <c r="X40" s="516"/>
      <c r="Y40" s="773">
        <f>SUM(Y41:Y305)</f>
        <v>1293026371.2184207</v>
      </c>
      <c r="Z40" s="596">
        <f>SUM(Z41:Z329)</f>
        <v>811373606.55208361</v>
      </c>
      <c r="AA40" s="551">
        <f>SUM(AA41:AA334)</f>
        <v>913984117.56176114</v>
      </c>
      <c r="AB40" s="551">
        <f>SUM(AB41:AB335)</f>
        <v>803760881.22183919</v>
      </c>
      <c r="AC40" s="551">
        <f>SUM(AC41:AC340)</f>
        <v>661396103.76689565</v>
      </c>
      <c r="AD40" s="551">
        <f>SUM(AD41:AD343)</f>
        <v>233252040.18506169</v>
      </c>
      <c r="AE40" s="810">
        <f>SUM(AE41:AE350)</f>
        <v>230936968.00305423</v>
      </c>
      <c r="AF40" s="593"/>
      <c r="AG40" s="810">
        <f t="shared" ref="AG40:AK40" si="44">SUM(AG41:AG350)</f>
        <v>429816569.2857697</v>
      </c>
      <c r="AH40" s="810">
        <f t="shared" si="44"/>
        <v>3822144976.5541043</v>
      </c>
      <c r="AI40" s="810">
        <f t="shared" si="44"/>
        <v>4483541080.3210001</v>
      </c>
      <c r="AJ40" s="810">
        <f t="shared" si="44"/>
        <v>4716793120.5060616</v>
      </c>
      <c r="AK40" s="810">
        <f t="shared" si="44"/>
        <v>4947730088.5091162</v>
      </c>
      <c r="AL40" s="881"/>
      <c r="AM40" s="885"/>
      <c r="AN40" s="885"/>
      <c r="AO40" s="885"/>
      <c r="AP40" s="888"/>
      <c r="AQ40" s="575"/>
      <c r="AR40" s="575"/>
      <c r="AS40" s="575"/>
    </row>
    <row r="41" spans="1:45" ht="16" hidden="1" x14ac:dyDescent="0.2">
      <c r="A41" s="775" t="s">
        <v>1220</v>
      </c>
      <c r="B41" s="775" t="str">
        <f t="shared" si="10"/>
        <v>02.06.02.01</v>
      </c>
      <c r="C41" s="760">
        <v>1</v>
      </c>
      <c r="D41" s="692" t="s">
        <v>1208</v>
      </c>
      <c r="E41" s="693" t="str">
        <f t="shared" ref="E41:E104" si="45">MID(D41,2,18)</f>
        <v>2.06.02.01.28</v>
      </c>
      <c r="F41" s="694" t="s">
        <v>163</v>
      </c>
      <c r="G41" s="603" t="s">
        <v>128</v>
      </c>
      <c r="H41" s="695" t="s">
        <v>261</v>
      </c>
      <c r="I41" s="696"/>
      <c r="J41" s="692" t="s">
        <v>257</v>
      </c>
      <c r="K41" s="692">
        <v>2002</v>
      </c>
      <c r="L41" s="696"/>
      <c r="M41" s="696" t="s">
        <v>128</v>
      </c>
      <c r="N41" s="696" t="s">
        <v>128</v>
      </c>
      <c r="O41" s="696" t="s">
        <v>128</v>
      </c>
      <c r="P41" s="696" t="s">
        <v>128</v>
      </c>
      <c r="Q41" s="692" t="s">
        <v>130</v>
      </c>
      <c r="R41" s="697">
        <v>2450000</v>
      </c>
      <c r="S41" s="706"/>
      <c r="T41" s="516" t="str">
        <f t="shared" si="6"/>
        <v>2.06.02</v>
      </c>
      <c r="U41" s="524" t="str">
        <f t="shared" ref="U41:U93" si="46">VLOOKUP(T41,kelompok,2,0)</f>
        <v>ALAT RUMAH TANGGA</v>
      </c>
      <c r="V41" s="516">
        <f t="shared" ref="V41:V93" si="47">VLOOKUP(T41,MASAMANFAAT,4,0)</f>
        <v>5</v>
      </c>
      <c r="W41" s="769">
        <f t="shared" ref="W41:W104" si="48">(R41)/V41</f>
        <v>490000</v>
      </c>
      <c r="X41" s="516">
        <f t="shared" ref="X41:X104" si="49">2013-AF41+1</f>
        <v>12</v>
      </c>
      <c r="Y41" s="770">
        <f t="shared" ref="Y41:Y104" si="50">IF(X41&gt;V41,R41,W41*X41)</f>
        <v>2450000</v>
      </c>
      <c r="Z41" s="771">
        <f t="shared" ref="Z41:Z104" si="51">IF(R41=Y41,0,W41)</f>
        <v>0</v>
      </c>
      <c r="AA41" s="769">
        <f t="shared" ref="AA41:AA104" si="52">IF(R41=Y41+Z41,0,W41)</f>
        <v>0</v>
      </c>
      <c r="AB41" s="769">
        <f t="shared" ref="AB41:AB104" si="53">IF(R41=Y41+Z41+AA41,0,W41)</f>
        <v>0</v>
      </c>
      <c r="AC41" s="769">
        <f t="shared" ref="AC41:AC104" si="54">IF(R41=Y41+Z41+AA41+AB41,0,W41)</f>
        <v>0</v>
      </c>
      <c r="AD41" s="769">
        <f t="shared" ref="AD41:AD104" si="55">IF(R41=Y41+Z41+AA41+AB41+AC41,0,W41)</f>
        <v>0</v>
      </c>
      <c r="AE41" s="808">
        <f t="shared" ref="AE41:AE104" si="56">IF(R41=Y41+Z41+AA41+AB41+AC41+AD41,0,W41)</f>
        <v>0</v>
      </c>
      <c r="AF41" s="516">
        <f t="shared" ref="AF41:AF72" si="57">K41</f>
        <v>2002</v>
      </c>
      <c r="AG41" s="748">
        <f t="shared" ref="AG41:AG104" si="58">R41-(Y41+Z41+AA41+AB41+AC41+AD41+AE41)</f>
        <v>0</v>
      </c>
      <c r="AH41" s="749">
        <f t="shared" ref="AH41:AH93" si="59">Y41+Z41+AA41+AB41</f>
        <v>2450000</v>
      </c>
      <c r="AI41" s="746">
        <f>Y41+Z41+AA41+AB41+AC41</f>
        <v>2450000</v>
      </c>
      <c r="AJ41" s="745">
        <f>Y41+Z41+AA41+AB41+AC41+AD41</f>
        <v>2450000</v>
      </c>
      <c r="AK41" s="745">
        <f>Y41+Z41+AA41+AB41+AC41+AD41+AE41</f>
        <v>2450000</v>
      </c>
      <c r="AL41" s="877"/>
    </row>
    <row r="42" spans="1:45" ht="15" hidden="1" customHeight="1" x14ac:dyDescent="0.2">
      <c r="A42" s="775" t="s">
        <v>1220</v>
      </c>
      <c r="B42" s="775" t="str">
        <f t="shared" si="10"/>
        <v>02.06.02.01</v>
      </c>
      <c r="C42" s="760">
        <v>2</v>
      </c>
      <c r="D42" s="692" t="s">
        <v>1208</v>
      </c>
      <c r="E42" s="693" t="str">
        <f t="shared" si="45"/>
        <v>2.06.02.01.28</v>
      </c>
      <c r="F42" s="694" t="s">
        <v>163</v>
      </c>
      <c r="G42" s="603" t="s">
        <v>128</v>
      </c>
      <c r="H42" s="695" t="s">
        <v>249</v>
      </c>
      <c r="I42" s="692"/>
      <c r="J42" s="695" t="s">
        <v>266</v>
      </c>
      <c r="K42" s="692">
        <v>2004</v>
      </c>
      <c r="L42" s="696"/>
      <c r="M42" s="696" t="s">
        <v>128</v>
      </c>
      <c r="N42" s="696" t="s">
        <v>128</v>
      </c>
      <c r="O42" s="696" t="s">
        <v>128</v>
      </c>
      <c r="P42" s="696" t="s">
        <v>128</v>
      </c>
      <c r="Q42" s="692" t="s">
        <v>130</v>
      </c>
      <c r="R42" s="697">
        <v>1900000</v>
      </c>
      <c r="S42" s="563"/>
      <c r="T42" s="516" t="str">
        <f t="shared" si="6"/>
        <v>2.06.02</v>
      </c>
      <c r="U42" s="524" t="str">
        <f t="shared" si="46"/>
        <v>ALAT RUMAH TANGGA</v>
      </c>
      <c r="V42" s="516">
        <f t="shared" si="47"/>
        <v>5</v>
      </c>
      <c r="W42" s="769">
        <f t="shared" si="48"/>
        <v>380000</v>
      </c>
      <c r="X42" s="516">
        <f t="shared" si="49"/>
        <v>10</v>
      </c>
      <c r="Y42" s="770">
        <f t="shared" si="50"/>
        <v>1900000</v>
      </c>
      <c r="Z42" s="771">
        <f t="shared" si="51"/>
        <v>0</v>
      </c>
      <c r="AA42" s="769">
        <f t="shared" si="52"/>
        <v>0</v>
      </c>
      <c r="AB42" s="769">
        <f t="shared" si="53"/>
        <v>0</v>
      </c>
      <c r="AC42" s="769">
        <f t="shared" si="54"/>
        <v>0</v>
      </c>
      <c r="AD42" s="769">
        <f t="shared" si="55"/>
        <v>0</v>
      </c>
      <c r="AE42" s="808">
        <f t="shared" si="56"/>
        <v>0</v>
      </c>
      <c r="AF42" s="516">
        <f t="shared" si="57"/>
        <v>2004</v>
      </c>
      <c r="AG42" s="748">
        <f t="shared" si="58"/>
        <v>0</v>
      </c>
      <c r="AH42" s="749">
        <f t="shared" si="59"/>
        <v>1900000</v>
      </c>
      <c r="AI42" s="746">
        <f t="shared" ref="AI42:AI94" si="60">Y42+Z42+AA42+AB42+AC42</f>
        <v>1900000</v>
      </c>
      <c r="AJ42" s="745">
        <f t="shared" ref="AJ42:AJ94" si="61">Y42+Z42+AA42+AB42+AC42+AD42</f>
        <v>1900000</v>
      </c>
      <c r="AK42" s="745">
        <f t="shared" ref="AK42:AK105" si="62">Y42+Z42+AA42+AB42+AC42+AD42+AE42</f>
        <v>1900000</v>
      </c>
      <c r="AL42" s="877"/>
    </row>
    <row r="43" spans="1:45" ht="15" hidden="1" customHeight="1" x14ac:dyDescent="0.2">
      <c r="A43" s="775" t="s">
        <v>1220</v>
      </c>
      <c r="B43" s="775" t="str">
        <f t="shared" si="10"/>
        <v>02.06.04.07</v>
      </c>
      <c r="C43" s="760">
        <v>3</v>
      </c>
      <c r="D43" s="692" t="s">
        <v>1209</v>
      </c>
      <c r="E43" s="693" t="str">
        <f t="shared" si="45"/>
        <v>2.06.04.07.04</v>
      </c>
      <c r="F43" s="694" t="s">
        <v>168</v>
      </c>
      <c r="G43" s="603" t="s">
        <v>128</v>
      </c>
      <c r="H43" s="695" t="s">
        <v>268</v>
      </c>
      <c r="I43" s="696"/>
      <c r="J43" s="692" t="s">
        <v>259</v>
      </c>
      <c r="K43" s="692">
        <v>2004</v>
      </c>
      <c r="L43" s="696"/>
      <c r="M43" s="696" t="s">
        <v>128</v>
      </c>
      <c r="N43" s="696" t="s">
        <v>128</v>
      </c>
      <c r="O43" s="696" t="s">
        <v>128</v>
      </c>
      <c r="P43" s="696" t="s">
        <v>128</v>
      </c>
      <c r="Q43" s="692" t="s">
        <v>130</v>
      </c>
      <c r="R43" s="697">
        <v>1050000</v>
      </c>
      <c r="S43" s="707"/>
      <c r="T43" s="516" t="str">
        <f t="shared" si="6"/>
        <v>2.06.04</v>
      </c>
      <c r="U43" s="524" t="str">
        <f t="shared" si="46"/>
        <v>MEJA DAN KURSI KERJA/RAPAT PEJABAT</v>
      </c>
      <c r="V43" s="516">
        <f t="shared" si="47"/>
        <v>5</v>
      </c>
      <c r="W43" s="769">
        <f t="shared" si="48"/>
        <v>210000</v>
      </c>
      <c r="X43" s="516">
        <f t="shared" si="49"/>
        <v>10</v>
      </c>
      <c r="Y43" s="770">
        <f t="shared" si="50"/>
        <v>1050000</v>
      </c>
      <c r="Z43" s="771">
        <f t="shared" si="51"/>
        <v>0</v>
      </c>
      <c r="AA43" s="769">
        <f t="shared" si="52"/>
        <v>0</v>
      </c>
      <c r="AB43" s="769">
        <f t="shared" si="53"/>
        <v>0</v>
      </c>
      <c r="AC43" s="769">
        <f t="shared" si="54"/>
        <v>0</v>
      </c>
      <c r="AD43" s="769">
        <f t="shared" si="55"/>
        <v>0</v>
      </c>
      <c r="AE43" s="808">
        <f t="shared" si="56"/>
        <v>0</v>
      </c>
      <c r="AF43" s="516">
        <f t="shared" si="57"/>
        <v>2004</v>
      </c>
      <c r="AG43" s="748">
        <f t="shared" si="58"/>
        <v>0</v>
      </c>
      <c r="AH43" s="749">
        <f t="shared" si="59"/>
        <v>1050000</v>
      </c>
      <c r="AI43" s="746">
        <f t="shared" si="60"/>
        <v>1050000</v>
      </c>
      <c r="AJ43" s="745">
        <f t="shared" si="61"/>
        <v>1050000</v>
      </c>
      <c r="AK43" s="745">
        <f t="shared" si="62"/>
        <v>1050000</v>
      </c>
      <c r="AL43" s="877"/>
    </row>
    <row r="44" spans="1:45" ht="16" hidden="1" x14ac:dyDescent="0.2">
      <c r="A44" s="775" t="s">
        <v>1220</v>
      </c>
      <c r="B44" s="775" t="str">
        <f t="shared" si="10"/>
        <v>02.06.02.01</v>
      </c>
      <c r="C44" s="760">
        <v>4</v>
      </c>
      <c r="D44" s="692" t="s">
        <v>1210</v>
      </c>
      <c r="E44" s="693" t="str">
        <f t="shared" si="45"/>
        <v>2.06.02.01.30</v>
      </c>
      <c r="F44" s="694" t="s">
        <v>160</v>
      </c>
      <c r="G44" s="603" t="s">
        <v>128</v>
      </c>
      <c r="H44" s="695" t="s">
        <v>249</v>
      </c>
      <c r="I44" s="696"/>
      <c r="J44" s="695" t="s">
        <v>257</v>
      </c>
      <c r="K44" s="692">
        <v>2004</v>
      </c>
      <c r="L44" s="696"/>
      <c r="M44" s="696" t="s">
        <v>128</v>
      </c>
      <c r="N44" s="696" t="s">
        <v>128</v>
      </c>
      <c r="O44" s="696" t="s">
        <v>128</v>
      </c>
      <c r="P44" s="696" t="s">
        <v>128</v>
      </c>
      <c r="Q44" s="692" t="s">
        <v>130</v>
      </c>
      <c r="R44" s="697">
        <v>1260000</v>
      </c>
      <c r="S44" s="707"/>
      <c r="T44" s="516" t="str">
        <f t="shared" si="6"/>
        <v>2.06.02</v>
      </c>
      <c r="U44" s="524" t="str">
        <f t="shared" si="46"/>
        <v>ALAT RUMAH TANGGA</v>
      </c>
      <c r="V44" s="516">
        <f t="shared" si="47"/>
        <v>5</v>
      </c>
      <c r="W44" s="769">
        <f t="shared" si="48"/>
        <v>252000</v>
      </c>
      <c r="X44" s="516">
        <f t="shared" si="49"/>
        <v>10</v>
      </c>
      <c r="Y44" s="770">
        <f t="shared" si="50"/>
        <v>1260000</v>
      </c>
      <c r="Z44" s="771">
        <f t="shared" si="51"/>
        <v>0</v>
      </c>
      <c r="AA44" s="769">
        <f t="shared" si="52"/>
        <v>0</v>
      </c>
      <c r="AB44" s="769">
        <f t="shared" si="53"/>
        <v>0</v>
      </c>
      <c r="AC44" s="769">
        <f t="shared" si="54"/>
        <v>0</v>
      </c>
      <c r="AD44" s="769">
        <f t="shared" si="55"/>
        <v>0</v>
      </c>
      <c r="AE44" s="808">
        <f t="shared" si="56"/>
        <v>0</v>
      </c>
      <c r="AF44" s="516">
        <f t="shared" si="57"/>
        <v>2004</v>
      </c>
      <c r="AG44" s="748">
        <f t="shared" si="58"/>
        <v>0</v>
      </c>
      <c r="AH44" s="749">
        <f t="shared" si="59"/>
        <v>1260000</v>
      </c>
      <c r="AI44" s="746">
        <f t="shared" si="60"/>
        <v>1260000</v>
      </c>
      <c r="AJ44" s="745">
        <f t="shared" si="61"/>
        <v>1260000</v>
      </c>
      <c r="AK44" s="745">
        <f t="shared" si="62"/>
        <v>1260000</v>
      </c>
      <c r="AL44" s="877"/>
    </row>
    <row r="45" spans="1:45" ht="15" hidden="1" customHeight="1" x14ac:dyDescent="0.2">
      <c r="A45" s="775" t="s">
        <v>1220</v>
      </c>
      <c r="B45" s="775" t="str">
        <f t="shared" si="10"/>
        <v>02.06.02.01</v>
      </c>
      <c r="C45" s="760">
        <v>5</v>
      </c>
      <c r="D45" s="692" t="s">
        <v>1210</v>
      </c>
      <c r="E45" s="693" t="str">
        <f t="shared" si="45"/>
        <v>2.06.02.01.30</v>
      </c>
      <c r="F45" s="694" t="s">
        <v>160</v>
      </c>
      <c r="G45" s="603" t="s">
        <v>128</v>
      </c>
      <c r="H45" s="695" t="s">
        <v>249</v>
      </c>
      <c r="I45" s="696"/>
      <c r="J45" s="695" t="s">
        <v>257</v>
      </c>
      <c r="K45" s="692">
        <v>2004</v>
      </c>
      <c r="L45" s="696"/>
      <c r="M45" s="696" t="s">
        <v>128</v>
      </c>
      <c r="N45" s="696" t="s">
        <v>128</v>
      </c>
      <c r="O45" s="696" t="s">
        <v>128</v>
      </c>
      <c r="P45" s="696" t="s">
        <v>128</v>
      </c>
      <c r="Q45" s="692" t="s">
        <v>130</v>
      </c>
      <c r="R45" s="697">
        <v>630000</v>
      </c>
      <c r="S45" s="707"/>
      <c r="T45" s="516" t="str">
        <f t="shared" si="6"/>
        <v>2.06.02</v>
      </c>
      <c r="U45" s="524" t="str">
        <f t="shared" si="46"/>
        <v>ALAT RUMAH TANGGA</v>
      </c>
      <c r="V45" s="516">
        <f t="shared" si="47"/>
        <v>5</v>
      </c>
      <c r="W45" s="769">
        <f t="shared" si="48"/>
        <v>126000</v>
      </c>
      <c r="X45" s="516">
        <f t="shared" si="49"/>
        <v>10</v>
      </c>
      <c r="Y45" s="770">
        <f t="shared" si="50"/>
        <v>630000</v>
      </c>
      <c r="Z45" s="771">
        <f t="shared" si="51"/>
        <v>0</v>
      </c>
      <c r="AA45" s="769">
        <f t="shared" si="52"/>
        <v>0</v>
      </c>
      <c r="AB45" s="769">
        <f t="shared" si="53"/>
        <v>0</v>
      </c>
      <c r="AC45" s="769">
        <f t="shared" si="54"/>
        <v>0</v>
      </c>
      <c r="AD45" s="769">
        <f t="shared" si="55"/>
        <v>0</v>
      </c>
      <c r="AE45" s="808">
        <f t="shared" si="56"/>
        <v>0</v>
      </c>
      <c r="AF45" s="516">
        <f t="shared" si="57"/>
        <v>2004</v>
      </c>
      <c r="AG45" s="748">
        <f t="shared" si="58"/>
        <v>0</v>
      </c>
      <c r="AH45" s="749">
        <f t="shared" si="59"/>
        <v>630000</v>
      </c>
      <c r="AI45" s="746">
        <f t="shared" si="60"/>
        <v>630000</v>
      </c>
      <c r="AJ45" s="745">
        <f t="shared" si="61"/>
        <v>630000</v>
      </c>
      <c r="AK45" s="745">
        <f t="shared" si="62"/>
        <v>630000</v>
      </c>
      <c r="AL45" s="877"/>
    </row>
    <row r="46" spans="1:45" ht="15" hidden="1" customHeight="1" x14ac:dyDescent="0.2">
      <c r="A46" s="775" t="s">
        <v>1220</v>
      </c>
      <c r="B46" s="775" t="str">
        <f t="shared" si="10"/>
        <v>02.06.01.04</v>
      </c>
      <c r="C46" s="760">
        <v>6</v>
      </c>
      <c r="D46" s="692" t="s">
        <v>220</v>
      </c>
      <c r="E46" s="693" t="str">
        <f t="shared" si="45"/>
        <v>2.06.01.04.04</v>
      </c>
      <c r="F46" s="694" t="s">
        <v>165</v>
      </c>
      <c r="G46" s="603" t="s">
        <v>128</v>
      </c>
      <c r="H46" s="695" t="s">
        <v>258</v>
      </c>
      <c r="I46" s="696"/>
      <c r="J46" s="695" t="s">
        <v>259</v>
      </c>
      <c r="K46" s="692">
        <v>2004</v>
      </c>
      <c r="L46" s="696"/>
      <c r="M46" s="696" t="s">
        <v>128</v>
      </c>
      <c r="N46" s="696" t="s">
        <v>128</v>
      </c>
      <c r="O46" s="696" t="s">
        <v>128</v>
      </c>
      <c r="P46" s="696" t="s">
        <v>128</v>
      </c>
      <c r="Q46" s="692" t="s">
        <v>130</v>
      </c>
      <c r="R46" s="697">
        <v>2340000</v>
      </c>
      <c r="S46" s="707"/>
      <c r="T46" s="516" t="str">
        <f t="shared" si="6"/>
        <v>2.06.01</v>
      </c>
      <c r="U46" s="524" t="str">
        <f t="shared" si="46"/>
        <v>ALAT KANTOR</v>
      </c>
      <c r="V46" s="516">
        <f t="shared" si="47"/>
        <v>5</v>
      </c>
      <c r="W46" s="769">
        <f t="shared" si="48"/>
        <v>468000</v>
      </c>
      <c r="X46" s="516">
        <f t="shared" si="49"/>
        <v>10</v>
      </c>
      <c r="Y46" s="770">
        <f t="shared" si="50"/>
        <v>2340000</v>
      </c>
      <c r="Z46" s="771">
        <f t="shared" si="51"/>
        <v>0</v>
      </c>
      <c r="AA46" s="769">
        <f t="shared" si="52"/>
        <v>0</v>
      </c>
      <c r="AB46" s="769">
        <f t="shared" si="53"/>
        <v>0</v>
      </c>
      <c r="AC46" s="769">
        <f t="shared" si="54"/>
        <v>0</v>
      </c>
      <c r="AD46" s="769">
        <f t="shared" si="55"/>
        <v>0</v>
      </c>
      <c r="AE46" s="808">
        <f t="shared" si="56"/>
        <v>0</v>
      </c>
      <c r="AF46" s="516">
        <f t="shared" si="57"/>
        <v>2004</v>
      </c>
      <c r="AG46" s="748">
        <f t="shared" si="58"/>
        <v>0</v>
      </c>
      <c r="AH46" s="749">
        <f t="shared" si="59"/>
        <v>2340000</v>
      </c>
      <c r="AI46" s="746">
        <f t="shared" si="60"/>
        <v>2340000</v>
      </c>
      <c r="AJ46" s="745">
        <f t="shared" si="61"/>
        <v>2340000</v>
      </c>
      <c r="AK46" s="745">
        <f t="shared" si="62"/>
        <v>2340000</v>
      </c>
      <c r="AL46" s="877"/>
    </row>
    <row r="47" spans="1:45" ht="32" hidden="1" x14ac:dyDescent="0.2">
      <c r="A47" s="775" t="s">
        <v>1220</v>
      </c>
      <c r="B47" s="775" t="str">
        <f t="shared" si="10"/>
        <v>02.06.04.01</v>
      </c>
      <c r="C47" s="760">
        <v>7</v>
      </c>
      <c r="D47" s="692" t="s">
        <v>226</v>
      </c>
      <c r="E47" s="693" t="str">
        <f t="shared" si="45"/>
        <v>2.06.04.01.08</v>
      </c>
      <c r="F47" s="694" t="s">
        <v>408</v>
      </c>
      <c r="G47" s="603" t="s">
        <v>128</v>
      </c>
      <c r="H47" s="695" t="s">
        <v>249</v>
      </c>
      <c r="I47" s="696"/>
      <c r="J47" s="695" t="s">
        <v>250</v>
      </c>
      <c r="K47" s="692">
        <v>2004</v>
      </c>
      <c r="L47" s="696"/>
      <c r="M47" s="696" t="s">
        <v>128</v>
      </c>
      <c r="N47" s="696" t="s">
        <v>128</v>
      </c>
      <c r="O47" s="696" t="s">
        <v>128</v>
      </c>
      <c r="P47" s="696" t="s">
        <v>128</v>
      </c>
      <c r="Q47" s="692" t="s">
        <v>130</v>
      </c>
      <c r="R47" s="697">
        <v>510000</v>
      </c>
      <c r="S47" s="563"/>
      <c r="T47" s="516" t="str">
        <f t="shared" si="6"/>
        <v>2.06.04</v>
      </c>
      <c r="U47" s="524" t="str">
        <f t="shared" si="46"/>
        <v>MEJA DAN KURSI KERJA/RAPAT PEJABAT</v>
      </c>
      <c r="V47" s="516">
        <f t="shared" si="47"/>
        <v>5</v>
      </c>
      <c r="W47" s="769">
        <f t="shared" si="48"/>
        <v>102000</v>
      </c>
      <c r="X47" s="516">
        <f t="shared" si="49"/>
        <v>10</v>
      </c>
      <c r="Y47" s="770">
        <f t="shared" si="50"/>
        <v>510000</v>
      </c>
      <c r="Z47" s="771">
        <f t="shared" si="51"/>
        <v>0</v>
      </c>
      <c r="AA47" s="769">
        <f t="shared" si="52"/>
        <v>0</v>
      </c>
      <c r="AB47" s="769">
        <f t="shared" si="53"/>
        <v>0</v>
      </c>
      <c r="AC47" s="769">
        <f t="shared" si="54"/>
        <v>0</v>
      </c>
      <c r="AD47" s="769">
        <f t="shared" si="55"/>
        <v>0</v>
      </c>
      <c r="AE47" s="808">
        <f t="shared" si="56"/>
        <v>0</v>
      </c>
      <c r="AF47" s="516">
        <f t="shared" si="57"/>
        <v>2004</v>
      </c>
      <c r="AG47" s="748">
        <f t="shared" si="58"/>
        <v>0</v>
      </c>
      <c r="AH47" s="749">
        <f t="shared" si="59"/>
        <v>510000</v>
      </c>
      <c r="AI47" s="746">
        <f t="shared" si="60"/>
        <v>510000</v>
      </c>
      <c r="AJ47" s="745">
        <f t="shared" si="61"/>
        <v>510000</v>
      </c>
      <c r="AK47" s="745">
        <f t="shared" si="62"/>
        <v>510000</v>
      </c>
      <c r="AL47" s="877"/>
    </row>
    <row r="48" spans="1:45" ht="15" hidden="1" customHeight="1" x14ac:dyDescent="0.2">
      <c r="A48" s="775" t="s">
        <v>1220</v>
      </c>
      <c r="B48" s="775" t="str">
        <f t="shared" si="10"/>
        <v>02.06.04.07</v>
      </c>
      <c r="C48" s="760">
        <v>8</v>
      </c>
      <c r="D48" s="692" t="s">
        <v>1209</v>
      </c>
      <c r="E48" s="693" t="str">
        <f t="shared" si="45"/>
        <v>2.06.04.07.04</v>
      </c>
      <c r="F48" s="694" t="s">
        <v>168</v>
      </c>
      <c r="G48" s="603" t="s">
        <v>128</v>
      </c>
      <c r="H48" s="695" t="s">
        <v>249</v>
      </c>
      <c r="I48" s="696"/>
      <c r="J48" s="695" t="s">
        <v>254</v>
      </c>
      <c r="K48" s="692">
        <v>2004</v>
      </c>
      <c r="L48" s="696"/>
      <c r="M48" s="696" t="s">
        <v>128</v>
      </c>
      <c r="N48" s="696" t="s">
        <v>128</v>
      </c>
      <c r="O48" s="696" t="s">
        <v>128</v>
      </c>
      <c r="P48" s="696" t="s">
        <v>128</v>
      </c>
      <c r="Q48" s="692" t="s">
        <v>130</v>
      </c>
      <c r="R48" s="697">
        <v>1260000</v>
      </c>
      <c r="S48" s="707"/>
      <c r="T48" s="516" t="str">
        <f t="shared" si="6"/>
        <v>2.06.04</v>
      </c>
      <c r="U48" s="524" t="str">
        <f t="shared" si="46"/>
        <v>MEJA DAN KURSI KERJA/RAPAT PEJABAT</v>
      </c>
      <c r="V48" s="516">
        <f t="shared" si="47"/>
        <v>5</v>
      </c>
      <c r="W48" s="769">
        <f t="shared" si="48"/>
        <v>252000</v>
      </c>
      <c r="X48" s="516">
        <f t="shared" si="49"/>
        <v>10</v>
      </c>
      <c r="Y48" s="770">
        <f t="shared" si="50"/>
        <v>1260000</v>
      </c>
      <c r="Z48" s="771">
        <f t="shared" si="51"/>
        <v>0</v>
      </c>
      <c r="AA48" s="769">
        <f t="shared" si="52"/>
        <v>0</v>
      </c>
      <c r="AB48" s="769">
        <f t="shared" si="53"/>
        <v>0</v>
      </c>
      <c r="AC48" s="769">
        <f t="shared" si="54"/>
        <v>0</v>
      </c>
      <c r="AD48" s="769">
        <f t="shared" si="55"/>
        <v>0</v>
      </c>
      <c r="AE48" s="808">
        <f t="shared" si="56"/>
        <v>0</v>
      </c>
      <c r="AF48" s="516">
        <f t="shared" si="57"/>
        <v>2004</v>
      </c>
      <c r="AG48" s="748">
        <f t="shared" si="58"/>
        <v>0</v>
      </c>
      <c r="AH48" s="749">
        <f t="shared" si="59"/>
        <v>1260000</v>
      </c>
      <c r="AI48" s="746">
        <f t="shared" si="60"/>
        <v>1260000</v>
      </c>
      <c r="AJ48" s="745">
        <f t="shared" si="61"/>
        <v>1260000</v>
      </c>
      <c r="AK48" s="745">
        <f t="shared" si="62"/>
        <v>1260000</v>
      </c>
      <c r="AL48" s="877"/>
    </row>
    <row r="49" spans="1:45" ht="32" hidden="1" x14ac:dyDescent="0.2">
      <c r="A49" s="775" t="s">
        <v>1220</v>
      </c>
      <c r="B49" s="775" t="str">
        <f t="shared" si="10"/>
        <v>02.06.04.01</v>
      </c>
      <c r="C49" s="760">
        <v>9</v>
      </c>
      <c r="D49" s="692" t="s">
        <v>226</v>
      </c>
      <c r="E49" s="693" t="str">
        <f t="shared" si="45"/>
        <v>2.06.04.01.08</v>
      </c>
      <c r="F49" s="694" t="s">
        <v>408</v>
      </c>
      <c r="G49" s="603" t="s">
        <v>128</v>
      </c>
      <c r="H49" s="695" t="s">
        <v>249</v>
      </c>
      <c r="I49" s="696"/>
      <c r="J49" s="695" t="s">
        <v>255</v>
      </c>
      <c r="K49" s="692">
        <v>2004</v>
      </c>
      <c r="L49" s="696"/>
      <c r="M49" s="696" t="s">
        <v>128</v>
      </c>
      <c r="N49" s="696" t="s">
        <v>128</v>
      </c>
      <c r="O49" s="696" t="s">
        <v>128</v>
      </c>
      <c r="P49" s="696" t="s">
        <v>128</v>
      </c>
      <c r="Q49" s="692" t="s">
        <v>130</v>
      </c>
      <c r="R49" s="697">
        <v>510000</v>
      </c>
      <c r="S49" s="707"/>
      <c r="T49" s="516" t="str">
        <f t="shared" si="6"/>
        <v>2.06.04</v>
      </c>
      <c r="U49" s="524" t="str">
        <f t="shared" si="46"/>
        <v>MEJA DAN KURSI KERJA/RAPAT PEJABAT</v>
      </c>
      <c r="V49" s="516">
        <f t="shared" si="47"/>
        <v>5</v>
      </c>
      <c r="W49" s="769">
        <f t="shared" si="48"/>
        <v>102000</v>
      </c>
      <c r="X49" s="516">
        <f t="shared" si="49"/>
        <v>10</v>
      </c>
      <c r="Y49" s="770">
        <f t="shared" si="50"/>
        <v>510000</v>
      </c>
      <c r="Z49" s="771">
        <f t="shared" si="51"/>
        <v>0</v>
      </c>
      <c r="AA49" s="769">
        <f t="shared" si="52"/>
        <v>0</v>
      </c>
      <c r="AB49" s="769">
        <f t="shared" si="53"/>
        <v>0</v>
      </c>
      <c r="AC49" s="769">
        <f t="shared" si="54"/>
        <v>0</v>
      </c>
      <c r="AD49" s="769">
        <f t="shared" si="55"/>
        <v>0</v>
      </c>
      <c r="AE49" s="808">
        <f t="shared" si="56"/>
        <v>0</v>
      </c>
      <c r="AF49" s="516">
        <f t="shared" si="57"/>
        <v>2004</v>
      </c>
      <c r="AG49" s="748">
        <f t="shared" si="58"/>
        <v>0</v>
      </c>
      <c r="AH49" s="749">
        <f t="shared" si="59"/>
        <v>510000</v>
      </c>
      <c r="AI49" s="746">
        <f t="shared" si="60"/>
        <v>510000</v>
      </c>
      <c r="AJ49" s="745">
        <f t="shared" si="61"/>
        <v>510000</v>
      </c>
      <c r="AK49" s="745">
        <f t="shared" si="62"/>
        <v>510000</v>
      </c>
      <c r="AL49" s="877"/>
    </row>
    <row r="50" spans="1:45" ht="15" hidden="1" customHeight="1" x14ac:dyDescent="0.2">
      <c r="A50" s="775" t="s">
        <v>1220</v>
      </c>
      <c r="B50" s="775" t="str">
        <f t="shared" si="10"/>
        <v>02.06.01.04</v>
      </c>
      <c r="C50" s="760">
        <v>10</v>
      </c>
      <c r="D50" s="692" t="s">
        <v>220</v>
      </c>
      <c r="E50" s="693" t="str">
        <f t="shared" si="45"/>
        <v>2.06.01.04.04</v>
      </c>
      <c r="F50" s="694" t="s">
        <v>165</v>
      </c>
      <c r="G50" s="603" t="s">
        <v>128</v>
      </c>
      <c r="H50" s="695" t="s">
        <v>258</v>
      </c>
      <c r="I50" s="696"/>
      <c r="J50" s="695" t="s">
        <v>259</v>
      </c>
      <c r="K50" s="692">
        <v>2004</v>
      </c>
      <c r="L50" s="696"/>
      <c r="M50" s="696" t="s">
        <v>128</v>
      </c>
      <c r="N50" s="696" t="s">
        <v>128</v>
      </c>
      <c r="O50" s="696" t="s">
        <v>128</v>
      </c>
      <c r="P50" s="696" t="s">
        <v>128</v>
      </c>
      <c r="Q50" s="692" t="s">
        <v>130</v>
      </c>
      <c r="R50" s="697">
        <v>2600000</v>
      </c>
      <c r="S50" s="707"/>
      <c r="T50" s="516" t="str">
        <f t="shared" si="6"/>
        <v>2.06.01</v>
      </c>
      <c r="U50" s="524" t="str">
        <f t="shared" si="46"/>
        <v>ALAT KANTOR</v>
      </c>
      <c r="V50" s="516">
        <f t="shared" si="47"/>
        <v>5</v>
      </c>
      <c r="W50" s="769">
        <f t="shared" si="48"/>
        <v>520000</v>
      </c>
      <c r="X50" s="516">
        <f t="shared" si="49"/>
        <v>10</v>
      </c>
      <c r="Y50" s="770">
        <f t="shared" si="50"/>
        <v>2600000</v>
      </c>
      <c r="Z50" s="771">
        <f t="shared" si="51"/>
        <v>0</v>
      </c>
      <c r="AA50" s="769">
        <f t="shared" si="52"/>
        <v>0</v>
      </c>
      <c r="AB50" s="769">
        <f t="shared" si="53"/>
        <v>0</v>
      </c>
      <c r="AC50" s="769">
        <f t="shared" si="54"/>
        <v>0</v>
      </c>
      <c r="AD50" s="769">
        <f t="shared" si="55"/>
        <v>0</v>
      </c>
      <c r="AE50" s="808">
        <f t="shared" si="56"/>
        <v>0</v>
      </c>
      <c r="AF50" s="516">
        <f t="shared" si="57"/>
        <v>2004</v>
      </c>
      <c r="AG50" s="748">
        <f t="shared" si="58"/>
        <v>0</v>
      </c>
      <c r="AH50" s="749">
        <f t="shared" si="59"/>
        <v>2600000</v>
      </c>
      <c r="AI50" s="746">
        <f t="shared" si="60"/>
        <v>2600000</v>
      </c>
      <c r="AJ50" s="745">
        <f t="shared" si="61"/>
        <v>2600000</v>
      </c>
      <c r="AK50" s="745">
        <f t="shared" si="62"/>
        <v>2600000</v>
      </c>
      <c r="AL50" s="877"/>
    </row>
    <row r="51" spans="1:45" ht="15" hidden="1" customHeight="1" x14ac:dyDescent="0.2">
      <c r="A51" s="775" t="s">
        <v>1220</v>
      </c>
      <c r="B51" s="775" t="str">
        <f t="shared" si="10"/>
        <v>02.06.04.07</v>
      </c>
      <c r="C51" s="760">
        <v>11</v>
      </c>
      <c r="D51" s="692" t="s">
        <v>1209</v>
      </c>
      <c r="E51" s="693" t="str">
        <f t="shared" si="45"/>
        <v>2.06.04.07.04</v>
      </c>
      <c r="F51" s="694" t="s">
        <v>168</v>
      </c>
      <c r="G51" s="603" t="s">
        <v>128</v>
      </c>
      <c r="H51" s="695" t="s">
        <v>397</v>
      </c>
      <c r="I51" s="696"/>
      <c r="J51" s="695" t="s">
        <v>254</v>
      </c>
      <c r="K51" s="692">
        <v>2004</v>
      </c>
      <c r="L51" s="696"/>
      <c r="M51" s="696" t="s">
        <v>128</v>
      </c>
      <c r="N51" s="696" t="s">
        <v>128</v>
      </c>
      <c r="O51" s="696" t="s">
        <v>128</v>
      </c>
      <c r="P51" s="696" t="s">
        <v>128</v>
      </c>
      <c r="Q51" s="692" t="s">
        <v>130</v>
      </c>
      <c r="R51" s="697">
        <v>660000</v>
      </c>
      <c r="S51" s="563"/>
      <c r="T51" s="516" t="str">
        <f t="shared" si="6"/>
        <v>2.06.04</v>
      </c>
      <c r="U51" s="524" t="str">
        <f t="shared" si="46"/>
        <v>MEJA DAN KURSI KERJA/RAPAT PEJABAT</v>
      </c>
      <c r="V51" s="516">
        <f t="shared" si="47"/>
        <v>5</v>
      </c>
      <c r="W51" s="769">
        <f t="shared" si="48"/>
        <v>132000</v>
      </c>
      <c r="X51" s="516">
        <f t="shared" si="49"/>
        <v>10</v>
      </c>
      <c r="Y51" s="770">
        <f t="shared" si="50"/>
        <v>660000</v>
      </c>
      <c r="Z51" s="771">
        <f t="shared" si="51"/>
        <v>0</v>
      </c>
      <c r="AA51" s="769">
        <f t="shared" si="52"/>
        <v>0</v>
      </c>
      <c r="AB51" s="769">
        <f t="shared" si="53"/>
        <v>0</v>
      </c>
      <c r="AC51" s="769">
        <f t="shared" si="54"/>
        <v>0</v>
      </c>
      <c r="AD51" s="769">
        <f t="shared" si="55"/>
        <v>0</v>
      </c>
      <c r="AE51" s="808">
        <f t="shared" si="56"/>
        <v>0</v>
      </c>
      <c r="AF51" s="516">
        <f t="shared" si="57"/>
        <v>2004</v>
      </c>
      <c r="AG51" s="748">
        <f t="shared" si="58"/>
        <v>0</v>
      </c>
      <c r="AH51" s="749">
        <f t="shared" si="59"/>
        <v>660000</v>
      </c>
      <c r="AI51" s="746">
        <f t="shared" si="60"/>
        <v>660000</v>
      </c>
      <c r="AJ51" s="745">
        <f t="shared" si="61"/>
        <v>660000</v>
      </c>
      <c r="AK51" s="745">
        <f t="shared" si="62"/>
        <v>660000</v>
      </c>
      <c r="AL51" s="877"/>
    </row>
    <row r="52" spans="1:45" ht="15" hidden="1" customHeight="1" x14ac:dyDescent="0.2">
      <c r="A52" s="775" t="s">
        <v>1220</v>
      </c>
      <c r="B52" s="775" t="str">
        <f t="shared" si="10"/>
        <v>02.06.02.01</v>
      </c>
      <c r="C52" s="760">
        <v>12</v>
      </c>
      <c r="D52" s="692" t="s">
        <v>1224</v>
      </c>
      <c r="E52" s="693" t="str">
        <f t="shared" si="45"/>
        <v>2.06.02.01.31</v>
      </c>
      <c r="F52" s="694" t="s">
        <v>169</v>
      </c>
      <c r="G52" s="603" t="s">
        <v>128</v>
      </c>
      <c r="H52" s="695" t="s">
        <v>398</v>
      </c>
      <c r="I52" s="696"/>
      <c r="J52" s="695" t="s">
        <v>257</v>
      </c>
      <c r="K52" s="692">
        <v>2004</v>
      </c>
      <c r="L52" s="696"/>
      <c r="M52" s="696" t="s">
        <v>128</v>
      </c>
      <c r="N52" s="696" t="s">
        <v>128</v>
      </c>
      <c r="O52" s="696" t="s">
        <v>128</v>
      </c>
      <c r="P52" s="696" t="s">
        <v>128</v>
      </c>
      <c r="Q52" s="692" t="s">
        <v>130</v>
      </c>
      <c r="R52" s="697">
        <v>1470000</v>
      </c>
      <c r="S52" s="563"/>
      <c r="T52" s="516" t="str">
        <f t="shared" si="6"/>
        <v>2.06.02</v>
      </c>
      <c r="U52" s="524" t="str">
        <f t="shared" si="46"/>
        <v>ALAT RUMAH TANGGA</v>
      </c>
      <c r="V52" s="516">
        <f t="shared" si="47"/>
        <v>5</v>
      </c>
      <c r="W52" s="769">
        <f t="shared" si="48"/>
        <v>294000</v>
      </c>
      <c r="X52" s="516">
        <f t="shared" si="49"/>
        <v>10</v>
      </c>
      <c r="Y52" s="770">
        <f t="shared" si="50"/>
        <v>1470000</v>
      </c>
      <c r="Z52" s="771">
        <f t="shared" si="51"/>
        <v>0</v>
      </c>
      <c r="AA52" s="769">
        <f t="shared" si="52"/>
        <v>0</v>
      </c>
      <c r="AB52" s="769">
        <f t="shared" si="53"/>
        <v>0</v>
      </c>
      <c r="AC52" s="769">
        <f t="shared" si="54"/>
        <v>0</v>
      </c>
      <c r="AD52" s="769">
        <f t="shared" si="55"/>
        <v>0</v>
      </c>
      <c r="AE52" s="808">
        <f t="shared" si="56"/>
        <v>0</v>
      </c>
      <c r="AF52" s="516">
        <f t="shared" si="57"/>
        <v>2004</v>
      </c>
      <c r="AG52" s="748">
        <f t="shared" si="58"/>
        <v>0</v>
      </c>
      <c r="AH52" s="749">
        <f t="shared" si="59"/>
        <v>1470000</v>
      </c>
      <c r="AI52" s="746">
        <f t="shared" si="60"/>
        <v>1470000</v>
      </c>
      <c r="AJ52" s="745">
        <f t="shared" si="61"/>
        <v>1470000</v>
      </c>
      <c r="AK52" s="745">
        <f t="shared" si="62"/>
        <v>1470000</v>
      </c>
      <c r="AL52" s="877"/>
    </row>
    <row r="53" spans="1:45" ht="18" hidden="1" customHeight="1" x14ac:dyDescent="0.2">
      <c r="A53" s="775" t="s">
        <v>1220</v>
      </c>
      <c r="B53" s="775" t="str">
        <f t="shared" si="10"/>
        <v>02.06.02.04</v>
      </c>
      <c r="C53" s="760">
        <v>13</v>
      </c>
      <c r="D53" s="692" t="s">
        <v>221</v>
      </c>
      <c r="E53" s="693" t="str">
        <f t="shared" si="45"/>
        <v>2.06.02.04.04</v>
      </c>
      <c r="F53" s="694" t="s">
        <v>158</v>
      </c>
      <c r="G53" s="603" t="s">
        <v>128</v>
      </c>
      <c r="H53" s="695" t="s">
        <v>251</v>
      </c>
      <c r="I53" s="692"/>
      <c r="J53" s="695" t="s">
        <v>140</v>
      </c>
      <c r="K53" s="692" t="s">
        <v>108</v>
      </c>
      <c r="L53" s="696"/>
      <c r="M53" s="696" t="s">
        <v>128</v>
      </c>
      <c r="N53" s="696" t="s">
        <v>128</v>
      </c>
      <c r="O53" s="696" t="s">
        <v>128</v>
      </c>
      <c r="P53" s="696" t="s">
        <v>128</v>
      </c>
      <c r="Q53" s="692" t="s">
        <v>130</v>
      </c>
      <c r="R53" s="697">
        <v>6650000</v>
      </c>
      <c r="S53" s="563"/>
      <c r="T53" s="516" t="str">
        <f t="shared" si="6"/>
        <v>2.06.02</v>
      </c>
      <c r="U53" s="524" t="str">
        <f t="shared" si="46"/>
        <v>ALAT RUMAH TANGGA</v>
      </c>
      <c r="V53" s="516">
        <f t="shared" si="47"/>
        <v>5</v>
      </c>
      <c r="W53" s="769">
        <f t="shared" si="48"/>
        <v>1330000</v>
      </c>
      <c r="X53" s="516">
        <f t="shared" si="49"/>
        <v>9</v>
      </c>
      <c r="Y53" s="770">
        <f t="shared" si="50"/>
        <v>6650000</v>
      </c>
      <c r="Z53" s="771">
        <f t="shared" si="51"/>
        <v>0</v>
      </c>
      <c r="AA53" s="769">
        <f t="shared" si="52"/>
        <v>0</v>
      </c>
      <c r="AB53" s="769">
        <f t="shared" si="53"/>
        <v>0</v>
      </c>
      <c r="AC53" s="769">
        <f t="shared" si="54"/>
        <v>0</v>
      </c>
      <c r="AD53" s="769">
        <f t="shared" si="55"/>
        <v>0</v>
      </c>
      <c r="AE53" s="808">
        <f t="shared" si="56"/>
        <v>0</v>
      </c>
      <c r="AF53" s="516" t="str">
        <f t="shared" si="57"/>
        <v>2005</v>
      </c>
      <c r="AG53" s="748">
        <f t="shared" si="58"/>
        <v>0</v>
      </c>
      <c r="AH53" s="749">
        <f t="shared" si="59"/>
        <v>6650000</v>
      </c>
      <c r="AI53" s="746">
        <f t="shared" si="60"/>
        <v>6650000</v>
      </c>
      <c r="AJ53" s="745">
        <f t="shared" si="61"/>
        <v>6650000</v>
      </c>
      <c r="AK53" s="745">
        <f t="shared" si="62"/>
        <v>6650000</v>
      </c>
      <c r="AL53" s="877"/>
    </row>
    <row r="54" spans="1:45" ht="15" hidden="1" customHeight="1" x14ac:dyDescent="0.2">
      <c r="A54" s="775" t="s">
        <v>1220</v>
      </c>
      <c r="B54" s="775" t="str">
        <f t="shared" si="10"/>
        <v>02.06.02.01</v>
      </c>
      <c r="C54" s="760">
        <v>14</v>
      </c>
      <c r="D54" s="692" t="s">
        <v>1225</v>
      </c>
      <c r="E54" s="693" t="str">
        <f t="shared" si="45"/>
        <v>2.06.02.01.04</v>
      </c>
      <c r="F54" s="694" t="s">
        <v>170</v>
      </c>
      <c r="G54" s="603" t="s">
        <v>128</v>
      </c>
      <c r="H54" s="695" t="s">
        <v>249</v>
      </c>
      <c r="I54" s="692"/>
      <c r="J54" s="695" t="s">
        <v>255</v>
      </c>
      <c r="K54" s="692" t="s">
        <v>108</v>
      </c>
      <c r="L54" s="696"/>
      <c r="M54" s="696" t="s">
        <v>128</v>
      </c>
      <c r="N54" s="696" t="s">
        <v>128</v>
      </c>
      <c r="O54" s="696" t="s">
        <v>128</v>
      </c>
      <c r="P54" s="696" t="s">
        <v>128</v>
      </c>
      <c r="Q54" s="692" t="s">
        <v>130</v>
      </c>
      <c r="R54" s="697">
        <v>560000</v>
      </c>
      <c r="S54" s="563"/>
      <c r="T54" s="516" t="str">
        <f t="shared" si="6"/>
        <v>2.06.02</v>
      </c>
      <c r="U54" s="524" t="str">
        <f t="shared" si="46"/>
        <v>ALAT RUMAH TANGGA</v>
      </c>
      <c r="V54" s="516">
        <f t="shared" si="47"/>
        <v>5</v>
      </c>
      <c r="W54" s="769">
        <f t="shared" si="48"/>
        <v>112000</v>
      </c>
      <c r="X54" s="516">
        <f t="shared" si="49"/>
        <v>9</v>
      </c>
      <c r="Y54" s="770">
        <f t="shared" si="50"/>
        <v>560000</v>
      </c>
      <c r="Z54" s="771">
        <f t="shared" si="51"/>
        <v>0</v>
      </c>
      <c r="AA54" s="769">
        <f t="shared" si="52"/>
        <v>0</v>
      </c>
      <c r="AB54" s="769">
        <f t="shared" si="53"/>
        <v>0</v>
      </c>
      <c r="AC54" s="769">
        <f t="shared" si="54"/>
        <v>0</v>
      </c>
      <c r="AD54" s="769">
        <f t="shared" si="55"/>
        <v>0</v>
      </c>
      <c r="AE54" s="808">
        <f t="shared" si="56"/>
        <v>0</v>
      </c>
      <c r="AF54" s="516" t="str">
        <f t="shared" si="57"/>
        <v>2005</v>
      </c>
      <c r="AG54" s="748">
        <f t="shared" si="58"/>
        <v>0</v>
      </c>
      <c r="AH54" s="749">
        <f t="shared" si="59"/>
        <v>560000</v>
      </c>
      <c r="AI54" s="746">
        <f t="shared" si="60"/>
        <v>560000</v>
      </c>
      <c r="AJ54" s="745">
        <f t="shared" si="61"/>
        <v>560000</v>
      </c>
      <c r="AK54" s="745">
        <f t="shared" si="62"/>
        <v>560000</v>
      </c>
      <c r="AL54" s="877"/>
    </row>
    <row r="55" spans="1:45" ht="16" hidden="1" x14ac:dyDescent="0.2">
      <c r="A55" s="775" t="s">
        <v>1220</v>
      </c>
      <c r="B55" s="775" t="str">
        <f t="shared" si="10"/>
        <v>02.06.04.03</v>
      </c>
      <c r="C55" s="760">
        <v>15</v>
      </c>
      <c r="D55" s="692" t="s">
        <v>670</v>
      </c>
      <c r="E55" s="693" t="str">
        <f t="shared" si="45"/>
        <v>2.06.04.03.05</v>
      </c>
      <c r="F55" s="694" t="s">
        <v>440</v>
      </c>
      <c r="G55" s="603" t="s">
        <v>128</v>
      </c>
      <c r="H55" s="695" t="s">
        <v>249</v>
      </c>
      <c r="I55" s="692"/>
      <c r="J55" s="695" t="s">
        <v>257</v>
      </c>
      <c r="K55" s="692" t="s">
        <v>108</v>
      </c>
      <c r="L55" s="696"/>
      <c r="M55" s="696" t="s">
        <v>128</v>
      </c>
      <c r="N55" s="696" t="s">
        <v>128</v>
      </c>
      <c r="O55" s="696" t="s">
        <v>128</v>
      </c>
      <c r="P55" s="696" t="s">
        <v>128</v>
      </c>
      <c r="Q55" s="692" t="s">
        <v>130</v>
      </c>
      <c r="R55" s="697">
        <v>3920000</v>
      </c>
      <c r="S55" s="563"/>
      <c r="T55" s="516" t="str">
        <f t="shared" si="6"/>
        <v>2.06.04</v>
      </c>
      <c r="U55" s="524" t="str">
        <f t="shared" si="46"/>
        <v>MEJA DAN KURSI KERJA/RAPAT PEJABAT</v>
      </c>
      <c r="V55" s="516">
        <f t="shared" si="47"/>
        <v>5</v>
      </c>
      <c r="W55" s="769">
        <f t="shared" si="48"/>
        <v>784000</v>
      </c>
      <c r="X55" s="516">
        <f t="shared" si="49"/>
        <v>9</v>
      </c>
      <c r="Y55" s="770">
        <f t="shared" si="50"/>
        <v>3920000</v>
      </c>
      <c r="Z55" s="771">
        <f t="shared" si="51"/>
        <v>0</v>
      </c>
      <c r="AA55" s="769">
        <f t="shared" si="52"/>
        <v>0</v>
      </c>
      <c r="AB55" s="769">
        <f t="shared" si="53"/>
        <v>0</v>
      </c>
      <c r="AC55" s="769">
        <f t="shared" si="54"/>
        <v>0</v>
      </c>
      <c r="AD55" s="769">
        <f t="shared" si="55"/>
        <v>0</v>
      </c>
      <c r="AE55" s="808">
        <f t="shared" si="56"/>
        <v>0</v>
      </c>
      <c r="AF55" s="516" t="str">
        <f t="shared" si="57"/>
        <v>2005</v>
      </c>
      <c r="AG55" s="748">
        <f t="shared" si="58"/>
        <v>0</v>
      </c>
      <c r="AH55" s="749">
        <f t="shared" si="59"/>
        <v>3920000</v>
      </c>
      <c r="AI55" s="746">
        <f t="shared" si="60"/>
        <v>3920000</v>
      </c>
      <c r="AJ55" s="745">
        <f t="shared" si="61"/>
        <v>3920000</v>
      </c>
      <c r="AK55" s="745">
        <f t="shared" si="62"/>
        <v>3920000</v>
      </c>
      <c r="AL55" s="877"/>
    </row>
    <row r="56" spans="1:45" ht="15" hidden="1" customHeight="1" x14ac:dyDescent="0.2">
      <c r="A56" s="775" t="s">
        <v>1220</v>
      </c>
      <c r="B56" s="775" t="str">
        <f t="shared" si="10"/>
        <v>02.06.02.04</v>
      </c>
      <c r="C56" s="760">
        <v>16</v>
      </c>
      <c r="D56" s="692" t="s">
        <v>221</v>
      </c>
      <c r="E56" s="693" t="str">
        <f t="shared" si="45"/>
        <v>2.06.02.04.04</v>
      </c>
      <c r="F56" s="694" t="s">
        <v>158</v>
      </c>
      <c r="G56" s="603" t="s">
        <v>128</v>
      </c>
      <c r="H56" s="695" t="s">
        <v>251</v>
      </c>
      <c r="I56" s="696"/>
      <c r="J56" s="695" t="s">
        <v>140</v>
      </c>
      <c r="K56" s="692" t="s">
        <v>108</v>
      </c>
      <c r="L56" s="696"/>
      <c r="M56" s="696" t="s">
        <v>128</v>
      </c>
      <c r="N56" s="696" t="s">
        <v>128</v>
      </c>
      <c r="O56" s="696" t="s">
        <v>128</v>
      </c>
      <c r="P56" s="696" t="s">
        <v>128</v>
      </c>
      <c r="Q56" s="692" t="s">
        <v>130</v>
      </c>
      <c r="R56" s="697">
        <v>3800000</v>
      </c>
      <c r="S56" s="563"/>
      <c r="T56" s="516" t="str">
        <f t="shared" si="6"/>
        <v>2.06.02</v>
      </c>
      <c r="U56" s="524" t="str">
        <f t="shared" si="46"/>
        <v>ALAT RUMAH TANGGA</v>
      </c>
      <c r="V56" s="516">
        <f t="shared" si="47"/>
        <v>5</v>
      </c>
      <c r="W56" s="769">
        <f t="shared" si="48"/>
        <v>760000</v>
      </c>
      <c r="X56" s="516">
        <f t="shared" si="49"/>
        <v>9</v>
      </c>
      <c r="Y56" s="770">
        <f t="shared" si="50"/>
        <v>3800000</v>
      </c>
      <c r="Z56" s="771">
        <f t="shared" si="51"/>
        <v>0</v>
      </c>
      <c r="AA56" s="769">
        <f t="shared" si="52"/>
        <v>0</v>
      </c>
      <c r="AB56" s="769">
        <f t="shared" si="53"/>
        <v>0</v>
      </c>
      <c r="AC56" s="769">
        <f t="shared" si="54"/>
        <v>0</v>
      </c>
      <c r="AD56" s="769">
        <f t="shared" si="55"/>
        <v>0</v>
      </c>
      <c r="AE56" s="808">
        <f t="shared" si="56"/>
        <v>0</v>
      </c>
      <c r="AF56" s="516" t="str">
        <f t="shared" si="57"/>
        <v>2005</v>
      </c>
      <c r="AG56" s="748">
        <f t="shared" si="58"/>
        <v>0</v>
      </c>
      <c r="AH56" s="749">
        <f t="shared" si="59"/>
        <v>3800000</v>
      </c>
      <c r="AI56" s="746">
        <f t="shared" si="60"/>
        <v>3800000</v>
      </c>
      <c r="AJ56" s="745">
        <f t="shared" si="61"/>
        <v>3800000</v>
      </c>
      <c r="AK56" s="745">
        <f t="shared" si="62"/>
        <v>3800000</v>
      </c>
      <c r="AL56" s="877"/>
    </row>
    <row r="57" spans="1:45" ht="15" hidden="1" customHeight="1" x14ac:dyDescent="0.2">
      <c r="A57" s="775" t="s">
        <v>1220</v>
      </c>
      <c r="B57" s="775" t="str">
        <f t="shared" si="10"/>
        <v>02.06.04.07</v>
      </c>
      <c r="C57" s="760">
        <v>17</v>
      </c>
      <c r="D57" s="692" t="s">
        <v>1209</v>
      </c>
      <c r="E57" s="693" t="str">
        <f t="shared" si="45"/>
        <v>2.06.04.07.04</v>
      </c>
      <c r="F57" s="694" t="s">
        <v>161</v>
      </c>
      <c r="G57" s="603" t="s">
        <v>128</v>
      </c>
      <c r="H57" s="695" t="s">
        <v>249</v>
      </c>
      <c r="I57" s="696"/>
      <c r="J57" s="692" t="s">
        <v>254</v>
      </c>
      <c r="K57" s="692" t="s">
        <v>108</v>
      </c>
      <c r="L57" s="696"/>
      <c r="M57" s="696" t="s">
        <v>128</v>
      </c>
      <c r="N57" s="696" t="s">
        <v>128</v>
      </c>
      <c r="O57" s="696" t="s">
        <v>128</v>
      </c>
      <c r="P57" s="696" t="s">
        <v>128</v>
      </c>
      <c r="Q57" s="692" t="s">
        <v>130</v>
      </c>
      <c r="R57" s="697">
        <v>660000</v>
      </c>
      <c r="S57" s="707"/>
      <c r="T57" s="516" t="str">
        <f t="shared" si="6"/>
        <v>2.06.04</v>
      </c>
      <c r="U57" s="524" t="str">
        <f t="shared" si="46"/>
        <v>MEJA DAN KURSI KERJA/RAPAT PEJABAT</v>
      </c>
      <c r="V57" s="516">
        <f t="shared" si="47"/>
        <v>5</v>
      </c>
      <c r="W57" s="769">
        <f t="shared" si="48"/>
        <v>132000</v>
      </c>
      <c r="X57" s="516">
        <f t="shared" si="49"/>
        <v>9</v>
      </c>
      <c r="Y57" s="770">
        <f t="shared" si="50"/>
        <v>660000</v>
      </c>
      <c r="Z57" s="771">
        <f t="shared" si="51"/>
        <v>0</v>
      </c>
      <c r="AA57" s="769">
        <f t="shared" si="52"/>
        <v>0</v>
      </c>
      <c r="AB57" s="769">
        <f t="shared" si="53"/>
        <v>0</v>
      </c>
      <c r="AC57" s="769">
        <f t="shared" si="54"/>
        <v>0</v>
      </c>
      <c r="AD57" s="769">
        <f t="shared" si="55"/>
        <v>0</v>
      </c>
      <c r="AE57" s="808">
        <f t="shared" si="56"/>
        <v>0</v>
      </c>
      <c r="AF57" s="516" t="str">
        <f t="shared" si="57"/>
        <v>2005</v>
      </c>
      <c r="AG57" s="748">
        <f t="shared" si="58"/>
        <v>0</v>
      </c>
      <c r="AH57" s="749">
        <f t="shared" si="59"/>
        <v>660000</v>
      </c>
      <c r="AI57" s="746">
        <f t="shared" si="60"/>
        <v>660000</v>
      </c>
      <c r="AJ57" s="745">
        <f t="shared" si="61"/>
        <v>660000</v>
      </c>
      <c r="AK57" s="745">
        <f t="shared" si="62"/>
        <v>660000</v>
      </c>
      <c r="AL57" s="877"/>
    </row>
    <row r="58" spans="1:45" ht="17.25" hidden="1" customHeight="1" x14ac:dyDescent="0.2">
      <c r="A58" s="775" t="s">
        <v>1220</v>
      </c>
      <c r="B58" s="775" t="str">
        <f t="shared" si="10"/>
        <v>02.06.02.04</v>
      </c>
      <c r="C58" s="760">
        <v>18</v>
      </c>
      <c r="D58" s="692" t="s">
        <v>221</v>
      </c>
      <c r="E58" s="693" t="str">
        <f t="shared" si="45"/>
        <v>2.06.02.04.04</v>
      </c>
      <c r="F58" s="694" t="s">
        <v>158</v>
      </c>
      <c r="G58" s="603" t="s">
        <v>128</v>
      </c>
      <c r="H58" s="695" t="s">
        <v>133</v>
      </c>
      <c r="I58" s="696"/>
      <c r="J58" s="692" t="s">
        <v>140</v>
      </c>
      <c r="K58" s="692" t="s">
        <v>108</v>
      </c>
      <c r="L58" s="696"/>
      <c r="M58" s="696" t="s">
        <v>128</v>
      </c>
      <c r="N58" s="696" t="s">
        <v>128</v>
      </c>
      <c r="O58" s="696" t="s">
        <v>128</v>
      </c>
      <c r="P58" s="696" t="s">
        <v>128</v>
      </c>
      <c r="Q58" s="692" t="s">
        <v>130</v>
      </c>
      <c r="R58" s="697">
        <v>2450000</v>
      </c>
      <c r="S58" s="563"/>
      <c r="T58" s="516" t="str">
        <f t="shared" si="6"/>
        <v>2.06.02</v>
      </c>
      <c r="U58" s="524" t="str">
        <f t="shared" si="46"/>
        <v>ALAT RUMAH TANGGA</v>
      </c>
      <c r="V58" s="516">
        <f t="shared" si="47"/>
        <v>5</v>
      </c>
      <c r="W58" s="769">
        <f t="shared" si="48"/>
        <v>490000</v>
      </c>
      <c r="X58" s="516">
        <f t="shared" si="49"/>
        <v>9</v>
      </c>
      <c r="Y58" s="770">
        <f t="shared" si="50"/>
        <v>2450000</v>
      </c>
      <c r="Z58" s="771">
        <f t="shared" si="51"/>
        <v>0</v>
      </c>
      <c r="AA58" s="769">
        <f t="shared" si="52"/>
        <v>0</v>
      </c>
      <c r="AB58" s="769">
        <f t="shared" si="53"/>
        <v>0</v>
      </c>
      <c r="AC58" s="769">
        <f t="shared" si="54"/>
        <v>0</v>
      </c>
      <c r="AD58" s="769">
        <f t="shared" si="55"/>
        <v>0</v>
      </c>
      <c r="AE58" s="808">
        <f t="shared" si="56"/>
        <v>0</v>
      </c>
      <c r="AF58" s="516" t="str">
        <f t="shared" si="57"/>
        <v>2005</v>
      </c>
      <c r="AG58" s="748">
        <f t="shared" si="58"/>
        <v>0</v>
      </c>
      <c r="AH58" s="749">
        <f t="shared" si="59"/>
        <v>2450000</v>
      </c>
      <c r="AI58" s="746">
        <f t="shared" si="60"/>
        <v>2450000</v>
      </c>
      <c r="AJ58" s="745">
        <f t="shared" si="61"/>
        <v>2450000</v>
      </c>
      <c r="AK58" s="745">
        <f t="shared" si="62"/>
        <v>2450000</v>
      </c>
      <c r="AL58" s="877"/>
    </row>
    <row r="59" spans="1:45" ht="15" hidden="1" customHeight="1" x14ac:dyDescent="0.2">
      <c r="A59" s="775" t="s">
        <v>1220</v>
      </c>
      <c r="B59" s="775" t="str">
        <f t="shared" si="10"/>
        <v>02.06.01.04</v>
      </c>
      <c r="C59" s="760">
        <v>19</v>
      </c>
      <c r="D59" s="692" t="s">
        <v>220</v>
      </c>
      <c r="E59" s="693" t="str">
        <f t="shared" si="45"/>
        <v>2.06.01.04.04</v>
      </c>
      <c r="F59" s="694" t="s">
        <v>165</v>
      </c>
      <c r="G59" s="603" t="s">
        <v>128</v>
      </c>
      <c r="H59" s="695" t="s">
        <v>269</v>
      </c>
      <c r="I59" s="696"/>
      <c r="J59" s="692" t="s">
        <v>259</v>
      </c>
      <c r="K59" s="692" t="s">
        <v>108</v>
      </c>
      <c r="L59" s="696"/>
      <c r="M59" s="696" t="s">
        <v>128</v>
      </c>
      <c r="N59" s="696" t="s">
        <v>128</v>
      </c>
      <c r="O59" s="696" t="s">
        <v>128</v>
      </c>
      <c r="P59" s="696" t="s">
        <v>128</v>
      </c>
      <c r="Q59" s="692" t="s">
        <v>130</v>
      </c>
      <c r="R59" s="697">
        <v>630000</v>
      </c>
      <c r="S59" s="563"/>
      <c r="T59" s="516" t="str">
        <f t="shared" si="6"/>
        <v>2.06.01</v>
      </c>
      <c r="U59" s="524" t="str">
        <f t="shared" si="46"/>
        <v>ALAT KANTOR</v>
      </c>
      <c r="V59" s="516">
        <f t="shared" si="47"/>
        <v>5</v>
      </c>
      <c r="W59" s="769">
        <f t="shared" si="48"/>
        <v>126000</v>
      </c>
      <c r="X59" s="516">
        <f t="shared" si="49"/>
        <v>9</v>
      </c>
      <c r="Y59" s="770">
        <f t="shared" si="50"/>
        <v>630000</v>
      </c>
      <c r="Z59" s="771">
        <f t="shared" si="51"/>
        <v>0</v>
      </c>
      <c r="AA59" s="769">
        <f t="shared" si="52"/>
        <v>0</v>
      </c>
      <c r="AB59" s="769">
        <f t="shared" si="53"/>
        <v>0</v>
      </c>
      <c r="AC59" s="769">
        <f t="shared" si="54"/>
        <v>0</v>
      </c>
      <c r="AD59" s="769">
        <f t="shared" si="55"/>
        <v>0</v>
      </c>
      <c r="AE59" s="808">
        <f t="shared" si="56"/>
        <v>0</v>
      </c>
      <c r="AF59" s="516" t="str">
        <f t="shared" si="57"/>
        <v>2005</v>
      </c>
      <c r="AG59" s="748">
        <f t="shared" si="58"/>
        <v>0</v>
      </c>
      <c r="AH59" s="749">
        <f t="shared" si="59"/>
        <v>630000</v>
      </c>
      <c r="AI59" s="746">
        <f t="shared" si="60"/>
        <v>630000</v>
      </c>
      <c r="AJ59" s="745">
        <f t="shared" si="61"/>
        <v>630000</v>
      </c>
      <c r="AK59" s="745">
        <f t="shared" si="62"/>
        <v>630000</v>
      </c>
      <c r="AL59" s="877"/>
    </row>
    <row r="60" spans="1:45" ht="15" hidden="1" customHeight="1" x14ac:dyDescent="0.2">
      <c r="A60" s="775" t="s">
        <v>1220</v>
      </c>
      <c r="B60" s="775" t="str">
        <f t="shared" si="10"/>
        <v>02.06.02.04</v>
      </c>
      <c r="C60" s="760">
        <v>20</v>
      </c>
      <c r="D60" s="692" t="s">
        <v>221</v>
      </c>
      <c r="E60" s="693" t="str">
        <f t="shared" si="45"/>
        <v>2.06.02.04.04</v>
      </c>
      <c r="F60" s="694" t="s">
        <v>158</v>
      </c>
      <c r="G60" s="603" t="s">
        <v>128</v>
      </c>
      <c r="H60" s="695" t="s">
        <v>251</v>
      </c>
      <c r="I60" s="696"/>
      <c r="J60" s="692" t="s">
        <v>140</v>
      </c>
      <c r="K60" s="692" t="s">
        <v>108</v>
      </c>
      <c r="L60" s="696"/>
      <c r="M60" s="696" t="s">
        <v>128</v>
      </c>
      <c r="N60" s="696" t="s">
        <v>128</v>
      </c>
      <c r="O60" s="696" t="s">
        <v>128</v>
      </c>
      <c r="P60" s="696" t="s">
        <v>128</v>
      </c>
      <c r="Q60" s="692" t="s">
        <v>130</v>
      </c>
      <c r="R60" s="697">
        <v>4400000</v>
      </c>
      <c r="S60" s="707"/>
      <c r="T60" s="516" t="str">
        <f t="shared" si="6"/>
        <v>2.06.02</v>
      </c>
      <c r="U60" s="524" t="str">
        <f t="shared" si="46"/>
        <v>ALAT RUMAH TANGGA</v>
      </c>
      <c r="V60" s="516">
        <f t="shared" si="47"/>
        <v>5</v>
      </c>
      <c r="W60" s="769">
        <f t="shared" si="48"/>
        <v>880000</v>
      </c>
      <c r="X60" s="516">
        <f t="shared" si="49"/>
        <v>9</v>
      </c>
      <c r="Y60" s="770">
        <f t="shared" si="50"/>
        <v>4400000</v>
      </c>
      <c r="Z60" s="771">
        <f t="shared" si="51"/>
        <v>0</v>
      </c>
      <c r="AA60" s="769">
        <f t="shared" si="52"/>
        <v>0</v>
      </c>
      <c r="AB60" s="769">
        <f t="shared" si="53"/>
        <v>0</v>
      </c>
      <c r="AC60" s="769">
        <f t="shared" si="54"/>
        <v>0</v>
      </c>
      <c r="AD60" s="769">
        <f t="shared" si="55"/>
        <v>0</v>
      </c>
      <c r="AE60" s="808">
        <f t="shared" si="56"/>
        <v>0</v>
      </c>
      <c r="AF60" s="516" t="str">
        <f t="shared" si="57"/>
        <v>2005</v>
      </c>
      <c r="AG60" s="748">
        <f t="shared" si="58"/>
        <v>0</v>
      </c>
      <c r="AH60" s="749">
        <f t="shared" si="59"/>
        <v>4400000</v>
      </c>
      <c r="AI60" s="746">
        <f t="shared" si="60"/>
        <v>4400000</v>
      </c>
      <c r="AJ60" s="745">
        <f t="shared" si="61"/>
        <v>4400000</v>
      </c>
      <c r="AK60" s="745">
        <f t="shared" si="62"/>
        <v>4400000</v>
      </c>
      <c r="AL60" s="877"/>
    </row>
    <row r="61" spans="1:45" s="37" customFormat="1" ht="32" hidden="1" x14ac:dyDescent="0.2">
      <c r="A61" s="775" t="s">
        <v>1220</v>
      </c>
      <c r="B61" s="775" t="str">
        <f t="shared" si="10"/>
        <v>02.06.04.01</v>
      </c>
      <c r="C61" s="760">
        <v>21</v>
      </c>
      <c r="D61" s="692" t="s">
        <v>226</v>
      </c>
      <c r="E61" s="693" t="str">
        <f t="shared" si="45"/>
        <v>2.06.04.01.08</v>
      </c>
      <c r="F61" s="694" t="s">
        <v>408</v>
      </c>
      <c r="G61" s="603" t="s">
        <v>128</v>
      </c>
      <c r="H61" s="695" t="s">
        <v>271</v>
      </c>
      <c r="I61" s="696"/>
      <c r="J61" s="695" t="s">
        <v>255</v>
      </c>
      <c r="K61" s="692" t="s">
        <v>108</v>
      </c>
      <c r="L61" s="696"/>
      <c r="M61" s="696" t="s">
        <v>128</v>
      </c>
      <c r="N61" s="696" t="s">
        <v>128</v>
      </c>
      <c r="O61" s="696" t="s">
        <v>128</v>
      </c>
      <c r="P61" s="696" t="s">
        <v>128</v>
      </c>
      <c r="Q61" s="692" t="s">
        <v>130</v>
      </c>
      <c r="R61" s="697">
        <v>1350000</v>
      </c>
      <c r="S61" s="708"/>
      <c r="T61" s="516" t="str">
        <f t="shared" si="6"/>
        <v>2.06.04</v>
      </c>
      <c r="U61" s="524" t="str">
        <f t="shared" si="46"/>
        <v>MEJA DAN KURSI KERJA/RAPAT PEJABAT</v>
      </c>
      <c r="V61" s="516">
        <f t="shared" si="47"/>
        <v>5</v>
      </c>
      <c r="W61" s="769">
        <f t="shared" si="48"/>
        <v>270000</v>
      </c>
      <c r="X61" s="516">
        <f t="shared" si="49"/>
        <v>9</v>
      </c>
      <c r="Y61" s="770">
        <f t="shared" si="50"/>
        <v>1350000</v>
      </c>
      <c r="Z61" s="771">
        <f t="shared" si="51"/>
        <v>0</v>
      </c>
      <c r="AA61" s="769">
        <f t="shared" si="52"/>
        <v>0</v>
      </c>
      <c r="AB61" s="769">
        <f t="shared" si="53"/>
        <v>0</v>
      </c>
      <c r="AC61" s="769">
        <f t="shared" si="54"/>
        <v>0</v>
      </c>
      <c r="AD61" s="769">
        <f t="shared" si="55"/>
        <v>0</v>
      </c>
      <c r="AE61" s="808">
        <f t="shared" si="56"/>
        <v>0</v>
      </c>
      <c r="AF61" s="516" t="str">
        <f t="shared" si="57"/>
        <v>2005</v>
      </c>
      <c r="AG61" s="748">
        <f t="shared" si="58"/>
        <v>0</v>
      </c>
      <c r="AH61" s="749">
        <f t="shared" si="59"/>
        <v>1350000</v>
      </c>
      <c r="AI61" s="746">
        <f t="shared" si="60"/>
        <v>1350000</v>
      </c>
      <c r="AJ61" s="745">
        <f t="shared" si="61"/>
        <v>1350000</v>
      </c>
      <c r="AK61" s="745">
        <f t="shared" si="62"/>
        <v>1350000</v>
      </c>
      <c r="AL61" s="877"/>
      <c r="AM61" s="885"/>
      <c r="AN61" s="891"/>
      <c r="AO61" s="891"/>
      <c r="AP61" s="772"/>
      <c r="AQ61" s="11"/>
      <c r="AR61" s="11"/>
      <c r="AS61" s="11"/>
    </row>
    <row r="62" spans="1:45" s="37" customFormat="1" ht="32" hidden="1" x14ac:dyDescent="0.2">
      <c r="A62" s="775" t="s">
        <v>1220</v>
      </c>
      <c r="B62" s="775" t="str">
        <f t="shared" si="10"/>
        <v>02.06.04.01</v>
      </c>
      <c r="C62" s="760">
        <v>22</v>
      </c>
      <c r="D62" s="692" t="s">
        <v>226</v>
      </c>
      <c r="E62" s="693" t="str">
        <f t="shared" si="45"/>
        <v>2.06.04.01.08</v>
      </c>
      <c r="F62" s="694" t="s">
        <v>408</v>
      </c>
      <c r="G62" s="603" t="s">
        <v>128</v>
      </c>
      <c r="H62" s="695" t="s">
        <v>271</v>
      </c>
      <c r="I62" s="696"/>
      <c r="J62" s="695" t="s">
        <v>255</v>
      </c>
      <c r="K62" s="692" t="s">
        <v>108</v>
      </c>
      <c r="L62" s="696"/>
      <c r="M62" s="696" t="s">
        <v>128</v>
      </c>
      <c r="N62" s="696" t="s">
        <v>128</v>
      </c>
      <c r="O62" s="696" t="s">
        <v>128</v>
      </c>
      <c r="P62" s="696" t="s">
        <v>128</v>
      </c>
      <c r="Q62" s="692" t="s">
        <v>130</v>
      </c>
      <c r="R62" s="697">
        <v>1350000</v>
      </c>
      <c r="S62" s="708"/>
      <c r="T62" s="516" t="str">
        <f t="shared" si="6"/>
        <v>2.06.04</v>
      </c>
      <c r="U62" s="524" t="str">
        <f t="shared" si="46"/>
        <v>MEJA DAN KURSI KERJA/RAPAT PEJABAT</v>
      </c>
      <c r="V62" s="516">
        <f t="shared" si="47"/>
        <v>5</v>
      </c>
      <c r="W62" s="769">
        <f t="shared" si="48"/>
        <v>270000</v>
      </c>
      <c r="X62" s="516">
        <f t="shared" si="49"/>
        <v>9</v>
      </c>
      <c r="Y62" s="770">
        <f t="shared" si="50"/>
        <v>1350000</v>
      </c>
      <c r="Z62" s="771">
        <f t="shared" si="51"/>
        <v>0</v>
      </c>
      <c r="AA62" s="769">
        <f t="shared" si="52"/>
        <v>0</v>
      </c>
      <c r="AB62" s="769">
        <f t="shared" si="53"/>
        <v>0</v>
      </c>
      <c r="AC62" s="769">
        <f t="shared" si="54"/>
        <v>0</v>
      </c>
      <c r="AD62" s="769">
        <f t="shared" si="55"/>
        <v>0</v>
      </c>
      <c r="AE62" s="808">
        <f t="shared" si="56"/>
        <v>0</v>
      </c>
      <c r="AF62" s="516" t="str">
        <f t="shared" si="57"/>
        <v>2005</v>
      </c>
      <c r="AG62" s="748">
        <f t="shared" si="58"/>
        <v>0</v>
      </c>
      <c r="AH62" s="749">
        <f t="shared" si="59"/>
        <v>1350000</v>
      </c>
      <c r="AI62" s="746">
        <f t="shared" si="60"/>
        <v>1350000</v>
      </c>
      <c r="AJ62" s="745">
        <f t="shared" si="61"/>
        <v>1350000</v>
      </c>
      <c r="AK62" s="745">
        <f t="shared" si="62"/>
        <v>1350000</v>
      </c>
      <c r="AL62" s="877"/>
      <c r="AM62" s="885"/>
      <c r="AN62" s="891"/>
      <c r="AO62" s="891"/>
      <c r="AP62" s="772"/>
      <c r="AQ62" s="11"/>
      <c r="AR62" s="11"/>
      <c r="AS62" s="11"/>
    </row>
    <row r="63" spans="1:45" s="37" customFormat="1" ht="32" hidden="1" x14ac:dyDescent="0.2">
      <c r="A63" s="775" t="s">
        <v>1220</v>
      </c>
      <c r="B63" s="775" t="str">
        <f t="shared" si="10"/>
        <v>02.06.04.01</v>
      </c>
      <c r="C63" s="760">
        <v>23</v>
      </c>
      <c r="D63" s="692" t="s">
        <v>226</v>
      </c>
      <c r="E63" s="693" t="str">
        <f t="shared" si="45"/>
        <v>2.06.04.01.08</v>
      </c>
      <c r="F63" s="694" t="s">
        <v>408</v>
      </c>
      <c r="G63" s="603" t="s">
        <v>128</v>
      </c>
      <c r="H63" s="695" t="s">
        <v>271</v>
      </c>
      <c r="I63" s="696"/>
      <c r="J63" s="695" t="s">
        <v>255</v>
      </c>
      <c r="K63" s="692" t="s">
        <v>108</v>
      </c>
      <c r="L63" s="696"/>
      <c r="M63" s="696" t="s">
        <v>128</v>
      </c>
      <c r="N63" s="696" t="s">
        <v>128</v>
      </c>
      <c r="O63" s="696" t="s">
        <v>128</v>
      </c>
      <c r="P63" s="696" t="s">
        <v>128</v>
      </c>
      <c r="Q63" s="692" t="s">
        <v>130</v>
      </c>
      <c r="R63" s="697">
        <v>1350000</v>
      </c>
      <c r="S63" s="708"/>
      <c r="T63" s="516" t="str">
        <f t="shared" si="6"/>
        <v>2.06.04</v>
      </c>
      <c r="U63" s="524" t="str">
        <f t="shared" si="46"/>
        <v>MEJA DAN KURSI KERJA/RAPAT PEJABAT</v>
      </c>
      <c r="V63" s="516">
        <f t="shared" si="47"/>
        <v>5</v>
      </c>
      <c r="W63" s="769">
        <f t="shared" si="48"/>
        <v>270000</v>
      </c>
      <c r="X63" s="516">
        <f t="shared" si="49"/>
        <v>9</v>
      </c>
      <c r="Y63" s="770">
        <f t="shared" si="50"/>
        <v>1350000</v>
      </c>
      <c r="Z63" s="771">
        <f t="shared" si="51"/>
        <v>0</v>
      </c>
      <c r="AA63" s="769">
        <f t="shared" si="52"/>
        <v>0</v>
      </c>
      <c r="AB63" s="769">
        <f t="shared" si="53"/>
        <v>0</v>
      </c>
      <c r="AC63" s="769">
        <f t="shared" si="54"/>
        <v>0</v>
      </c>
      <c r="AD63" s="769">
        <f t="shared" si="55"/>
        <v>0</v>
      </c>
      <c r="AE63" s="808">
        <f t="shared" si="56"/>
        <v>0</v>
      </c>
      <c r="AF63" s="516" t="str">
        <f t="shared" si="57"/>
        <v>2005</v>
      </c>
      <c r="AG63" s="748">
        <f t="shared" si="58"/>
        <v>0</v>
      </c>
      <c r="AH63" s="749">
        <f t="shared" si="59"/>
        <v>1350000</v>
      </c>
      <c r="AI63" s="746">
        <f t="shared" si="60"/>
        <v>1350000</v>
      </c>
      <c r="AJ63" s="745">
        <f t="shared" si="61"/>
        <v>1350000</v>
      </c>
      <c r="AK63" s="745">
        <f t="shared" si="62"/>
        <v>1350000</v>
      </c>
      <c r="AL63" s="877"/>
      <c r="AM63" s="885"/>
      <c r="AN63" s="891"/>
      <c r="AO63" s="891"/>
      <c r="AP63" s="772"/>
      <c r="AQ63" s="11"/>
      <c r="AR63" s="11"/>
      <c r="AS63" s="11"/>
    </row>
    <row r="64" spans="1:45" s="37" customFormat="1" ht="32" hidden="1" x14ac:dyDescent="0.2">
      <c r="A64" s="775" t="s">
        <v>1220</v>
      </c>
      <c r="B64" s="775" t="str">
        <f t="shared" si="10"/>
        <v>02.06.04.01</v>
      </c>
      <c r="C64" s="760">
        <v>24</v>
      </c>
      <c r="D64" s="692" t="s">
        <v>226</v>
      </c>
      <c r="E64" s="693" t="str">
        <f t="shared" si="45"/>
        <v>2.06.04.01.08</v>
      </c>
      <c r="F64" s="694" t="s">
        <v>408</v>
      </c>
      <c r="G64" s="603" t="s">
        <v>128</v>
      </c>
      <c r="H64" s="695" t="s">
        <v>271</v>
      </c>
      <c r="I64" s="696"/>
      <c r="J64" s="695" t="s">
        <v>255</v>
      </c>
      <c r="K64" s="692" t="s">
        <v>108</v>
      </c>
      <c r="L64" s="696"/>
      <c r="M64" s="696" t="s">
        <v>128</v>
      </c>
      <c r="N64" s="696" t="s">
        <v>128</v>
      </c>
      <c r="O64" s="696" t="s">
        <v>128</v>
      </c>
      <c r="P64" s="696" t="s">
        <v>128</v>
      </c>
      <c r="Q64" s="692" t="s">
        <v>130</v>
      </c>
      <c r="R64" s="697">
        <v>1350000</v>
      </c>
      <c r="S64" s="708"/>
      <c r="T64" s="516" t="str">
        <f t="shared" si="6"/>
        <v>2.06.04</v>
      </c>
      <c r="U64" s="524" t="str">
        <f t="shared" si="46"/>
        <v>MEJA DAN KURSI KERJA/RAPAT PEJABAT</v>
      </c>
      <c r="V64" s="516">
        <f t="shared" si="47"/>
        <v>5</v>
      </c>
      <c r="W64" s="769">
        <f t="shared" si="48"/>
        <v>270000</v>
      </c>
      <c r="X64" s="516">
        <f t="shared" si="49"/>
        <v>9</v>
      </c>
      <c r="Y64" s="770">
        <f t="shared" si="50"/>
        <v>1350000</v>
      </c>
      <c r="Z64" s="771">
        <f t="shared" si="51"/>
        <v>0</v>
      </c>
      <c r="AA64" s="769">
        <f t="shared" si="52"/>
        <v>0</v>
      </c>
      <c r="AB64" s="769">
        <f t="shared" si="53"/>
        <v>0</v>
      </c>
      <c r="AC64" s="769">
        <f t="shared" si="54"/>
        <v>0</v>
      </c>
      <c r="AD64" s="769">
        <f t="shared" si="55"/>
        <v>0</v>
      </c>
      <c r="AE64" s="808">
        <f t="shared" si="56"/>
        <v>0</v>
      </c>
      <c r="AF64" s="516" t="str">
        <f t="shared" si="57"/>
        <v>2005</v>
      </c>
      <c r="AG64" s="748">
        <f t="shared" si="58"/>
        <v>0</v>
      </c>
      <c r="AH64" s="749">
        <f t="shared" si="59"/>
        <v>1350000</v>
      </c>
      <c r="AI64" s="746">
        <f t="shared" si="60"/>
        <v>1350000</v>
      </c>
      <c r="AJ64" s="745">
        <f t="shared" si="61"/>
        <v>1350000</v>
      </c>
      <c r="AK64" s="745">
        <f t="shared" si="62"/>
        <v>1350000</v>
      </c>
      <c r="AL64" s="877"/>
      <c r="AM64" s="885"/>
      <c r="AN64" s="891"/>
      <c r="AO64" s="891"/>
      <c r="AP64" s="772"/>
      <c r="AQ64" s="11"/>
      <c r="AR64" s="11"/>
      <c r="AS64" s="11"/>
    </row>
    <row r="65" spans="1:45" s="37" customFormat="1" ht="32" hidden="1" x14ac:dyDescent="0.2">
      <c r="A65" s="775" t="s">
        <v>1220</v>
      </c>
      <c r="B65" s="775" t="str">
        <f t="shared" si="10"/>
        <v>02.06.04.01</v>
      </c>
      <c r="C65" s="760">
        <v>25</v>
      </c>
      <c r="D65" s="692" t="s">
        <v>226</v>
      </c>
      <c r="E65" s="693" t="str">
        <f t="shared" si="45"/>
        <v>2.06.04.01.08</v>
      </c>
      <c r="F65" s="694" t="s">
        <v>408</v>
      </c>
      <c r="G65" s="603" t="s">
        <v>128</v>
      </c>
      <c r="H65" s="695" t="s">
        <v>271</v>
      </c>
      <c r="I65" s="696"/>
      <c r="J65" s="695" t="s">
        <v>255</v>
      </c>
      <c r="K65" s="692" t="s">
        <v>108</v>
      </c>
      <c r="L65" s="696"/>
      <c r="M65" s="696" t="s">
        <v>128</v>
      </c>
      <c r="N65" s="696" t="s">
        <v>128</v>
      </c>
      <c r="O65" s="696" t="s">
        <v>128</v>
      </c>
      <c r="P65" s="696" t="s">
        <v>128</v>
      </c>
      <c r="Q65" s="692" t="s">
        <v>130</v>
      </c>
      <c r="R65" s="697">
        <v>1350000</v>
      </c>
      <c r="S65" s="708"/>
      <c r="T65" s="516" t="str">
        <f t="shared" si="6"/>
        <v>2.06.04</v>
      </c>
      <c r="U65" s="524" t="str">
        <f t="shared" si="46"/>
        <v>MEJA DAN KURSI KERJA/RAPAT PEJABAT</v>
      </c>
      <c r="V65" s="516">
        <f t="shared" si="47"/>
        <v>5</v>
      </c>
      <c r="W65" s="769">
        <f t="shared" si="48"/>
        <v>270000</v>
      </c>
      <c r="X65" s="516">
        <f t="shared" si="49"/>
        <v>9</v>
      </c>
      <c r="Y65" s="770">
        <f t="shared" si="50"/>
        <v>1350000</v>
      </c>
      <c r="Z65" s="771">
        <f t="shared" si="51"/>
        <v>0</v>
      </c>
      <c r="AA65" s="769">
        <f t="shared" si="52"/>
        <v>0</v>
      </c>
      <c r="AB65" s="769">
        <f t="shared" si="53"/>
        <v>0</v>
      </c>
      <c r="AC65" s="769">
        <f t="shared" si="54"/>
        <v>0</v>
      </c>
      <c r="AD65" s="769">
        <f t="shared" si="55"/>
        <v>0</v>
      </c>
      <c r="AE65" s="808">
        <f t="shared" si="56"/>
        <v>0</v>
      </c>
      <c r="AF65" s="516" t="str">
        <f t="shared" si="57"/>
        <v>2005</v>
      </c>
      <c r="AG65" s="748">
        <f t="shared" si="58"/>
        <v>0</v>
      </c>
      <c r="AH65" s="749">
        <f t="shared" si="59"/>
        <v>1350000</v>
      </c>
      <c r="AI65" s="746">
        <f t="shared" si="60"/>
        <v>1350000</v>
      </c>
      <c r="AJ65" s="745">
        <f t="shared" si="61"/>
        <v>1350000</v>
      </c>
      <c r="AK65" s="745">
        <f t="shared" si="62"/>
        <v>1350000</v>
      </c>
      <c r="AL65" s="877"/>
      <c r="AM65" s="885"/>
      <c r="AN65" s="891"/>
      <c r="AO65" s="891"/>
      <c r="AP65" s="772"/>
      <c r="AQ65" s="11"/>
      <c r="AR65" s="11"/>
      <c r="AS65" s="11"/>
    </row>
    <row r="66" spans="1:45" s="37" customFormat="1" ht="32" hidden="1" x14ac:dyDescent="0.2">
      <c r="A66" s="775" t="s">
        <v>1220</v>
      </c>
      <c r="B66" s="775" t="str">
        <f t="shared" si="10"/>
        <v>02.06.04.01</v>
      </c>
      <c r="C66" s="760">
        <v>26</v>
      </c>
      <c r="D66" s="692" t="s">
        <v>226</v>
      </c>
      <c r="E66" s="693" t="str">
        <f t="shared" si="45"/>
        <v>2.06.04.01.08</v>
      </c>
      <c r="F66" s="694" t="s">
        <v>408</v>
      </c>
      <c r="G66" s="603" t="s">
        <v>128</v>
      </c>
      <c r="H66" s="695" t="s">
        <v>271</v>
      </c>
      <c r="I66" s="696"/>
      <c r="J66" s="695" t="s">
        <v>255</v>
      </c>
      <c r="K66" s="692" t="s">
        <v>108</v>
      </c>
      <c r="L66" s="696"/>
      <c r="M66" s="696" t="s">
        <v>128</v>
      </c>
      <c r="N66" s="696" t="s">
        <v>128</v>
      </c>
      <c r="O66" s="696" t="s">
        <v>128</v>
      </c>
      <c r="P66" s="696" t="s">
        <v>128</v>
      </c>
      <c r="Q66" s="692" t="s">
        <v>130</v>
      </c>
      <c r="R66" s="697">
        <v>1350000</v>
      </c>
      <c r="S66" s="709"/>
      <c r="T66" s="516" t="str">
        <f t="shared" si="6"/>
        <v>2.06.04</v>
      </c>
      <c r="U66" s="524" t="str">
        <f t="shared" si="46"/>
        <v>MEJA DAN KURSI KERJA/RAPAT PEJABAT</v>
      </c>
      <c r="V66" s="516">
        <f t="shared" si="47"/>
        <v>5</v>
      </c>
      <c r="W66" s="769">
        <f t="shared" si="48"/>
        <v>270000</v>
      </c>
      <c r="X66" s="516">
        <f t="shared" si="49"/>
        <v>9</v>
      </c>
      <c r="Y66" s="770">
        <f t="shared" si="50"/>
        <v>1350000</v>
      </c>
      <c r="Z66" s="771">
        <f t="shared" si="51"/>
        <v>0</v>
      </c>
      <c r="AA66" s="769">
        <f t="shared" si="52"/>
        <v>0</v>
      </c>
      <c r="AB66" s="769">
        <f t="shared" si="53"/>
        <v>0</v>
      </c>
      <c r="AC66" s="769">
        <f t="shared" si="54"/>
        <v>0</v>
      </c>
      <c r="AD66" s="769">
        <f t="shared" si="55"/>
        <v>0</v>
      </c>
      <c r="AE66" s="808">
        <f t="shared" si="56"/>
        <v>0</v>
      </c>
      <c r="AF66" s="516" t="str">
        <f t="shared" si="57"/>
        <v>2005</v>
      </c>
      <c r="AG66" s="748">
        <f t="shared" si="58"/>
        <v>0</v>
      </c>
      <c r="AH66" s="749">
        <f t="shared" si="59"/>
        <v>1350000</v>
      </c>
      <c r="AI66" s="746">
        <f t="shared" si="60"/>
        <v>1350000</v>
      </c>
      <c r="AJ66" s="745">
        <f t="shared" si="61"/>
        <v>1350000</v>
      </c>
      <c r="AK66" s="745">
        <f t="shared" si="62"/>
        <v>1350000</v>
      </c>
      <c r="AL66" s="877"/>
      <c r="AM66" s="885"/>
      <c r="AN66" s="891"/>
      <c r="AO66" s="891"/>
      <c r="AP66" s="772"/>
      <c r="AQ66" s="11"/>
      <c r="AR66" s="11"/>
      <c r="AS66" s="11"/>
    </row>
    <row r="67" spans="1:45" ht="15" hidden="1" customHeight="1" x14ac:dyDescent="0.2">
      <c r="A67" s="775" t="s">
        <v>1220</v>
      </c>
      <c r="B67" s="775" t="str">
        <f t="shared" si="10"/>
        <v>02.06.02.01</v>
      </c>
      <c r="C67" s="760">
        <v>27</v>
      </c>
      <c r="D67" s="692" t="s">
        <v>1210</v>
      </c>
      <c r="E67" s="693" t="str">
        <f t="shared" si="45"/>
        <v>2.06.02.01.30</v>
      </c>
      <c r="F67" s="694" t="s">
        <v>160</v>
      </c>
      <c r="G67" s="603" t="s">
        <v>128</v>
      </c>
      <c r="H67" s="695" t="s">
        <v>398</v>
      </c>
      <c r="I67" s="696"/>
      <c r="J67" s="695" t="s">
        <v>257</v>
      </c>
      <c r="K67" s="692" t="s">
        <v>108</v>
      </c>
      <c r="L67" s="696"/>
      <c r="M67" s="696" t="s">
        <v>128</v>
      </c>
      <c r="N67" s="696" t="s">
        <v>128</v>
      </c>
      <c r="O67" s="696" t="s">
        <v>128</v>
      </c>
      <c r="P67" s="696" t="s">
        <v>128</v>
      </c>
      <c r="Q67" s="692" t="s">
        <v>130</v>
      </c>
      <c r="R67" s="697">
        <v>1050000</v>
      </c>
      <c r="S67" s="707"/>
      <c r="T67" s="516" t="str">
        <f t="shared" si="6"/>
        <v>2.06.02</v>
      </c>
      <c r="U67" s="524" t="str">
        <f t="shared" si="46"/>
        <v>ALAT RUMAH TANGGA</v>
      </c>
      <c r="V67" s="516">
        <f t="shared" si="47"/>
        <v>5</v>
      </c>
      <c r="W67" s="769">
        <f t="shared" si="48"/>
        <v>210000</v>
      </c>
      <c r="X67" s="516">
        <f t="shared" si="49"/>
        <v>9</v>
      </c>
      <c r="Y67" s="770">
        <f t="shared" si="50"/>
        <v>1050000</v>
      </c>
      <c r="Z67" s="771">
        <f t="shared" si="51"/>
        <v>0</v>
      </c>
      <c r="AA67" s="769">
        <f t="shared" si="52"/>
        <v>0</v>
      </c>
      <c r="AB67" s="769">
        <f t="shared" si="53"/>
        <v>0</v>
      </c>
      <c r="AC67" s="769">
        <f t="shared" si="54"/>
        <v>0</v>
      </c>
      <c r="AD67" s="769">
        <f t="shared" si="55"/>
        <v>0</v>
      </c>
      <c r="AE67" s="808">
        <f t="shared" si="56"/>
        <v>0</v>
      </c>
      <c r="AF67" s="516" t="str">
        <f t="shared" si="57"/>
        <v>2005</v>
      </c>
      <c r="AG67" s="748">
        <f t="shared" si="58"/>
        <v>0</v>
      </c>
      <c r="AH67" s="749">
        <f t="shared" si="59"/>
        <v>1050000</v>
      </c>
      <c r="AI67" s="746">
        <f t="shared" si="60"/>
        <v>1050000</v>
      </c>
      <c r="AJ67" s="745">
        <f t="shared" si="61"/>
        <v>1050000</v>
      </c>
      <c r="AK67" s="745">
        <f t="shared" si="62"/>
        <v>1050000</v>
      </c>
      <c r="AL67" s="877"/>
    </row>
    <row r="68" spans="1:45" ht="19.5" hidden="1" customHeight="1" x14ac:dyDescent="0.2">
      <c r="A68" s="775" t="s">
        <v>1220</v>
      </c>
      <c r="B68" s="775" t="str">
        <f t="shared" si="10"/>
        <v>02.06.02.01</v>
      </c>
      <c r="C68" s="760">
        <v>28</v>
      </c>
      <c r="D68" s="692" t="s">
        <v>1210</v>
      </c>
      <c r="E68" s="693" t="str">
        <f t="shared" si="45"/>
        <v>2.06.02.01.30</v>
      </c>
      <c r="F68" s="694" t="s">
        <v>160</v>
      </c>
      <c r="G68" s="603" t="s">
        <v>128</v>
      </c>
      <c r="H68" s="695" t="s">
        <v>398</v>
      </c>
      <c r="I68" s="696"/>
      <c r="J68" s="695" t="s">
        <v>257</v>
      </c>
      <c r="K68" s="692" t="s">
        <v>108</v>
      </c>
      <c r="L68" s="696"/>
      <c r="M68" s="696" t="s">
        <v>128</v>
      </c>
      <c r="N68" s="696" t="s">
        <v>128</v>
      </c>
      <c r="O68" s="696" t="s">
        <v>128</v>
      </c>
      <c r="P68" s="696" t="s">
        <v>128</v>
      </c>
      <c r="Q68" s="692" t="s">
        <v>130</v>
      </c>
      <c r="R68" s="697">
        <v>1050000</v>
      </c>
      <c r="S68" s="707"/>
      <c r="T68" s="516" t="str">
        <f t="shared" si="6"/>
        <v>2.06.02</v>
      </c>
      <c r="U68" s="524" t="str">
        <f t="shared" si="46"/>
        <v>ALAT RUMAH TANGGA</v>
      </c>
      <c r="V68" s="516">
        <f t="shared" si="47"/>
        <v>5</v>
      </c>
      <c r="W68" s="769">
        <f t="shared" si="48"/>
        <v>210000</v>
      </c>
      <c r="X68" s="516">
        <f t="shared" si="49"/>
        <v>9</v>
      </c>
      <c r="Y68" s="770">
        <f t="shared" si="50"/>
        <v>1050000</v>
      </c>
      <c r="Z68" s="771">
        <f t="shared" si="51"/>
        <v>0</v>
      </c>
      <c r="AA68" s="769">
        <f t="shared" si="52"/>
        <v>0</v>
      </c>
      <c r="AB68" s="769">
        <f t="shared" si="53"/>
        <v>0</v>
      </c>
      <c r="AC68" s="769">
        <f t="shared" si="54"/>
        <v>0</v>
      </c>
      <c r="AD68" s="769">
        <f t="shared" si="55"/>
        <v>0</v>
      </c>
      <c r="AE68" s="808">
        <f t="shared" si="56"/>
        <v>0</v>
      </c>
      <c r="AF68" s="516" t="str">
        <f t="shared" si="57"/>
        <v>2005</v>
      </c>
      <c r="AG68" s="748">
        <f t="shared" si="58"/>
        <v>0</v>
      </c>
      <c r="AH68" s="749">
        <f t="shared" si="59"/>
        <v>1050000</v>
      </c>
      <c r="AI68" s="746">
        <f t="shared" si="60"/>
        <v>1050000</v>
      </c>
      <c r="AJ68" s="745">
        <f t="shared" si="61"/>
        <v>1050000</v>
      </c>
      <c r="AK68" s="745">
        <f t="shared" si="62"/>
        <v>1050000</v>
      </c>
      <c r="AL68" s="877"/>
    </row>
    <row r="69" spans="1:45" ht="15" hidden="1" customHeight="1" x14ac:dyDescent="0.2">
      <c r="A69" s="775" t="s">
        <v>1220</v>
      </c>
      <c r="B69" s="775" t="str">
        <f t="shared" si="10"/>
        <v>02.06.01.04</v>
      </c>
      <c r="C69" s="760">
        <v>29</v>
      </c>
      <c r="D69" s="692" t="s">
        <v>220</v>
      </c>
      <c r="E69" s="693" t="str">
        <f t="shared" si="45"/>
        <v>2.06.01.04.04</v>
      </c>
      <c r="F69" s="694" t="s">
        <v>165</v>
      </c>
      <c r="G69" s="603" t="s">
        <v>128</v>
      </c>
      <c r="H69" s="695" t="s">
        <v>269</v>
      </c>
      <c r="I69" s="696"/>
      <c r="J69" s="695" t="s">
        <v>259</v>
      </c>
      <c r="K69" s="692" t="s">
        <v>108</v>
      </c>
      <c r="L69" s="696"/>
      <c r="M69" s="696" t="s">
        <v>128</v>
      </c>
      <c r="N69" s="696" t="s">
        <v>128</v>
      </c>
      <c r="O69" s="696" t="s">
        <v>128</v>
      </c>
      <c r="P69" s="696" t="s">
        <v>128</v>
      </c>
      <c r="Q69" s="692" t="s">
        <v>130</v>
      </c>
      <c r="R69" s="697">
        <v>900000</v>
      </c>
      <c r="S69" s="707"/>
      <c r="T69" s="516" t="str">
        <f t="shared" si="6"/>
        <v>2.06.01</v>
      </c>
      <c r="U69" s="524" t="str">
        <f t="shared" si="46"/>
        <v>ALAT KANTOR</v>
      </c>
      <c r="V69" s="516">
        <f t="shared" si="47"/>
        <v>5</v>
      </c>
      <c r="W69" s="769">
        <f t="shared" si="48"/>
        <v>180000</v>
      </c>
      <c r="X69" s="516">
        <f t="shared" si="49"/>
        <v>9</v>
      </c>
      <c r="Y69" s="770">
        <f t="shared" si="50"/>
        <v>900000</v>
      </c>
      <c r="Z69" s="771">
        <f t="shared" si="51"/>
        <v>0</v>
      </c>
      <c r="AA69" s="769">
        <f t="shared" si="52"/>
        <v>0</v>
      </c>
      <c r="AB69" s="769">
        <f t="shared" si="53"/>
        <v>0</v>
      </c>
      <c r="AC69" s="769">
        <f t="shared" si="54"/>
        <v>0</v>
      </c>
      <c r="AD69" s="769">
        <f t="shared" si="55"/>
        <v>0</v>
      </c>
      <c r="AE69" s="808">
        <f t="shared" si="56"/>
        <v>0</v>
      </c>
      <c r="AF69" s="516" t="str">
        <f t="shared" si="57"/>
        <v>2005</v>
      </c>
      <c r="AG69" s="748">
        <f t="shared" si="58"/>
        <v>0</v>
      </c>
      <c r="AH69" s="749">
        <f t="shared" si="59"/>
        <v>900000</v>
      </c>
      <c r="AI69" s="746">
        <f t="shared" si="60"/>
        <v>900000</v>
      </c>
      <c r="AJ69" s="745">
        <f t="shared" si="61"/>
        <v>900000</v>
      </c>
      <c r="AK69" s="745">
        <f t="shared" si="62"/>
        <v>900000</v>
      </c>
      <c r="AL69" s="877"/>
    </row>
    <row r="70" spans="1:45" ht="15" hidden="1" customHeight="1" x14ac:dyDescent="0.2">
      <c r="A70" s="775" t="s">
        <v>1220</v>
      </c>
      <c r="B70" s="775" t="str">
        <f t="shared" si="10"/>
        <v>02.06.04.07</v>
      </c>
      <c r="C70" s="760">
        <v>30</v>
      </c>
      <c r="D70" s="692" t="s">
        <v>1209</v>
      </c>
      <c r="E70" s="693" t="str">
        <f t="shared" si="45"/>
        <v>2.06.04.07.04</v>
      </c>
      <c r="F70" s="694" t="s">
        <v>168</v>
      </c>
      <c r="G70" s="603" t="s">
        <v>128</v>
      </c>
      <c r="H70" s="695" t="s">
        <v>249</v>
      </c>
      <c r="I70" s="696"/>
      <c r="J70" s="695" t="s">
        <v>254</v>
      </c>
      <c r="K70" s="692" t="s">
        <v>108</v>
      </c>
      <c r="L70" s="696"/>
      <c r="M70" s="696" t="s">
        <v>128</v>
      </c>
      <c r="N70" s="696" t="s">
        <v>128</v>
      </c>
      <c r="O70" s="696" t="s">
        <v>128</v>
      </c>
      <c r="P70" s="696" t="s">
        <v>128</v>
      </c>
      <c r="Q70" s="692" t="s">
        <v>130</v>
      </c>
      <c r="R70" s="697">
        <v>1260000</v>
      </c>
      <c r="S70" s="707"/>
      <c r="T70" s="516" t="str">
        <f t="shared" si="6"/>
        <v>2.06.04</v>
      </c>
      <c r="U70" s="524" t="str">
        <f t="shared" si="46"/>
        <v>MEJA DAN KURSI KERJA/RAPAT PEJABAT</v>
      </c>
      <c r="V70" s="516">
        <f t="shared" si="47"/>
        <v>5</v>
      </c>
      <c r="W70" s="769">
        <f t="shared" si="48"/>
        <v>252000</v>
      </c>
      <c r="X70" s="516">
        <f t="shared" si="49"/>
        <v>9</v>
      </c>
      <c r="Y70" s="770">
        <f t="shared" si="50"/>
        <v>1260000</v>
      </c>
      <c r="Z70" s="771">
        <f t="shared" si="51"/>
        <v>0</v>
      </c>
      <c r="AA70" s="769">
        <f t="shared" si="52"/>
        <v>0</v>
      </c>
      <c r="AB70" s="769">
        <f t="shared" si="53"/>
        <v>0</v>
      </c>
      <c r="AC70" s="769">
        <f t="shared" si="54"/>
        <v>0</v>
      </c>
      <c r="AD70" s="769">
        <f t="shared" si="55"/>
        <v>0</v>
      </c>
      <c r="AE70" s="808">
        <f t="shared" si="56"/>
        <v>0</v>
      </c>
      <c r="AF70" s="516" t="str">
        <f t="shared" si="57"/>
        <v>2005</v>
      </c>
      <c r="AG70" s="748">
        <f t="shared" si="58"/>
        <v>0</v>
      </c>
      <c r="AH70" s="749">
        <f t="shared" si="59"/>
        <v>1260000</v>
      </c>
      <c r="AI70" s="746">
        <f t="shared" si="60"/>
        <v>1260000</v>
      </c>
      <c r="AJ70" s="745">
        <f t="shared" si="61"/>
        <v>1260000</v>
      </c>
      <c r="AK70" s="745">
        <f t="shared" si="62"/>
        <v>1260000</v>
      </c>
      <c r="AL70" s="877"/>
    </row>
    <row r="71" spans="1:45" ht="15" hidden="1" customHeight="1" x14ac:dyDescent="0.2">
      <c r="A71" s="775" t="s">
        <v>1220</v>
      </c>
      <c r="B71" s="775" t="str">
        <f t="shared" si="10"/>
        <v>02.06.02.04</v>
      </c>
      <c r="C71" s="760">
        <v>31</v>
      </c>
      <c r="D71" s="692" t="s">
        <v>221</v>
      </c>
      <c r="E71" s="693" t="str">
        <f t="shared" si="45"/>
        <v>2.06.02.04.04</v>
      </c>
      <c r="F71" s="694" t="s">
        <v>158</v>
      </c>
      <c r="G71" s="603" t="s">
        <v>128</v>
      </c>
      <c r="H71" s="695" t="s">
        <v>251</v>
      </c>
      <c r="I71" s="696"/>
      <c r="J71" s="695" t="s">
        <v>140</v>
      </c>
      <c r="K71" s="692" t="s">
        <v>108</v>
      </c>
      <c r="L71" s="696"/>
      <c r="M71" s="696" t="s">
        <v>128</v>
      </c>
      <c r="N71" s="696" t="s">
        <v>128</v>
      </c>
      <c r="O71" s="696" t="s">
        <v>128</v>
      </c>
      <c r="P71" s="696" t="s">
        <v>128</v>
      </c>
      <c r="Q71" s="692" t="s">
        <v>130</v>
      </c>
      <c r="R71" s="697">
        <v>2200000</v>
      </c>
      <c r="S71" s="707"/>
      <c r="T71" s="516" t="str">
        <f t="shared" si="6"/>
        <v>2.06.02</v>
      </c>
      <c r="U71" s="524" t="str">
        <f t="shared" si="46"/>
        <v>ALAT RUMAH TANGGA</v>
      </c>
      <c r="V71" s="516">
        <f t="shared" si="47"/>
        <v>5</v>
      </c>
      <c r="W71" s="769">
        <f t="shared" si="48"/>
        <v>440000</v>
      </c>
      <c r="X71" s="516">
        <f t="shared" si="49"/>
        <v>9</v>
      </c>
      <c r="Y71" s="770">
        <f t="shared" si="50"/>
        <v>2200000</v>
      </c>
      <c r="Z71" s="771">
        <f t="shared" si="51"/>
        <v>0</v>
      </c>
      <c r="AA71" s="769">
        <f t="shared" si="52"/>
        <v>0</v>
      </c>
      <c r="AB71" s="769">
        <f t="shared" si="53"/>
        <v>0</v>
      </c>
      <c r="AC71" s="769">
        <f t="shared" si="54"/>
        <v>0</v>
      </c>
      <c r="AD71" s="769">
        <f t="shared" si="55"/>
        <v>0</v>
      </c>
      <c r="AE71" s="808">
        <f t="shared" si="56"/>
        <v>0</v>
      </c>
      <c r="AF71" s="516" t="str">
        <f t="shared" si="57"/>
        <v>2005</v>
      </c>
      <c r="AG71" s="748">
        <f t="shared" si="58"/>
        <v>0</v>
      </c>
      <c r="AH71" s="749">
        <f t="shared" si="59"/>
        <v>2200000</v>
      </c>
      <c r="AI71" s="746">
        <f t="shared" si="60"/>
        <v>2200000</v>
      </c>
      <c r="AJ71" s="745">
        <f t="shared" si="61"/>
        <v>2200000</v>
      </c>
      <c r="AK71" s="745">
        <f t="shared" si="62"/>
        <v>2200000</v>
      </c>
      <c r="AL71" s="877"/>
    </row>
    <row r="72" spans="1:45" ht="18" hidden="1" customHeight="1" x14ac:dyDescent="0.2">
      <c r="A72" s="775" t="s">
        <v>1220</v>
      </c>
      <c r="B72" s="775" t="str">
        <f t="shared" si="10"/>
        <v>02.06.02.01</v>
      </c>
      <c r="C72" s="760">
        <v>32</v>
      </c>
      <c r="D72" s="692" t="s">
        <v>1210</v>
      </c>
      <c r="E72" s="693" t="str">
        <f t="shared" si="45"/>
        <v>2.06.02.01.30</v>
      </c>
      <c r="F72" s="694" t="s">
        <v>160</v>
      </c>
      <c r="G72" s="603" t="s">
        <v>128</v>
      </c>
      <c r="H72" s="695" t="s">
        <v>398</v>
      </c>
      <c r="I72" s="696"/>
      <c r="J72" s="695" t="s">
        <v>257</v>
      </c>
      <c r="K72" s="692" t="s">
        <v>108</v>
      </c>
      <c r="L72" s="696"/>
      <c r="M72" s="696" t="s">
        <v>128</v>
      </c>
      <c r="N72" s="696" t="s">
        <v>128</v>
      </c>
      <c r="O72" s="696" t="s">
        <v>128</v>
      </c>
      <c r="P72" s="696" t="s">
        <v>128</v>
      </c>
      <c r="Q72" s="692" t="s">
        <v>130</v>
      </c>
      <c r="R72" s="697">
        <v>1400000</v>
      </c>
      <c r="S72" s="563"/>
      <c r="T72" s="516" t="str">
        <f t="shared" si="6"/>
        <v>2.06.02</v>
      </c>
      <c r="U72" s="524" t="str">
        <f t="shared" si="46"/>
        <v>ALAT RUMAH TANGGA</v>
      </c>
      <c r="V72" s="516">
        <f t="shared" si="47"/>
        <v>5</v>
      </c>
      <c r="W72" s="769">
        <f t="shared" si="48"/>
        <v>280000</v>
      </c>
      <c r="X72" s="516">
        <f t="shared" si="49"/>
        <v>9</v>
      </c>
      <c r="Y72" s="770">
        <f t="shared" si="50"/>
        <v>1400000</v>
      </c>
      <c r="Z72" s="771">
        <f t="shared" si="51"/>
        <v>0</v>
      </c>
      <c r="AA72" s="769">
        <f t="shared" si="52"/>
        <v>0</v>
      </c>
      <c r="AB72" s="769">
        <f t="shared" si="53"/>
        <v>0</v>
      </c>
      <c r="AC72" s="769">
        <f t="shared" si="54"/>
        <v>0</v>
      </c>
      <c r="AD72" s="769">
        <f t="shared" si="55"/>
        <v>0</v>
      </c>
      <c r="AE72" s="808">
        <f t="shared" si="56"/>
        <v>0</v>
      </c>
      <c r="AF72" s="516" t="str">
        <f t="shared" si="57"/>
        <v>2005</v>
      </c>
      <c r="AG72" s="748">
        <f t="shared" si="58"/>
        <v>0</v>
      </c>
      <c r="AH72" s="749">
        <f t="shared" si="59"/>
        <v>1400000</v>
      </c>
      <c r="AI72" s="746">
        <f t="shared" si="60"/>
        <v>1400000</v>
      </c>
      <c r="AJ72" s="745">
        <f t="shared" si="61"/>
        <v>1400000</v>
      </c>
      <c r="AK72" s="745">
        <f t="shared" si="62"/>
        <v>1400000</v>
      </c>
      <c r="AL72" s="877"/>
    </row>
    <row r="73" spans="1:45" ht="15" hidden="1" customHeight="1" x14ac:dyDescent="0.2">
      <c r="A73" s="775" t="s">
        <v>1220</v>
      </c>
      <c r="B73" s="775" t="str">
        <f t="shared" si="10"/>
        <v>02.06.01.04</v>
      </c>
      <c r="C73" s="760">
        <v>33</v>
      </c>
      <c r="D73" s="692" t="s">
        <v>220</v>
      </c>
      <c r="E73" s="693" t="str">
        <f t="shared" si="45"/>
        <v>2.06.01.04.04</v>
      </c>
      <c r="F73" s="694" t="s">
        <v>165</v>
      </c>
      <c r="G73" s="603" t="s">
        <v>128</v>
      </c>
      <c r="H73" s="695" t="s">
        <v>258</v>
      </c>
      <c r="I73" s="696"/>
      <c r="J73" s="695" t="s">
        <v>259</v>
      </c>
      <c r="K73" s="692" t="s">
        <v>108</v>
      </c>
      <c r="L73" s="696"/>
      <c r="M73" s="696" t="s">
        <v>128</v>
      </c>
      <c r="N73" s="696" t="s">
        <v>128</v>
      </c>
      <c r="O73" s="696" t="s">
        <v>128</v>
      </c>
      <c r="P73" s="696" t="s">
        <v>128</v>
      </c>
      <c r="Q73" s="692" t="s">
        <v>130</v>
      </c>
      <c r="R73" s="697">
        <v>1300000</v>
      </c>
      <c r="S73" s="563"/>
      <c r="T73" s="516" t="str">
        <f t="shared" si="6"/>
        <v>2.06.01</v>
      </c>
      <c r="U73" s="524" t="str">
        <f t="shared" si="46"/>
        <v>ALAT KANTOR</v>
      </c>
      <c r="V73" s="516">
        <f t="shared" si="47"/>
        <v>5</v>
      </c>
      <c r="W73" s="769">
        <f t="shared" si="48"/>
        <v>260000</v>
      </c>
      <c r="X73" s="516">
        <f t="shared" si="49"/>
        <v>9</v>
      </c>
      <c r="Y73" s="770">
        <f t="shared" si="50"/>
        <v>1300000</v>
      </c>
      <c r="Z73" s="771">
        <f t="shared" si="51"/>
        <v>0</v>
      </c>
      <c r="AA73" s="769">
        <f t="shared" si="52"/>
        <v>0</v>
      </c>
      <c r="AB73" s="769">
        <f t="shared" si="53"/>
        <v>0</v>
      </c>
      <c r="AC73" s="769">
        <f t="shared" si="54"/>
        <v>0</v>
      </c>
      <c r="AD73" s="769">
        <f t="shared" si="55"/>
        <v>0</v>
      </c>
      <c r="AE73" s="808">
        <f t="shared" si="56"/>
        <v>0</v>
      </c>
      <c r="AF73" s="516" t="str">
        <f t="shared" ref="AF73:AF104" si="63">K73</f>
        <v>2005</v>
      </c>
      <c r="AG73" s="748">
        <f t="shared" si="58"/>
        <v>0</v>
      </c>
      <c r="AH73" s="749">
        <f t="shared" si="59"/>
        <v>1300000</v>
      </c>
      <c r="AI73" s="746">
        <f t="shared" si="60"/>
        <v>1300000</v>
      </c>
      <c r="AJ73" s="745">
        <f t="shared" si="61"/>
        <v>1300000</v>
      </c>
      <c r="AK73" s="745">
        <f t="shared" si="62"/>
        <v>1300000</v>
      </c>
      <c r="AL73" s="877"/>
    </row>
    <row r="74" spans="1:45" ht="32" hidden="1" x14ac:dyDescent="0.2">
      <c r="A74" s="775" t="s">
        <v>1220</v>
      </c>
      <c r="B74" s="775" t="str">
        <f t="shared" si="10"/>
        <v>02.06.04.01</v>
      </c>
      <c r="C74" s="760">
        <v>34</v>
      </c>
      <c r="D74" s="692" t="s">
        <v>226</v>
      </c>
      <c r="E74" s="693" t="str">
        <f t="shared" si="45"/>
        <v>2.06.04.01.08</v>
      </c>
      <c r="F74" s="694" t="s">
        <v>408</v>
      </c>
      <c r="G74" s="603" t="s">
        <v>128</v>
      </c>
      <c r="H74" s="695" t="s">
        <v>249</v>
      </c>
      <c r="I74" s="696"/>
      <c r="J74" s="695" t="s">
        <v>250</v>
      </c>
      <c r="K74" s="692" t="s">
        <v>108</v>
      </c>
      <c r="L74" s="696"/>
      <c r="M74" s="696" t="s">
        <v>128</v>
      </c>
      <c r="N74" s="696" t="s">
        <v>128</v>
      </c>
      <c r="O74" s="696" t="s">
        <v>128</v>
      </c>
      <c r="P74" s="696" t="s">
        <v>128</v>
      </c>
      <c r="Q74" s="692" t="s">
        <v>130</v>
      </c>
      <c r="R74" s="697">
        <v>595000</v>
      </c>
      <c r="S74" s="563"/>
      <c r="T74" s="516" t="str">
        <f t="shared" si="6"/>
        <v>2.06.04</v>
      </c>
      <c r="U74" s="524" t="str">
        <f t="shared" si="46"/>
        <v>MEJA DAN KURSI KERJA/RAPAT PEJABAT</v>
      </c>
      <c r="V74" s="516">
        <f t="shared" si="47"/>
        <v>5</v>
      </c>
      <c r="W74" s="769">
        <f t="shared" si="48"/>
        <v>119000</v>
      </c>
      <c r="X74" s="516">
        <f t="shared" si="49"/>
        <v>9</v>
      </c>
      <c r="Y74" s="770">
        <f t="shared" si="50"/>
        <v>595000</v>
      </c>
      <c r="Z74" s="771">
        <f t="shared" si="51"/>
        <v>0</v>
      </c>
      <c r="AA74" s="769">
        <f t="shared" si="52"/>
        <v>0</v>
      </c>
      <c r="AB74" s="769">
        <f t="shared" si="53"/>
        <v>0</v>
      </c>
      <c r="AC74" s="769">
        <f t="shared" si="54"/>
        <v>0</v>
      </c>
      <c r="AD74" s="769">
        <f t="shared" si="55"/>
        <v>0</v>
      </c>
      <c r="AE74" s="808">
        <f t="shared" si="56"/>
        <v>0</v>
      </c>
      <c r="AF74" s="516" t="str">
        <f t="shared" si="63"/>
        <v>2005</v>
      </c>
      <c r="AG74" s="748">
        <f t="shared" si="58"/>
        <v>0</v>
      </c>
      <c r="AH74" s="749">
        <f t="shared" si="59"/>
        <v>595000</v>
      </c>
      <c r="AI74" s="746">
        <f t="shared" si="60"/>
        <v>595000</v>
      </c>
      <c r="AJ74" s="745">
        <f t="shared" si="61"/>
        <v>595000</v>
      </c>
      <c r="AK74" s="745">
        <f t="shared" si="62"/>
        <v>595000</v>
      </c>
      <c r="AL74" s="877"/>
    </row>
    <row r="75" spans="1:45" ht="15" hidden="1" customHeight="1" x14ac:dyDescent="0.2">
      <c r="A75" s="775" t="s">
        <v>1220</v>
      </c>
      <c r="B75" s="775" t="str">
        <f t="shared" si="10"/>
        <v>02.06.04.07</v>
      </c>
      <c r="C75" s="760">
        <v>35</v>
      </c>
      <c r="D75" s="692" t="s">
        <v>1209</v>
      </c>
      <c r="E75" s="693" t="str">
        <f t="shared" si="45"/>
        <v>2.06.04.07.04</v>
      </c>
      <c r="F75" s="694" t="s">
        <v>168</v>
      </c>
      <c r="G75" s="603" t="s">
        <v>128</v>
      </c>
      <c r="H75" s="695" t="s">
        <v>249</v>
      </c>
      <c r="I75" s="696"/>
      <c r="J75" s="695" t="s">
        <v>254</v>
      </c>
      <c r="K75" s="692" t="s">
        <v>108</v>
      </c>
      <c r="L75" s="696"/>
      <c r="M75" s="696" t="s">
        <v>128</v>
      </c>
      <c r="N75" s="696" t="s">
        <v>128</v>
      </c>
      <c r="O75" s="696" t="s">
        <v>128</v>
      </c>
      <c r="P75" s="696" t="s">
        <v>128</v>
      </c>
      <c r="Q75" s="692" t="s">
        <v>130</v>
      </c>
      <c r="R75" s="697">
        <v>550000</v>
      </c>
      <c r="S75" s="707"/>
      <c r="T75" s="516" t="str">
        <f t="shared" si="6"/>
        <v>2.06.04</v>
      </c>
      <c r="U75" s="524" t="str">
        <f t="shared" si="46"/>
        <v>MEJA DAN KURSI KERJA/RAPAT PEJABAT</v>
      </c>
      <c r="V75" s="516">
        <f t="shared" si="47"/>
        <v>5</v>
      </c>
      <c r="W75" s="769">
        <f t="shared" si="48"/>
        <v>110000</v>
      </c>
      <c r="X75" s="516">
        <f t="shared" si="49"/>
        <v>9</v>
      </c>
      <c r="Y75" s="770">
        <f t="shared" si="50"/>
        <v>550000</v>
      </c>
      <c r="Z75" s="771">
        <f t="shared" si="51"/>
        <v>0</v>
      </c>
      <c r="AA75" s="769">
        <f t="shared" si="52"/>
        <v>0</v>
      </c>
      <c r="AB75" s="769">
        <f t="shared" si="53"/>
        <v>0</v>
      </c>
      <c r="AC75" s="769">
        <f t="shared" si="54"/>
        <v>0</v>
      </c>
      <c r="AD75" s="769">
        <f t="shared" si="55"/>
        <v>0</v>
      </c>
      <c r="AE75" s="808">
        <f t="shared" si="56"/>
        <v>0</v>
      </c>
      <c r="AF75" s="516" t="str">
        <f t="shared" si="63"/>
        <v>2005</v>
      </c>
      <c r="AG75" s="748">
        <f t="shared" si="58"/>
        <v>0</v>
      </c>
      <c r="AH75" s="749">
        <f t="shared" si="59"/>
        <v>550000</v>
      </c>
      <c r="AI75" s="746">
        <f t="shared" si="60"/>
        <v>550000</v>
      </c>
      <c r="AJ75" s="745">
        <f t="shared" si="61"/>
        <v>550000</v>
      </c>
      <c r="AK75" s="745">
        <f t="shared" si="62"/>
        <v>550000</v>
      </c>
      <c r="AL75" s="877"/>
    </row>
    <row r="76" spans="1:45" ht="15" hidden="1" customHeight="1" x14ac:dyDescent="0.2">
      <c r="A76" s="775" t="s">
        <v>1220</v>
      </c>
      <c r="B76" s="775" t="str">
        <f t="shared" si="10"/>
        <v>02.06.02.01</v>
      </c>
      <c r="C76" s="760">
        <v>36</v>
      </c>
      <c r="D76" s="692" t="s">
        <v>1210</v>
      </c>
      <c r="E76" s="693" t="str">
        <f t="shared" si="45"/>
        <v>2.06.02.01.30</v>
      </c>
      <c r="F76" s="694" t="s">
        <v>160</v>
      </c>
      <c r="G76" s="603" t="s">
        <v>128</v>
      </c>
      <c r="H76" s="695" t="s">
        <v>249</v>
      </c>
      <c r="I76" s="696"/>
      <c r="J76" s="695" t="s">
        <v>257</v>
      </c>
      <c r="K76" s="692" t="s">
        <v>108</v>
      </c>
      <c r="L76" s="696"/>
      <c r="M76" s="696" t="s">
        <v>128</v>
      </c>
      <c r="N76" s="696" t="s">
        <v>128</v>
      </c>
      <c r="O76" s="696" t="s">
        <v>128</v>
      </c>
      <c r="P76" s="696" t="s">
        <v>128</v>
      </c>
      <c r="Q76" s="692" t="s">
        <v>130</v>
      </c>
      <c r="R76" s="697">
        <v>1400000</v>
      </c>
      <c r="S76" s="707"/>
      <c r="T76" s="516" t="str">
        <f t="shared" si="6"/>
        <v>2.06.02</v>
      </c>
      <c r="U76" s="524" t="str">
        <f t="shared" si="46"/>
        <v>ALAT RUMAH TANGGA</v>
      </c>
      <c r="V76" s="516">
        <f t="shared" si="47"/>
        <v>5</v>
      </c>
      <c r="W76" s="769">
        <f t="shared" si="48"/>
        <v>280000</v>
      </c>
      <c r="X76" s="516">
        <f t="shared" si="49"/>
        <v>9</v>
      </c>
      <c r="Y76" s="770">
        <f t="shared" si="50"/>
        <v>1400000</v>
      </c>
      <c r="Z76" s="771">
        <f t="shared" si="51"/>
        <v>0</v>
      </c>
      <c r="AA76" s="769">
        <f t="shared" si="52"/>
        <v>0</v>
      </c>
      <c r="AB76" s="769">
        <f t="shared" si="53"/>
        <v>0</v>
      </c>
      <c r="AC76" s="769">
        <f t="shared" si="54"/>
        <v>0</v>
      </c>
      <c r="AD76" s="769">
        <f t="shared" si="55"/>
        <v>0</v>
      </c>
      <c r="AE76" s="808">
        <f t="shared" si="56"/>
        <v>0</v>
      </c>
      <c r="AF76" s="516" t="str">
        <f t="shared" si="63"/>
        <v>2005</v>
      </c>
      <c r="AG76" s="748">
        <f t="shared" si="58"/>
        <v>0</v>
      </c>
      <c r="AH76" s="749">
        <f t="shared" si="59"/>
        <v>1400000</v>
      </c>
      <c r="AI76" s="746">
        <f t="shared" si="60"/>
        <v>1400000</v>
      </c>
      <c r="AJ76" s="745">
        <f t="shared" si="61"/>
        <v>1400000</v>
      </c>
      <c r="AK76" s="745">
        <f t="shared" si="62"/>
        <v>1400000</v>
      </c>
      <c r="AL76" s="877"/>
    </row>
    <row r="77" spans="1:45" ht="15" hidden="1" customHeight="1" x14ac:dyDescent="0.2">
      <c r="A77" s="775" t="s">
        <v>1220</v>
      </c>
      <c r="B77" s="775" t="str">
        <f t="shared" si="10"/>
        <v>02.06.02.04</v>
      </c>
      <c r="C77" s="760">
        <v>37</v>
      </c>
      <c r="D77" s="692" t="s">
        <v>221</v>
      </c>
      <c r="E77" s="693" t="str">
        <f t="shared" si="45"/>
        <v>2.06.02.04.04</v>
      </c>
      <c r="F77" s="694" t="s">
        <v>158</v>
      </c>
      <c r="G77" s="603" t="s">
        <v>128</v>
      </c>
      <c r="H77" s="695" t="s">
        <v>251</v>
      </c>
      <c r="I77" s="696"/>
      <c r="J77" s="695" t="s">
        <v>140</v>
      </c>
      <c r="K77" s="692" t="s">
        <v>108</v>
      </c>
      <c r="L77" s="696"/>
      <c r="M77" s="696" t="s">
        <v>128</v>
      </c>
      <c r="N77" s="696" t="s">
        <v>128</v>
      </c>
      <c r="O77" s="696" t="s">
        <v>128</v>
      </c>
      <c r="P77" s="696" t="s">
        <v>128</v>
      </c>
      <c r="Q77" s="692" t="s">
        <v>130</v>
      </c>
      <c r="R77" s="697">
        <v>3800000</v>
      </c>
      <c r="S77" s="707"/>
      <c r="T77" s="516" t="str">
        <f t="shared" si="6"/>
        <v>2.06.02</v>
      </c>
      <c r="U77" s="524" t="str">
        <f t="shared" si="46"/>
        <v>ALAT RUMAH TANGGA</v>
      </c>
      <c r="V77" s="516">
        <f t="shared" si="47"/>
        <v>5</v>
      </c>
      <c r="W77" s="769">
        <f t="shared" si="48"/>
        <v>760000</v>
      </c>
      <c r="X77" s="516">
        <f t="shared" si="49"/>
        <v>9</v>
      </c>
      <c r="Y77" s="770">
        <f t="shared" si="50"/>
        <v>3800000</v>
      </c>
      <c r="Z77" s="771">
        <f t="shared" si="51"/>
        <v>0</v>
      </c>
      <c r="AA77" s="769">
        <f t="shared" si="52"/>
        <v>0</v>
      </c>
      <c r="AB77" s="769">
        <f t="shared" si="53"/>
        <v>0</v>
      </c>
      <c r="AC77" s="769">
        <f t="shared" si="54"/>
        <v>0</v>
      </c>
      <c r="AD77" s="769">
        <f t="shared" si="55"/>
        <v>0</v>
      </c>
      <c r="AE77" s="808">
        <f t="shared" si="56"/>
        <v>0</v>
      </c>
      <c r="AF77" s="516" t="str">
        <f t="shared" si="63"/>
        <v>2005</v>
      </c>
      <c r="AG77" s="748">
        <f t="shared" si="58"/>
        <v>0</v>
      </c>
      <c r="AH77" s="749">
        <f t="shared" si="59"/>
        <v>3800000</v>
      </c>
      <c r="AI77" s="746">
        <f t="shared" si="60"/>
        <v>3800000</v>
      </c>
      <c r="AJ77" s="745">
        <f t="shared" si="61"/>
        <v>3800000</v>
      </c>
      <c r="AK77" s="745">
        <f t="shared" si="62"/>
        <v>3800000</v>
      </c>
      <c r="AL77" s="877"/>
    </row>
    <row r="78" spans="1:45" ht="15" hidden="1" customHeight="1" x14ac:dyDescent="0.2">
      <c r="A78" s="775" t="s">
        <v>1220</v>
      </c>
      <c r="B78" s="775" t="str">
        <f t="shared" si="10"/>
        <v>02.06.02.04</v>
      </c>
      <c r="C78" s="760">
        <v>38</v>
      </c>
      <c r="D78" s="692" t="s">
        <v>221</v>
      </c>
      <c r="E78" s="693" t="str">
        <f t="shared" si="45"/>
        <v>2.06.02.04.04</v>
      </c>
      <c r="F78" s="694" t="s">
        <v>158</v>
      </c>
      <c r="G78" s="603" t="s">
        <v>128</v>
      </c>
      <c r="H78" s="695" t="s">
        <v>251</v>
      </c>
      <c r="I78" s="696"/>
      <c r="J78" s="695" t="s">
        <v>140</v>
      </c>
      <c r="K78" s="692" t="s">
        <v>108</v>
      </c>
      <c r="L78" s="696"/>
      <c r="M78" s="696" t="s">
        <v>128</v>
      </c>
      <c r="N78" s="696" t="s">
        <v>128</v>
      </c>
      <c r="O78" s="696" t="s">
        <v>128</v>
      </c>
      <c r="P78" s="696" t="s">
        <v>128</v>
      </c>
      <c r="Q78" s="692" t="s">
        <v>130</v>
      </c>
      <c r="R78" s="697">
        <v>5775000</v>
      </c>
      <c r="S78" s="707"/>
      <c r="T78" s="516" t="str">
        <f t="shared" si="6"/>
        <v>2.06.02</v>
      </c>
      <c r="U78" s="524" t="str">
        <f t="shared" si="46"/>
        <v>ALAT RUMAH TANGGA</v>
      </c>
      <c r="V78" s="516">
        <f t="shared" si="47"/>
        <v>5</v>
      </c>
      <c r="W78" s="769">
        <f t="shared" si="48"/>
        <v>1155000</v>
      </c>
      <c r="X78" s="516">
        <f t="shared" si="49"/>
        <v>9</v>
      </c>
      <c r="Y78" s="770">
        <f t="shared" si="50"/>
        <v>5775000</v>
      </c>
      <c r="Z78" s="771">
        <f t="shared" si="51"/>
        <v>0</v>
      </c>
      <c r="AA78" s="769">
        <f t="shared" si="52"/>
        <v>0</v>
      </c>
      <c r="AB78" s="769">
        <f t="shared" si="53"/>
        <v>0</v>
      </c>
      <c r="AC78" s="769">
        <f t="shared" si="54"/>
        <v>0</v>
      </c>
      <c r="AD78" s="769">
        <f t="shared" si="55"/>
        <v>0</v>
      </c>
      <c r="AE78" s="808">
        <f t="shared" si="56"/>
        <v>0</v>
      </c>
      <c r="AF78" s="516" t="str">
        <f t="shared" si="63"/>
        <v>2005</v>
      </c>
      <c r="AG78" s="748">
        <f t="shared" si="58"/>
        <v>0</v>
      </c>
      <c r="AH78" s="749">
        <f t="shared" si="59"/>
        <v>5775000</v>
      </c>
      <c r="AI78" s="746">
        <f t="shared" si="60"/>
        <v>5775000</v>
      </c>
      <c r="AJ78" s="745">
        <f t="shared" si="61"/>
        <v>5775000</v>
      </c>
      <c r="AK78" s="745">
        <f t="shared" si="62"/>
        <v>5775000</v>
      </c>
      <c r="AL78" s="877"/>
    </row>
    <row r="79" spans="1:45" ht="16" hidden="1" x14ac:dyDescent="0.2">
      <c r="A79" s="775" t="s">
        <v>1220</v>
      </c>
      <c r="B79" s="775" t="str">
        <f t="shared" si="10"/>
        <v>02.06.04.01</v>
      </c>
      <c r="C79" s="760">
        <v>39</v>
      </c>
      <c r="D79" s="692" t="s">
        <v>1212</v>
      </c>
      <c r="E79" s="693" t="str">
        <f t="shared" si="45"/>
        <v>2.06.04.01.05</v>
      </c>
      <c r="F79" s="694" t="s">
        <v>400</v>
      </c>
      <c r="G79" s="603" t="s">
        <v>128</v>
      </c>
      <c r="H79" s="695" t="s">
        <v>249</v>
      </c>
      <c r="I79" s="696"/>
      <c r="J79" s="695" t="s">
        <v>255</v>
      </c>
      <c r="K79" s="692" t="s">
        <v>108</v>
      </c>
      <c r="L79" s="696"/>
      <c r="M79" s="696" t="s">
        <v>128</v>
      </c>
      <c r="N79" s="696" t="s">
        <v>128</v>
      </c>
      <c r="O79" s="696" t="s">
        <v>128</v>
      </c>
      <c r="P79" s="696" t="s">
        <v>128</v>
      </c>
      <c r="Q79" s="692" t="s">
        <v>130</v>
      </c>
      <c r="R79" s="697">
        <v>3000000</v>
      </c>
      <c r="S79" s="707"/>
      <c r="T79" s="516" t="str">
        <f t="shared" si="6"/>
        <v>2.06.04</v>
      </c>
      <c r="U79" s="524" t="str">
        <f t="shared" si="46"/>
        <v>MEJA DAN KURSI KERJA/RAPAT PEJABAT</v>
      </c>
      <c r="V79" s="516">
        <f t="shared" si="47"/>
        <v>5</v>
      </c>
      <c r="W79" s="769">
        <f t="shared" si="48"/>
        <v>600000</v>
      </c>
      <c r="X79" s="516">
        <f t="shared" si="49"/>
        <v>9</v>
      </c>
      <c r="Y79" s="770">
        <f t="shared" si="50"/>
        <v>3000000</v>
      </c>
      <c r="Z79" s="771">
        <f t="shared" si="51"/>
        <v>0</v>
      </c>
      <c r="AA79" s="769">
        <f t="shared" si="52"/>
        <v>0</v>
      </c>
      <c r="AB79" s="769">
        <f t="shared" si="53"/>
        <v>0</v>
      </c>
      <c r="AC79" s="769">
        <f t="shared" si="54"/>
        <v>0</v>
      </c>
      <c r="AD79" s="769">
        <f t="shared" si="55"/>
        <v>0</v>
      </c>
      <c r="AE79" s="808">
        <f t="shared" si="56"/>
        <v>0</v>
      </c>
      <c r="AF79" s="516" t="str">
        <f t="shared" si="63"/>
        <v>2005</v>
      </c>
      <c r="AG79" s="748">
        <f t="shared" si="58"/>
        <v>0</v>
      </c>
      <c r="AH79" s="749">
        <f t="shared" si="59"/>
        <v>3000000</v>
      </c>
      <c r="AI79" s="746">
        <f t="shared" si="60"/>
        <v>3000000</v>
      </c>
      <c r="AJ79" s="745">
        <f t="shared" si="61"/>
        <v>3000000</v>
      </c>
      <c r="AK79" s="745">
        <f t="shared" si="62"/>
        <v>3000000</v>
      </c>
      <c r="AL79" s="877"/>
    </row>
    <row r="80" spans="1:45" ht="15" hidden="1" customHeight="1" x14ac:dyDescent="0.2">
      <c r="A80" s="775" t="s">
        <v>1220</v>
      </c>
      <c r="B80" s="775" t="str">
        <f t="shared" si="10"/>
        <v>02.06.04.07</v>
      </c>
      <c r="C80" s="760">
        <v>40</v>
      </c>
      <c r="D80" s="692" t="s">
        <v>1209</v>
      </c>
      <c r="E80" s="693" t="str">
        <f t="shared" si="45"/>
        <v>2.06.04.07.04</v>
      </c>
      <c r="F80" s="694" t="s">
        <v>168</v>
      </c>
      <c r="G80" s="603" t="s">
        <v>128</v>
      </c>
      <c r="H80" s="695" t="s">
        <v>249</v>
      </c>
      <c r="I80" s="696"/>
      <c r="J80" s="695" t="s">
        <v>254</v>
      </c>
      <c r="K80" s="692" t="s">
        <v>108</v>
      </c>
      <c r="L80" s="696"/>
      <c r="M80" s="696" t="s">
        <v>128</v>
      </c>
      <c r="N80" s="696" t="s">
        <v>128</v>
      </c>
      <c r="O80" s="696" t="s">
        <v>128</v>
      </c>
      <c r="P80" s="696" t="s">
        <v>128</v>
      </c>
      <c r="Q80" s="692" t="s">
        <v>130</v>
      </c>
      <c r="R80" s="697">
        <v>1260000</v>
      </c>
      <c r="S80" s="707"/>
      <c r="T80" s="516" t="str">
        <f t="shared" si="6"/>
        <v>2.06.04</v>
      </c>
      <c r="U80" s="524" t="str">
        <f t="shared" si="46"/>
        <v>MEJA DAN KURSI KERJA/RAPAT PEJABAT</v>
      </c>
      <c r="V80" s="516">
        <f t="shared" si="47"/>
        <v>5</v>
      </c>
      <c r="W80" s="769">
        <f t="shared" si="48"/>
        <v>252000</v>
      </c>
      <c r="X80" s="516">
        <f t="shared" si="49"/>
        <v>9</v>
      </c>
      <c r="Y80" s="770">
        <f t="shared" si="50"/>
        <v>1260000</v>
      </c>
      <c r="Z80" s="771">
        <f t="shared" si="51"/>
        <v>0</v>
      </c>
      <c r="AA80" s="769">
        <f t="shared" si="52"/>
        <v>0</v>
      </c>
      <c r="AB80" s="769">
        <f t="shared" si="53"/>
        <v>0</v>
      </c>
      <c r="AC80" s="769">
        <f t="shared" si="54"/>
        <v>0</v>
      </c>
      <c r="AD80" s="769">
        <f t="shared" si="55"/>
        <v>0</v>
      </c>
      <c r="AE80" s="808">
        <f t="shared" si="56"/>
        <v>0</v>
      </c>
      <c r="AF80" s="516" t="str">
        <f t="shared" si="63"/>
        <v>2005</v>
      </c>
      <c r="AG80" s="748">
        <f t="shared" si="58"/>
        <v>0</v>
      </c>
      <c r="AH80" s="749">
        <f t="shared" si="59"/>
        <v>1260000</v>
      </c>
      <c r="AI80" s="746">
        <f t="shared" si="60"/>
        <v>1260000</v>
      </c>
      <c r="AJ80" s="745">
        <f t="shared" si="61"/>
        <v>1260000</v>
      </c>
      <c r="AK80" s="745">
        <f t="shared" si="62"/>
        <v>1260000</v>
      </c>
      <c r="AL80" s="877"/>
    </row>
    <row r="81" spans="1:45" ht="32" hidden="1" x14ac:dyDescent="0.2">
      <c r="A81" s="775" t="s">
        <v>1220</v>
      </c>
      <c r="B81" s="775" t="str">
        <f t="shared" si="10"/>
        <v>02.06.04.01</v>
      </c>
      <c r="C81" s="760">
        <v>41</v>
      </c>
      <c r="D81" s="692" t="s">
        <v>226</v>
      </c>
      <c r="E81" s="693" t="str">
        <f t="shared" si="45"/>
        <v>2.06.04.01.08</v>
      </c>
      <c r="F81" s="694" t="s">
        <v>408</v>
      </c>
      <c r="G81" s="603" t="s">
        <v>128</v>
      </c>
      <c r="H81" s="695" t="s">
        <v>249</v>
      </c>
      <c r="I81" s="696"/>
      <c r="J81" s="695" t="s">
        <v>255</v>
      </c>
      <c r="K81" s="692" t="s">
        <v>108</v>
      </c>
      <c r="L81" s="696"/>
      <c r="M81" s="696" t="s">
        <v>128</v>
      </c>
      <c r="N81" s="696" t="s">
        <v>128</v>
      </c>
      <c r="O81" s="696" t="s">
        <v>128</v>
      </c>
      <c r="P81" s="696" t="s">
        <v>128</v>
      </c>
      <c r="Q81" s="692" t="s">
        <v>130</v>
      </c>
      <c r="R81" s="697">
        <v>510000</v>
      </c>
      <c r="S81" s="563"/>
      <c r="T81" s="516" t="str">
        <f t="shared" si="6"/>
        <v>2.06.04</v>
      </c>
      <c r="U81" s="524" t="str">
        <f t="shared" si="46"/>
        <v>MEJA DAN KURSI KERJA/RAPAT PEJABAT</v>
      </c>
      <c r="V81" s="516">
        <f t="shared" si="47"/>
        <v>5</v>
      </c>
      <c r="W81" s="769">
        <f t="shared" si="48"/>
        <v>102000</v>
      </c>
      <c r="X81" s="516">
        <f t="shared" si="49"/>
        <v>9</v>
      </c>
      <c r="Y81" s="770">
        <f t="shared" si="50"/>
        <v>510000</v>
      </c>
      <c r="Z81" s="771">
        <f t="shared" si="51"/>
        <v>0</v>
      </c>
      <c r="AA81" s="769">
        <f t="shared" si="52"/>
        <v>0</v>
      </c>
      <c r="AB81" s="769">
        <f t="shared" si="53"/>
        <v>0</v>
      </c>
      <c r="AC81" s="769">
        <f t="shared" si="54"/>
        <v>0</v>
      </c>
      <c r="AD81" s="769">
        <f t="shared" si="55"/>
        <v>0</v>
      </c>
      <c r="AE81" s="808">
        <f t="shared" si="56"/>
        <v>0</v>
      </c>
      <c r="AF81" s="516" t="str">
        <f t="shared" si="63"/>
        <v>2005</v>
      </c>
      <c r="AG81" s="748">
        <f t="shared" si="58"/>
        <v>0</v>
      </c>
      <c r="AH81" s="749">
        <f t="shared" si="59"/>
        <v>510000</v>
      </c>
      <c r="AI81" s="746">
        <f t="shared" si="60"/>
        <v>510000</v>
      </c>
      <c r="AJ81" s="745">
        <f t="shared" si="61"/>
        <v>510000</v>
      </c>
      <c r="AK81" s="745">
        <f t="shared" si="62"/>
        <v>510000</v>
      </c>
      <c r="AL81" s="877"/>
    </row>
    <row r="82" spans="1:45" ht="15" hidden="1" customHeight="1" x14ac:dyDescent="0.2">
      <c r="A82" s="775" t="s">
        <v>1220</v>
      </c>
      <c r="B82" s="775" t="str">
        <f t="shared" ref="B82:B145" si="64">LEFT(D82,11)</f>
        <v>02.06.04.03</v>
      </c>
      <c r="C82" s="760">
        <v>42</v>
      </c>
      <c r="D82" s="692" t="s">
        <v>670</v>
      </c>
      <c r="E82" s="693" t="str">
        <f t="shared" si="45"/>
        <v>2.06.04.03.05</v>
      </c>
      <c r="F82" s="694" t="s">
        <v>401</v>
      </c>
      <c r="G82" s="603" t="s">
        <v>128</v>
      </c>
      <c r="H82" s="695" t="s">
        <v>249</v>
      </c>
      <c r="I82" s="696"/>
      <c r="J82" s="695" t="s">
        <v>257</v>
      </c>
      <c r="K82" s="692" t="s">
        <v>108</v>
      </c>
      <c r="L82" s="696"/>
      <c r="M82" s="696" t="s">
        <v>128</v>
      </c>
      <c r="N82" s="696" t="s">
        <v>128</v>
      </c>
      <c r="O82" s="696" t="s">
        <v>128</v>
      </c>
      <c r="P82" s="696" t="s">
        <v>128</v>
      </c>
      <c r="Q82" s="692" t="s">
        <v>130</v>
      </c>
      <c r="R82" s="697">
        <v>1400000</v>
      </c>
      <c r="S82" s="707"/>
      <c r="T82" s="516" t="str">
        <f t="shared" si="6"/>
        <v>2.06.04</v>
      </c>
      <c r="U82" s="524" t="str">
        <f t="shared" si="46"/>
        <v>MEJA DAN KURSI KERJA/RAPAT PEJABAT</v>
      </c>
      <c r="V82" s="516">
        <f t="shared" si="47"/>
        <v>5</v>
      </c>
      <c r="W82" s="769">
        <f t="shared" si="48"/>
        <v>280000</v>
      </c>
      <c r="X82" s="516">
        <f t="shared" si="49"/>
        <v>9</v>
      </c>
      <c r="Y82" s="770">
        <f t="shared" si="50"/>
        <v>1400000</v>
      </c>
      <c r="Z82" s="771">
        <f t="shared" si="51"/>
        <v>0</v>
      </c>
      <c r="AA82" s="769">
        <f t="shared" si="52"/>
        <v>0</v>
      </c>
      <c r="AB82" s="769">
        <f t="shared" si="53"/>
        <v>0</v>
      </c>
      <c r="AC82" s="769">
        <f t="shared" si="54"/>
        <v>0</v>
      </c>
      <c r="AD82" s="769">
        <f t="shared" si="55"/>
        <v>0</v>
      </c>
      <c r="AE82" s="808">
        <f t="shared" si="56"/>
        <v>0</v>
      </c>
      <c r="AF82" s="516" t="str">
        <f t="shared" si="63"/>
        <v>2005</v>
      </c>
      <c r="AG82" s="748">
        <f t="shared" si="58"/>
        <v>0</v>
      </c>
      <c r="AH82" s="749">
        <f t="shared" si="59"/>
        <v>1400000</v>
      </c>
      <c r="AI82" s="746">
        <f t="shared" si="60"/>
        <v>1400000</v>
      </c>
      <c r="AJ82" s="745">
        <f t="shared" si="61"/>
        <v>1400000</v>
      </c>
      <c r="AK82" s="745">
        <f t="shared" si="62"/>
        <v>1400000</v>
      </c>
      <c r="AL82" s="877"/>
    </row>
    <row r="83" spans="1:45" ht="15" hidden="1" customHeight="1" x14ac:dyDescent="0.2">
      <c r="A83" s="775" t="s">
        <v>1220</v>
      </c>
      <c r="B83" s="775" t="str">
        <f t="shared" si="64"/>
        <v>02.06.02.01</v>
      </c>
      <c r="C83" s="760">
        <v>43</v>
      </c>
      <c r="D83" s="692" t="s">
        <v>1224</v>
      </c>
      <c r="E83" s="693" t="str">
        <f t="shared" si="45"/>
        <v>2.06.02.01.31</v>
      </c>
      <c r="F83" s="694" t="s">
        <v>441</v>
      </c>
      <c r="G83" s="603" t="s">
        <v>128</v>
      </c>
      <c r="H83" s="695" t="s">
        <v>249</v>
      </c>
      <c r="I83" s="696"/>
      <c r="J83" s="695" t="s">
        <v>257</v>
      </c>
      <c r="K83" s="692" t="s">
        <v>108</v>
      </c>
      <c r="L83" s="696"/>
      <c r="M83" s="696" t="s">
        <v>128</v>
      </c>
      <c r="N83" s="696" t="s">
        <v>128</v>
      </c>
      <c r="O83" s="696" t="s">
        <v>128</v>
      </c>
      <c r="P83" s="696" t="s">
        <v>128</v>
      </c>
      <c r="Q83" s="692" t="s">
        <v>130</v>
      </c>
      <c r="R83" s="697">
        <v>1200000</v>
      </c>
      <c r="S83" s="563"/>
      <c r="T83" s="516" t="str">
        <f t="shared" si="6"/>
        <v>2.06.02</v>
      </c>
      <c r="U83" s="524" t="str">
        <f t="shared" si="46"/>
        <v>ALAT RUMAH TANGGA</v>
      </c>
      <c r="V83" s="516">
        <f t="shared" si="47"/>
        <v>5</v>
      </c>
      <c r="W83" s="769">
        <f t="shared" si="48"/>
        <v>240000</v>
      </c>
      <c r="X83" s="516">
        <f t="shared" si="49"/>
        <v>9</v>
      </c>
      <c r="Y83" s="770">
        <f t="shared" si="50"/>
        <v>1200000</v>
      </c>
      <c r="Z83" s="771">
        <f t="shared" si="51"/>
        <v>0</v>
      </c>
      <c r="AA83" s="769">
        <f t="shared" si="52"/>
        <v>0</v>
      </c>
      <c r="AB83" s="769">
        <f t="shared" si="53"/>
        <v>0</v>
      </c>
      <c r="AC83" s="769">
        <f t="shared" si="54"/>
        <v>0</v>
      </c>
      <c r="AD83" s="769">
        <f t="shared" si="55"/>
        <v>0</v>
      </c>
      <c r="AE83" s="808">
        <f t="shared" si="56"/>
        <v>0</v>
      </c>
      <c r="AF83" s="516" t="str">
        <f t="shared" si="63"/>
        <v>2005</v>
      </c>
      <c r="AG83" s="748">
        <f t="shared" si="58"/>
        <v>0</v>
      </c>
      <c r="AH83" s="749">
        <f t="shared" si="59"/>
        <v>1200000</v>
      </c>
      <c r="AI83" s="746">
        <f t="shared" si="60"/>
        <v>1200000</v>
      </c>
      <c r="AJ83" s="745">
        <f t="shared" si="61"/>
        <v>1200000</v>
      </c>
      <c r="AK83" s="745">
        <f t="shared" si="62"/>
        <v>1200000</v>
      </c>
      <c r="AL83" s="877"/>
    </row>
    <row r="84" spans="1:45" ht="32" hidden="1" x14ac:dyDescent="0.2">
      <c r="A84" s="775" t="s">
        <v>1220</v>
      </c>
      <c r="B84" s="775" t="str">
        <f t="shared" si="64"/>
        <v>02.06.04.01</v>
      </c>
      <c r="C84" s="760">
        <v>44</v>
      </c>
      <c r="D84" s="692" t="s">
        <v>226</v>
      </c>
      <c r="E84" s="693" t="str">
        <f t="shared" si="45"/>
        <v>2.06.04.01.08</v>
      </c>
      <c r="F84" s="694" t="s">
        <v>408</v>
      </c>
      <c r="G84" s="603" t="s">
        <v>128</v>
      </c>
      <c r="H84" s="695" t="s">
        <v>249</v>
      </c>
      <c r="I84" s="696"/>
      <c r="J84" s="695" t="s">
        <v>255</v>
      </c>
      <c r="K84" s="692" t="s">
        <v>108</v>
      </c>
      <c r="L84" s="696"/>
      <c r="M84" s="696" t="s">
        <v>128</v>
      </c>
      <c r="N84" s="696" t="s">
        <v>128</v>
      </c>
      <c r="O84" s="696" t="s">
        <v>128</v>
      </c>
      <c r="P84" s="696" t="s">
        <v>128</v>
      </c>
      <c r="Q84" s="692" t="s">
        <v>130</v>
      </c>
      <c r="R84" s="697">
        <v>1190000</v>
      </c>
      <c r="S84" s="563"/>
      <c r="T84" s="516" t="str">
        <f t="shared" si="6"/>
        <v>2.06.04</v>
      </c>
      <c r="U84" s="524" t="str">
        <f t="shared" si="46"/>
        <v>MEJA DAN KURSI KERJA/RAPAT PEJABAT</v>
      </c>
      <c r="V84" s="516">
        <f t="shared" si="47"/>
        <v>5</v>
      </c>
      <c r="W84" s="769">
        <f t="shared" si="48"/>
        <v>238000</v>
      </c>
      <c r="X84" s="516">
        <f t="shared" si="49"/>
        <v>9</v>
      </c>
      <c r="Y84" s="770">
        <f t="shared" si="50"/>
        <v>1190000</v>
      </c>
      <c r="Z84" s="771">
        <f t="shared" si="51"/>
        <v>0</v>
      </c>
      <c r="AA84" s="769">
        <f t="shared" si="52"/>
        <v>0</v>
      </c>
      <c r="AB84" s="769">
        <f t="shared" si="53"/>
        <v>0</v>
      </c>
      <c r="AC84" s="769">
        <f t="shared" si="54"/>
        <v>0</v>
      </c>
      <c r="AD84" s="769">
        <f t="shared" si="55"/>
        <v>0</v>
      </c>
      <c r="AE84" s="808">
        <f t="shared" si="56"/>
        <v>0</v>
      </c>
      <c r="AF84" s="516" t="str">
        <f t="shared" si="63"/>
        <v>2005</v>
      </c>
      <c r="AG84" s="748">
        <f t="shared" si="58"/>
        <v>0</v>
      </c>
      <c r="AH84" s="749">
        <f t="shared" si="59"/>
        <v>1190000</v>
      </c>
      <c r="AI84" s="746">
        <f t="shared" si="60"/>
        <v>1190000</v>
      </c>
      <c r="AJ84" s="745">
        <f t="shared" si="61"/>
        <v>1190000</v>
      </c>
      <c r="AK84" s="745">
        <f t="shared" si="62"/>
        <v>1190000</v>
      </c>
      <c r="AL84" s="877"/>
    </row>
    <row r="85" spans="1:45" ht="15" hidden="1" customHeight="1" x14ac:dyDescent="0.2">
      <c r="A85" s="775" t="s">
        <v>1220</v>
      </c>
      <c r="B85" s="775" t="str">
        <f t="shared" si="64"/>
        <v>02.06.02.04</v>
      </c>
      <c r="C85" s="760">
        <v>45</v>
      </c>
      <c r="D85" s="692" t="s">
        <v>221</v>
      </c>
      <c r="E85" s="693" t="str">
        <f t="shared" si="45"/>
        <v>2.06.02.04.04</v>
      </c>
      <c r="F85" s="694" t="s">
        <v>158</v>
      </c>
      <c r="G85" s="603" t="s">
        <v>128</v>
      </c>
      <c r="H85" s="695" t="s">
        <v>251</v>
      </c>
      <c r="I85" s="696"/>
      <c r="J85" s="695" t="s">
        <v>140</v>
      </c>
      <c r="K85" s="692" t="s">
        <v>108</v>
      </c>
      <c r="L85" s="696"/>
      <c r="M85" s="696" t="s">
        <v>128</v>
      </c>
      <c r="N85" s="696" t="s">
        <v>128</v>
      </c>
      <c r="O85" s="696" t="s">
        <v>128</v>
      </c>
      <c r="P85" s="696" t="s">
        <v>128</v>
      </c>
      <c r="Q85" s="692" t="s">
        <v>130</v>
      </c>
      <c r="R85" s="697">
        <v>8550000</v>
      </c>
      <c r="S85" s="563"/>
      <c r="T85" s="516" t="str">
        <f t="shared" si="6"/>
        <v>2.06.02</v>
      </c>
      <c r="U85" s="524" t="str">
        <f t="shared" si="46"/>
        <v>ALAT RUMAH TANGGA</v>
      </c>
      <c r="V85" s="516">
        <f t="shared" si="47"/>
        <v>5</v>
      </c>
      <c r="W85" s="769">
        <f t="shared" si="48"/>
        <v>1710000</v>
      </c>
      <c r="X85" s="516">
        <f t="shared" si="49"/>
        <v>9</v>
      </c>
      <c r="Y85" s="770">
        <f t="shared" si="50"/>
        <v>8550000</v>
      </c>
      <c r="Z85" s="771">
        <f t="shared" si="51"/>
        <v>0</v>
      </c>
      <c r="AA85" s="769">
        <f t="shared" si="52"/>
        <v>0</v>
      </c>
      <c r="AB85" s="769">
        <f t="shared" si="53"/>
        <v>0</v>
      </c>
      <c r="AC85" s="769">
        <f t="shared" si="54"/>
        <v>0</v>
      </c>
      <c r="AD85" s="769">
        <f t="shared" si="55"/>
        <v>0</v>
      </c>
      <c r="AE85" s="808">
        <f t="shared" si="56"/>
        <v>0</v>
      </c>
      <c r="AF85" s="516" t="str">
        <f t="shared" si="63"/>
        <v>2005</v>
      </c>
      <c r="AG85" s="748">
        <f t="shared" si="58"/>
        <v>0</v>
      </c>
      <c r="AH85" s="749">
        <f t="shared" si="59"/>
        <v>8550000</v>
      </c>
      <c r="AI85" s="746">
        <f t="shared" si="60"/>
        <v>8550000</v>
      </c>
      <c r="AJ85" s="745">
        <f t="shared" si="61"/>
        <v>8550000</v>
      </c>
      <c r="AK85" s="745">
        <f t="shared" si="62"/>
        <v>8550000</v>
      </c>
      <c r="AL85" s="877"/>
    </row>
    <row r="86" spans="1:45" s="37" customFormat="1" ht="32" hidden="1" x14ac:dyDescent="0.2">
      <c r="A86" s="775" t="s">
        <v>1220</v>
      </c>
      <c r="B86" s="775" t="str">
        <f t="shared" si="64"/>
        <v>02.06.04.01</v>
      </c>
      <c r="C86" s="760">
        <v>46</v>
      </c>
      <c r="D86" s="692" t="s">
        <v>226</v>
      </c>
      <c r="E86" s="693" t="str">
        <f t="shared" si="45"/>
        <v>2.06.04.01.08</v>
      </c>
      <c r="F86" s="694" t="s">
        <v>408</v>
      </c>
      <c r="G86" s="603" t="s">
        <v>128</v>
      </c>
      <c r="H86" s="695" t="s">
        <v>271</v>
      </c>
      <c r="I86" s="696"/>
      <c r="J86" s="695" t="s">
        <v>255</v>
      </c>
      <c r="K86" s="692" t="s">
        <v>108</v>
      </c>
      <c r="L86" s="696"/>
      <c r="M86" s="696" t="s">
        <v>128</v>
      </c>
      <c r="N86" s="696" t="s">
        <v>128</v>
      </c>
      <c r="O86" s="696" t="s">
        <v>128</v>
      </c>
      <c r="P86" s="696" t="s">
        <v>128</v>
      </c>
      <c r="Q86" s="692" t="s">
        <v>130</v>
      </c>
      <c r="R86" s="697">
        <v>1350000</v>
      </c>
      <c r="S86" s="708"/>
      <c r="T86" s="516" t="str">
        <f t="shared" si="6"/>
        <v>2.06.04</v>
      </c>
      <c r="U86" s="524" t="str">
        <f t="shared" si="46"/>
        <v>MEJA DAN KURSI KERJA/RAPAT PEJABAT</v>
      </c>
      <c r="V86" s="516">
        <f t="shared" si="47"/>
        <v>5</v>
      </c>
      <c r="W86" s="769">
        <f t="shared" si="48"/>
        <v>270000</v>
      </c>
      <c r="X86" s="516">
        <f t="shared" si="49"/>
        <v>9</v>
      </c>
      <c r="Y86" s="770">
        <f t="shared" si="50"/>
        <v>1350000</v>
      </c>
      <c r="Z86" s="771">
        <f t="shared" si="51"/>
        <v>0</v>
      </c>
      <c r="AA86" s="769">
        <f t="shared" si="52"/>
        <v>0</v>
      </c>
      <c r="AB86" s="769">
        <f t="shared" si="53"/>
        <v>0</v>
      </c>
      <c r="AC86" s="769">
        <f t="shared" si="54"/>
        <v>0</v>
      </c>
      <c r="AD86" s="769">
        <f t="shared" si="55"/>
        <v>0</v>
      </c>
      <c r="AE86" s="808">
        <f t="shared" si="56"/>
        <v>0</v>
      </c>
      <c r="AF86" s="516" t="str">
        <f t="shared" si="63"/>
        <v>2005</v>
      </c>
      <c r="AG86" s="748">
        <f t="shared" si="58"/>
        <v>0</v>
      </c>
      <c r="AH86" s="749">
        <f t="shared" si="59"/>
        <v>1350000</v>
      </c>
      <c r="AI86" s="746">
        <f t="shared" si="60"/>
        <v>1350000</v>
      </c>
      <c r="AJ86" s="745">
        <f t="shared" si="61"/>
        <v>1350000</v>
      </c>
      <c r="AK86" s="745">
        <f t="shared" si="62"/>
        <v>1350000</v>
      </c>
      <c r="AL86" s="877"/>
      <c r="AM86" s="885"/>
      <c r="AN86" s="891"/>
      <c r="AO86" s="891"/>
      <c r="AP86" s="772"/>
      <c r="AQ86" s="11"/>
      <c r="AR86" s="11"/>
      <c r="AS86" s="11"/>
    </row>
    <row r="87" spans="1:45" s="37" customFormat="1" ht="32" hidden="1" x14ac:dyDescent="0.2">
      <c r="A87" s="775" t="s">
        <v>1220</v>
      </c>
      <c r="B87" s="775" t="str">
        <f t="shared" si="64"/>
        <v>02.06.04.01</v>
      </c>
      <c r="C87" s="760">
        <v>47</v>
      </c>
      <c r="D87" s="692" t="s">
        <v>226</v>
      </c>
      <c r="E87" s="693" t="str">
        <f t="shared" si="45"/>
        <v>2.06.04.01.08</v>
      </c>
      <c r="F87" s="694" t="s">
        <v>408</v>
      </c>
      <c r="G87" s="603" t="s">
        <v>128</v>
      </c>
      <c r="H87" s="695" t="s">
        <v>271</v>
      </c>
      <c r="I87" s="696"/>
      <c r="J87" s="695" t="s">
        <v>255</v>
      </c>
      <c r="K87" s="692" t="s">
        <v>108</v>
      </c>
      <c r="L87" s="696"/>
      <c r="M87" s="696" t="s">
        <v>128</v>
      </c>
      <c r="N87" s="696" t="s">
        <v>128</v>
      </c>
      <c r="O87" s="696" t="s">
        <v>128</v>
      </c>
      <c r="P87" s="696" t="s">
        <v>128</v>
      </c>
      <c r="Q87" s="692" t="s">
        <v>130</v>
      </c>
      <c r="R87" s="697">
        <v>1350000</v>
      </c>
      <c r="S87" s="708"/>
      <c r="T87" s="516" t="str">
        <f t="shared" ref="T87:T145" si="65">MID(D87,2,7)</f>
        <v>2.06.04</v>
      </c>
      <c r="U87" s="524" t="str">
        <f t="shared" si="46"/>
        <v>MEJA DAN KURSI KERJA/RAPAT PEJABAT</v>
      </c>
      <c r="V87" s="516">
        <f t="shared" si="47"/>
        <v>5</v>
      </c>
      <c r="W87" s="769">
        <f t="shared" si="48"/>
        <v>270000</v>
      </c>
      <c r="X87" s="516">
        <f t="shared" si="49"/>
        <v>9</v>
      </c>
      <c r="Y87" s="770">
        <f t="shared" si="50"/>
        <v>1350000</v>
      </c>
      <c r="Z87" s="771">
        <f t="shared" si="51"/>
        <v>0</v>
      </c>
      <c r="AA87" s="769">
        <f t="shared" si="52"/>
        <v>0</v>
      </c>
      <c r="AB87" s="769">
        <f t="shared" si="53"/>
        <v>0</v>
      </c>
      <c r="AC87" s="769">
        <f t="shared" si="54"/>
        <v>0</v>
      </c>
      <c r="AD87" s="769">
        <f t="shared" si="55"/>
        <v>0</v>
      </c>
      <c r="AE87" s="808">
        <f t="shared" si="56"/>
        <v>0</v>
      </c>
      <c r="AF87" s="516" t="str">
        <f t="shared" si="63"/>
        <v>2005</v>
      </c>
      <c r="AG87" s="748">
        <f t="shared" si="58"/>
        <v>0</v>
      </c>
      <c r="AH87" s="749">
        <f t="shared" si="59"/>
        <v>1350000</v>
      </c>
      <c r="AI87" s="746">
        <f t="shared" si="60"/>
        <v>1350000</v>
      </c>
      <c r="AJ87" s="745">
        <f t="shared" si="61"/>
        <v>1350000</v>
      </c>
      <c r="AK87" s="745">
        <f t="shared" si="62"/>
        <v>1350000</v>
      </c>
      <c r="AL87" s="877"/>
      <c r="AM87" s="885"/>
      <c r="AN87" s="891"/>
      <c r="AO87" s="891"/>
      <c r="AP87" s="772"/>
      <c r="AQ87" s="11"/>
      <c r="AR87" s="11"/>
      <c r="AS87" s="11"/>
    </row>
    <row r="88" spans="1:45" s="37" customFormat="1" ht="32" hidden="1" x14ac:dyDescent="0.2">
      <c r="A88" s="775" t="s">
        <v>1220</v>
      </c>
      <c r="B88" s="775" t="str">
        <f t="shared" si="64"/>
        <v>02.06.04.01</v>
      </c>
      <c r="C88" s="760">
        <v>48</v>
      </c>
      <c r="D88" s="692" t="s">
        <v>226</v>
      </c>
      <c r="E88" s="693" t="str">
        <f t="shared" si="45"/>
        <v>2.06.04.01.08</v>
      </c>
      <c r="F88" s="694" t="s">
        <v>408</v>
      </c>
      <c r="G88" s="603" t="s">
        <v>128</v>
      </c>
      <c r="H88" s="695" t="s">
        <v>271</v>
      </c>
      <c r="I88" s="696"/>
      <c r="J88" s="695" t="s">
        <v>255</v>
      </c>
      <c r="K88" s="692" t="s">
        <v>108</v>
      </c>
      <c r="L88" s="696"/>
      <c r="M88" s="696" t="s">
        <v>128</v>
      </c>
      <c r="N88" s="696" t="s">
        <v>128</v>
      </c>
      <c r="O88" s="696" t="s">
        <v>128</v>
      </c>
      <c r="P88" s="696" t="s">
        <v>128</v>
      </c>
      <c r="Q88" s="692" t="s">
        <v>130</v>
      </c>
      <c r="R88" s="697">
        <v>1350000</v>
      </c>
      <c r="S88" s="708"/>
      <c r="T88" s="516" t="str">
        <f t="shared" si="65"/>
        <v>2.06.04</v>
      </c>
      <c r="U88" s="524" t="str">
        <f t="shared" si="46"/>
        <v>MEJA DAN KURSI KERJA/RAPAT PEJABAT</v>
      </c>
      <c r="V88" s="516">
        <f t="shared" si="47"/>
        <v>5</v>
      </c>
      <c r="W88" s="769">
        <f t="shared" si="48"/>
        <v>270000</v>
      </c>
      <c r="X88" s="516">
        <f t="shared" si="49"/>
        <v>9</v>
      </c>
      <c r="Y88" s="770">
        <f t="shared" si="50"/>
        <v>1350000</v>
      </c>
      <c r="Z88" s="771">
        <f t="shared" si="51"/>
        <v>0</v>
      </c>
      <c r="AA88" s="769">
        <f t="shared" si="52"/>
        <v>0</v>
      </c>
      <c r="AB88" s="769">
        <f t="shared" si="53"/>
        <v>0</v>
      </c>
      <c r="AC88" s="769">
        <f t="shared" si="54"/>
        <v>0</v>
      </c>
      <c r="AD88" s="769">
        <f t="shared" si="55"/>
        <v>0</v>
      </c>
      <c r="AE88" s="808">
        <f t="shared" si="56"/>
        <v>0</v>
      </c>
      <c r="AF88" s="516" t="str">
        <f t="shared" si="63"/>
        <v>2005</v>
      </c>
      <c r="AG88" s="748">
        <f t="shared" si="58"/>
        <v>0</v>
      </c>
      <c r="AH88" s="749">
        <f t="shared" si="59"/>
        <v>1350000</v>
      </c>
      <c r="AI88" s="746">
        <f t="shared" si="60"/>
        <v>1350000</v>
      </c>
      <c r="AJ88" s="745">
        <f t="shared" si="61"/>
        <v>1350000</v>
      </c>
      <c r="AK88" s="745">
        <f t="shared" si="62"/>
        <v>1350000</v>
      </c>
      <c r="AL88" s="877"/>
      <c r="AM88" s="885"/>
      <c r="AN88" s="891"/>
      <c r="AO88" s="891"/>
      <c r="AP88" s="772"/>
      <c r="AQ88" s="11"/>
      <c r="AR88" s="11"/>
      <c r="AS88" s="11"/>
    </row>
    <row r="89" spans="1:45" s="37" customFormat="1" ht="32" hidden="1" x14ac:dyDescent="0.2">
      <c r="A89" s="775" t="s">
        <v>1220</v>
      </c>
      <c r="B89" s="775" t="str">
        <f t="shared" si="64"/>
        <v>02.06.04.01</v>
      </c>
      <c r="C89" s="760">
        <v>49</v>
      </c>
      <c r="D89" s="692" t="s">
        <v>226</v>
      </c>
      <c r="E89" s="693" t="str">
        <f t="shared" si="45"/>
        <v>2.06.04.01.08</v>
      </c>
      <c r="F89" s="694" t="s">
        <v>408</v>
      </c>
      <c r="G89" s="603" t="s">
        <v>128</v>
      </c>
      <c r="H89" s="695" t="s">
        <v>271</v>
      </c>
      <c r="I89" s="696"/>
      <c r="J89" s="695" t="s">
        <v>255</v>
      </c>
      <c r="K89" s="692" t="s">
        <v>108</v>
      </c>
      <c r="L89" s="696"/>
      <c r="M89" s="696" t="s">
        <v>128</v>
      </c>
      <c r="N89" s="696" t="s">
        <v>128</v>
      </c>
      <c r="O89" s="696" t="s">
        <v>128</v>
      </c>
      <c r="P89" s="696" t="s">
        <v>128</v>
      </c>
      <c r="Q89" s="692" t="s">
        <v>130</v>
      </c>
      <c r="R89" s="697">
        <v>1350000</v>
      </c>
      <c r="S89" s="708"/>
      <c r="T89" s="516" t="str">
        <f t="shared" si="65"/>
        <v>2.06.04</v>
      </c>
      <c r="U89" s="524" t="str">
        <f t="shared" si="46"/>
        <v>MEJA DAN KURSI KERJA/RAPAT PEJABAT</v>
      </c>
      <c r="V89" s="516">
        <f t="shared" si="47"/>
        <v>5</v>
      </c>
      <c r="W89" s="769">
        <f t="shared" si="48"/>
        <v>270000</v>
      </c>
      <c r="X89" s="516">
        <f t="shared" si="49"/>
        <v>9</v>
      </c>
      <c r="Y89" s="770">
        <f t="shared" si="50"/>
        <v>1350000</v>
      </c>
      <c r="Z89" s="771">
        <f t="shared" si="51"/>
        <v>0</v>
      </c>
      <c r="AA89" s="769">
        <f t="shared" si="52"/>
        <v>0</v>
      </c>
      <c r="AB89" s="769">
        <f t="shared" si="53"/>
        <v>0</v>
      </c>
      <c r="AC89" s="769">
        <f t="shared" si="54"/>
        <v>0</v>
      </c>
      <c r="AD89" s="769">
        <f t="shared" si="55"/>
        <v>0</v>
      </c>
      <c r="AE89" s="808">
        <f t="shared" si="56"/>
        <v>0</v>
      </c>
      <c r="AF89" s="516" t="str">
        <f t="shared" si="63"/>
        <v>2005</v>
      </c>
      <c r="AG89" s="748">
        <f t="shared" si="58"/>
        <v>0</v>
      </c>
      <c r="AH89" s="749">
        <f t="shared" si="59"/>
        <v>1350000</v>
      </c>
      <c r="AI89" s="746">
        <f t="shared" si="60"/>
        <v>1350000</v>
      </c>
      <c r="AJ89" s="745">
        <f t="shared" si="61"/>
        <v>1350000</v>
      </c>
      <c r="AK89" s="745">
        <f t="shared" si="62"/>
        <v>1350000</v>
      </c>
      <c r="AL89" s="877"/>
      <c r="AM89" s="885"/>
      <c r="AN89" s="891"/>
      <c r="AO89" s="891"/>
      <c r="AP89" s="772"/>
      <c r="AQ89" s="11"/>
      <c r="AR89" s="11"/>
      <c r="AS89" s="11"/>
    </row>
    <row r="90" spans="1:45" ht="15" hidden="1" customHeight="1" x14ac:dyDescent="0.2">
      <c r="A90" s="775" t="s">
        <v>1220</v>
      </c>
      <c r="B90" s="775" t="str">
        <f t="shared" si="64"/>
        <v>02.06.02.06</v>
      </c>
      <c r="C90" s="760">
        <v>50</v>
      </c>
      <c r="D90" s="692" t="s">
        <v>337</v>
      </c>
      <c r="E90" s="693" t="str">
        <f t="shared" si="45"/>
        <v>2.06.02.06.03</v>
      </c>
      <c r="F90" s="694" t="s">
        <v>172</v>
      </c>
      <c r="G90" s="603" t="s">
        <v>128</v>
      </c>
      <c r="H90" s="695" t="s">
        <v>251</v>
      </c>
      <c r="I90" s="692"/>
      <c r="J90" s="695" t="s">
        <v>140</v>
      </c>
      <c r="K90" s="692">
        <v>2006</v>
      </c>
      <c r="L90" s="696"/>
      <c r="M90" s="696" t="s">
        <v>128</v>
      </c>
      <c r="N90" s="696" t="s">
        <v>128</v>
      </c>
      <c r="O90" s="696" t="s">
        <v>128</v>
      </c>
      <c r="P90" s="696" t="s">
        <v>128</v>
      </c>
      <c r="Q90" s="692" t="s">
        <v>130</v>
      </c>
      <c r="R90" s="697">
        <v>960000</v>
      </c>
      <c r="S90" s="563"/>
      <c r="T90" s="516" t="str">
        <f t="shared" si="65"/>
        <v>2.06.02</v>
      </c>
      <c r="U90" s="524" t="str">
        <f t="shared" si="46"/>
        <v>ALAT RUMAH TANGGA</v>
      </c>
      <c r="V90" s="516">
        <f t="shared" si="47"/>
        <v>5</v>
      </c>
      <c r="W90" s="769">
        <f>(R90)/V90</f>
        <v>192000</v>
      </c>
      <c r="X90" s="516">
        <f t="shared" si="49"/>
        <v>8</v>
      </c>
      <c r="Y90" s="770">
        <f t="shared" si="50"/>
        <v>960000</v>
      </c>
      <c r="Z90" s="771">
        <f t="shared" si="51"/>
        <v>0</v>
      </c>
      <c r="AA90" s="769">
        <f t="shared" si="52"/>
        <v>0</v>
      </c>
      <c r="AB90" s="769">
        <f t="shared" si="53"/>
        <v>0</v>
      </c>
      <c r="AC90" s="769">
        <f t="shared" si="54"/>
        <v>0</v>
      </c>
      <c r="AD90" s="769">
        <f t="shared" si="55"/>
        <v>0</v>
      </c>
      <c r="AE90" s="808">
        <f t="shared" si="56"/>
        <v>0</v>
      </c>
      <c r="AF90" s="516">
        <f t="shared" si="63"/>
        <v>2006</v>
      </c>
      <c r="AG90" s="748">
        <f t="shared" si="58"/>
        <v>0</v>
      </c>
      <c r="AH90" s="749">
        <f t="shared" si="59"/>
        <v>960000</v>
      </c>
      <c r="AI90" s="746">
        <f t="shared" si="60"/>
        <v>960000</v>
      </c>
      <c r="AJ90" s="745">
        <f t="shared" si="61"/>
        <v>960000</v>
      </c>
      <c r="AK90" s="745">
        <f t="shared" si="62"/>
        <v>960000</v>
      </c>
      <c r="AL90" s="877"/>
    </row>
    <row r="91" spans="1:45" ht="16" hidden="1" x14ac:dyDescent="0.2">
      <c r="A91" s="775" t="s">
        <v>1220</v>
      </c>
      <c r="B91" s="775" t="str">
        <f t="shared" si="64"/>
        <v>02.06.04.01</v>
      </c>
      <c r="C91" s="760">
        <v>51</v>
      </c>
      <c r="D91" s="692" t="s">
        <v>1212</v>
      </c>
      <c r="E91" s="693" t="str">
        <f t="shared" si="45"/>
        <v>2.06.04.01.05</v>
      </c>
      <c r="F91" s="694" t="s">
        <v>402</v>
      </c>
      <c r="G91" s="603" t="s">
        <v>128</v>
      </c>
      <c r="H91" s="695" t="s">
        <v>249</v>
      </c>
      <c r="I91" s="692"/>
      <c r="J91" s="695" t="s">
        <v>255</v>
      </c>
      <c r="K91" s="692">
        <v>2006</v>
      </c>
      <c r="L91" s="696"/>
      <c r="M91" s="696" t="s">
        <v>128</v>
      </c>
      <c r="N91" s="696" t="s">
        <v>128</v>
      </c>
      <c r="O91" s="696" t="s">
        <v>128</v>
      </c>
      <c r="P91" s="696" t="s">
        <v>128</v>
      </c>
      <c r="Q91" s="692" t="s">
        <v>130</v>
      </c>
      <c r="R91" s="697">
        <v>3570000</v>
      </c>
      <c r="S91" s="563"/>
      <c r="T91" s="516" t="str">
        <f t="shared" si="65"/>
        <v>2.06.04</v>
      </c>
      <c r="U91" s="524" t="str">
        <f t="shared" si="46"/>
        <v>MEJA DAN KURSI KERJA/RAPAT PEJABAT</v>
      </c>
      <c r="V91" s="516">
        <f t="shared" si="47"/>
        <v>5</v>
      </c>
      <c r="W91" s="769">
        <f t="shared" si="48"/>
        <v>714000</v>
      </c>
      <c r="X91" s="516">
        <f t="shared" si="49"/>
        <v>8</v>
      </c>
      <c r="Y91" s="770">
        <f t="shared" si="50"/>
        <v>3570000</v>
      </c>
      <c r="Z91" s="771">
        <f t="shared" si="51"/>
        <v>0</v>
      </c>
      <c r="AA91" s="769">
        <f t="shared" si="52"/>
        <v>0</v>
      </c>
      <c r="AB91" s="769">
        <f t="shared" si="53"/>
        <v>0</v>
      </c>
      <c r="AC91" s="769">
        <f t="shared" si="54"/>
        <v>0</v>
      </c>
      <c r="AD91" s="769">
        <f t="shared" si="55"/>
        <v>0</v>
      </c>
      <c r="AE91" s="808">
        <f t="shared" si="56"/>
        <v>0</v>
      </c>
      <c r="AF91" s="516">
        <f t="shared" si="63"/>
        <v>2006</v>
      </c>
      <c r="AG91" s="748">
        <f t="shared" si="58"/>
        <v>0</v>
      </c>
      <c r="AH91" s="749">
        <f t="shared" si="59"/>
        <v>3570000</v>
      </c>
      <c r="AI91" s="746">
        <f t="shared" si="60"/>
        <v>3570000</v>
      </c>
      <c r="AJ91" s="745">
        <f t="shared" si="61"/>
        <v>3570000</v>
      </c>
      <c r="AK91" s="745">
        <f t="shared" si="62"/>
        <v>3570000</v>
      </c>
      <c r="AL91" s="877"/>
    </row>
    <row r="92" spans="1:45" ht="16" hidden="1" x14ac:dyDescent="0.2">
      <c r="A92" s="775" t="s">
        <v>1220</v>
      </c>
      <c r="B92" s="775" t="str">
        <f t="shared" si="64"/>
        <v>02.06.04.01</v>
      </c>
      <c r="C92" s="760">
        <v>52</v>
      </c>
      <c r="D92" s="696" t="s">
        <v>1212</v>
      </c>
      <c r="E92" s="693" t="str">
        <f t="shared" si="45"/>
        <v>2.06.04.01.05</v>
      </c>
      <c r="F92" s="694" t="s">
        <v>402</v>
      </c>
      <c r="G92" s="603" t="s">
        <v>128</v>
      </c>
      <c r="H92" s="695" t="s">
        <v>249</v>
      </c>
      <c r="I92" s="692"/>
      <c r="J92" s="695" t="s">
        <v>252</v>
      </c>
      <c r="K92" s="692">
        <v>2006</v>
      </c>
      <c r="L92" s="696"/>
      <c r="M92" s="696" t="s">
        <v>128</v>
      </c>
      <c r="N92" s="696" t="s">
        <v>128</v>
      </c>
      <c r="O92" s="696" t="s">
        <v>128</v>
      </c>
      <c r="P92" s="696" t="s">
        <v>128</v>
      </c>
      <c r="Q92" s="692" t="s">
        <v>130</v>
      </c>
      <c r="R92" s="697">
        <v>3570000</v>
      </c>
      <c r="S92" s="707"/>
      <c r="T92" s="516" t="str">
        <f t="shared" si="65"/>
        <v>2.06.04</v>
      </c>
      <c r="U92" s="524" t="str">
        <f t="shared" si="46"/>
        <v>MEJA DAN KURSI KERJA/RAPAT PEJABAT</v>
      </c>
      <c r="V92" s="516">
        <f t="shared" si="47"/>
        <v>5</v>
      </c>
      <c r="W92" s="769">
        <f t="shared" si="48"/>
        <v>714000</v>
      </c>
      <c r="X92" s="516">
        <f t="shared" si="49"/>
        <v>8</v>
      </c>
      <c r="Y92" s="770">
        <f t="shared" si="50"/>
        <v>3570000</v>
      </c>
      <c r="Z92" s="771">
        <f t="shared" si="51"/>
        <v>0</v>
      </c>
      <c r="AA92" s="769">
        <f t="shared" si="52"/>
        <v>0</v>
      </c>
      <c r="AB92" s="769">
        <f t="shared" si="53"/>
        <v>0</v>
      </c>
      <c r="AC92" s="769">
        <f t="shared" si="54"/>
        <v>0</v>
      </c>
      <c r="AD92" s="769">
        <f t="shared" si="55"/>
        <v>0</v>
      </c>
      <c r="AE92" s="808">
        <f t="shared" si="56"/>
        <v>0</v>
      </c>
      <c r="AF92" s="516">
        <f t="shared" si="63"/>
        <v>2006</v>
      </c>
      <c r="AG92" s="748">
        <f t="shared" si="58"/>
        <v>0</v>
      </c>
      <c r="AH92" s="749">
        <f t="shared" si="59"/>
        <v>3570000</v>
      </c>
      <c r="AI92" s="746">
        <f t="shared" si="60"/>
        <v>3570000</v>
      </c>
      <c r="AJ92" s="745">
        <f t="shared" si="61"/>
        <v>3570000</v>
      </c>
      <c r="AK92" s="745">
        <f t="shared" si="62"/>
        <v>3570000</v>
      </c>
      <c r="AL92" s="877"/>
    </row>
    <row r="93" spans="1:45" ht="18.75" hidden="1" customHeight="1" x14ac:dyDescent="0.2">
      <c r="A93" s="775" t="s">
        <v>1220</v>
      </c>
      <c r="B93" s="775" t="str">
        <f t="shared" si="64"/>
        <v>02.06.02.01</v>
      </c>
      <c r="C93" s="760">
        <v>53</v>
      </c>
      <c r="D93" s="696" t="s">
        <v>1210</v>
      </c>
      <c r="E93" s="693" t="str">
        <f t="shared" si="45"/>
        <v>2.06.02.01.30</v>
      </c>
      <c r="F93" s="694" t="s">
        <v>160</v>
      </c>
      <c r="G93" s="603" t="s">
        <v>128</v>
      </c>
      <c r="H93" s="695" t="s">
        <v>398</v>
      </c>
      <c r="I93" s="692"/>
      <c r="J93" s="695" t="s">
        <v>257</v>
      </c>
      <c r="K93" s="692">
        <v>2006</v>
      </c>
      <c r="L93" s="696"/>
      <c r="M93" s="696" t="s">
        <v>128</v>
      </c>
      <c r="N93" s="696" t="s">
        <v>128</v>
      </c>
      <c r="O93" s="696" t="s">
        <v>128</v>
      </c>
      <c r="P93" s="696" t="s">
        <v>128</v>
      </c>
      <c r="Q93" s="692" t="s">
        <v>130</v>
      </c>
      <c r="R93" s="697">
        <v>1470000</v>
      </c>
      <c r="S93" s="707"/>
      <c r="T93" s="516" t="str">
        <f t="shared" si="65"/>
        <v>2.06.02</v>
      </c>
      <c r="U93" s="524" t="str">
        <f t="shared" si="46"/>
        <v>ALAT RUMAH TANGGA</v>
      </c>
      <c r="V93" s="516">
        <f t="shared" si="47"/>
        <v>5</v>
      </c>
      <c r="W93" s="769">
        <f t="shared" si="48"/>
        <v>294000</v>
      </c>
      <c r="X93" s="516">
        <f t="shared" si="49"/>
        <v>8</v>
      </c>
      <c r="Y93" s="770">
        <f t="shared" si="50"/>
        <v>1470000</v>
      </c>
      <c r="Z93" s="771">
        <f t="shared" si="51"/>
        <v>0</v>
      </c>
      <c r="AA93" s="769">
        <f t="shared" si="52"/>
        <v>0</v>
      </c>
      <c r="AB93" s="769">
        <f t="shared" si="53"/>
        <v>0</v>
      </c>
      <c r="AC93" s="769">
        <f t="shared" si="54"/>
        <v>0</v>
      </c>
      <c r="AD93" s="769">
        <f t="shared" si="55"/>
        <v>0</v>
      </c>
      <c r="AE93" s="808">
        <f t="shared" si="56"/>
        <v>0</v>
      </c>
      <c r="AF93" s="516">
        <f t="shared" si="63"/>
        <v>2006</v>
      </c>
      <c r="AG93" s="748">
        <f t="shared" si="58"/>
        <v>0</v>
      </c>
      <c r="AH93" s="749">
        <f t="shared" si="59"/>
        <v>1470000</v>
      </c>
      <c r="AI93" s="746">
        <f t="shared" si="60"/>
        <v>1470000</v>
      </c>
      <c r="AJ93" s="745">
        <f t="shared" si="61"/>
        <v>1470000</v>
      </c>
      <c r="AK93" s="745">
        <f t="shared" si="62"/>
        <v>1470000</v>
      </c>
      <c r="AL93" s="877"/>
    </row>
    <row r="94" spans="1:45" ht="16" hidden="1" x14ac:dyDescent="0.2">
      <c r="A94" s="775" t="s">
        <v>1220</v>
      </c>
      <c r="B94" s="775" t="str">
        <f t="shared" si="64"/>
        <v>02.06.04.01</v>
      </c>
      <c r="C94" s="760">
        <v>54</v>
      </c>
      <c r="D94" s="692" t="s">
        <v>215</v>
      </c>
      <c r="E94" s="693" t="str">
        <f t="shared" si="45"/>
        <v>2.06.04.01.06</v>
      </c>
      <c r="F94" s="694" t="s">
        <v>403</v>
      </c>
      <c r="G94" s="603" t="s">
        <v>128</v>
      </c>
      <c r="H94" s="695" t="s">
        <v>249</v>
      </c>
      <c r="I94" s="696"/>
      <c r="J94" s="695" t="s">
        <v>254</v>
      </c>
      <c r="K94" s="692">
        <v>2006</v>
      </c>
      <c r="L94" s="696"/>
      <c r="M94" s="696" t="s">
        <v>128</v>
      </c>
      <c r="N94" s="696" t="s">
        <v>128</v>
      </c>
      <c r="O94" s="696" t="s">
        <v>128</v>
      </c>
      <c r="P94" s="696" t="s">
        <v>128</v>
      </c>
      <c r="Q94" s="692" t="s">
        <v>130</v>
      </c>
      <c r="R94" s="697">
        <v>810000</v>
      </c>
      <c r="S94" s="563"/>
      <c r="T94" s="516" t="str">
        <f t="shared" si="65"/>
        <v>2.06.04</v>
      </c>
      <c r="U94" s="524" t="str">
        <f t="shared" ref="U94:U132" si="66">VLOOKUP(T94,kelompok,2,0)</f>
        <v>MEJA DAN KURSI KERJA/RAPAT PEJABAT</v>
      </c>
      <c r="V94" s="516">
        <f t="shared" ref="V94:V132" si="67">VLOOKUP(T94,MASAMANFAAT,4,0)</f>
        <v>5</v>
      </c>
      <c r="W94" s="769">
        <f t="shared" si="48"/>
        <v>162000</v>
      </c>
      <c r="X94" s="516">
        <f t="shared" si="49"/>
        <v>8</v>
      </c>
      <c r="Y94" s="770">
        <f t="shared" si="50"/>
        <v>810000</v>
      </c>
      <c r="Z94" s="771">
        <f t="shared" si="51"/>
        <v>0</v>
      </c>
      <c r="AA94" s="769">
        <f t="shared" si="52"/>
        <v>0</v>
      </c>
      <c r="AB94" s="769">
        <f t="shared" si="53"/>
        <v>0</v>
      </c>
      <c r="AC94" s="769">
        <f t="shared" si="54"/>
        <v>0</v>
      </c>
      <c r="AD94" s="769">
        <f t="shared" si="55"/>
        <v>0</v>
      </c>
      <c r="AE94" s="808">
        <f t="shared" si="56"/>
        <v>0</v>
      </c>
      <c r="AF94" s="516">
        <f t="shared" si="63"/>
        <v>2006</v>
      </c>
      <c r="AG94" s="748">
        <f t="shared" si="58"/>
        <v>0</v>
      </c>
      <c r="AH94" s="749">
        <f t="shared" ref="AH94:AH132" si="68">Y94+Z94+AA94+AB94</f>
        <v>810000</v>
      </c>
      <c r="AI94" s="746">
        <f t="shared" si="60"/>
        <v>810000</v>
      </c>
      <c r="AJ94" s="745">
        <f t="shared" si="61"/>
        <v>810000</v>
      </c>
      <c r="AK94" s="745">
        <f t="shared" si="62"/>
        <v>810000</v>
      </c>
      <c r="AL94" s="877"/>
    </row>
    <row r="95" spans="1:45" ht="32" hidden="1" x14ac:dyDescent="0.2">
      <c r="A95" s="775" t="s">
        <v>1220</v>
      </c>
      <c r="B95" s="775" t="str">
        <f t="shared" si="64"/>
        <v>02.06.04.07</v>
      </c>
      <c r="C95" s="760">
        <v>55</v>
      </c>
      <c r="D95" s="692" t="s">
        <v>1209</v>
      </c>
      <c r="E95" s="693" t="str">
        <f t="shared" si="45"/>
        <v>2.06.04.07.04</v>
      </c>
      <c r="F95" s="694" t="s">
        <v>168</v>
      </c>
      <c r="G95" s="603" t="s">
        <v>128</v>
      </c>
      <c r="H95" s="695" t="s">
        <v>249</v>
      </c>
      <c r="I95" s="696"/>
      <c r="J95" s="695" t="s">
        <v>404</v>
      </c>
      <c r="K95" s="692">
        <v>2006</v>
      </c>
      <c r="L95" s="696"/>
      <c r="M95" s="696" t="s">
        <v>128</v>
      </c>
      <c r="N95" s="696" t="s">
        <v>128</v>
      </c>
      <c r="O95" s="696" t="s">
        <v>128</v>
      </c>
      <c r="P95" s="696" t="s">
        <v>128</v>
      </c>
      <c r="Q95" s="692" t="s">
        <v>130</v>
      </c>
      <c r="R95" s="697">
        <v>1470000</v>
      </c>
      <c r="S95" s="707"/>
      <c r="T95" s="516" t="str">
        <f t="shared" si="65"/>
        <v>2.06.04</v>
      </c>
      <c r="U95" s="524" t="str">
        <f t="shared" si="66"/>
        <v>MEJA DAN KURSI KERJA/RAPAT PEJABAT</v>
      </c>
      <c r="V95" s="516">
        <f t="shared" si="67"/>
        <v>5</v>
      </c>
      <c r="W95" s="769">
        <f t="shared" si="48"/>
        <v>294000</v>
      </c>
      <c r="X95" s="516">
        <f t="shared" si="49"/>
        <v>8</v>
      </c>
      <c r="Y95" s="770">
        <f t="shared" si="50"/>
        <v>1470000</v>
      </c>
      <c r="Z95" s="771">
        <f t="shared" si="51"/>
        <v>0</v>
      </c>
      <c r="AA95" s="769">
        <f t="shared" si="52"/>
        <v>0</v>
      </c>
      <c r="AB95" s="769">
        <f t="shared" si="53"/>
        <v>0</v>
      </c>
      <c r="AC95" s="769">
        <f t="shared" si="54"/>
        <v>0</v>
      </c>
      <c r="AD95" s="769">
        <f t="shared" si="55"/>
        <v>0</v>
      </c>
      <c r="AE95" s="808">
        <f t="shared" si="56"/>
        <v>0</v>
      </c>
      <c r="AF95" s="516">
        <f t="shared" si="63"/>
        <v>2006</v>
      </c>
      <c r="AG95" s="748">
        <f t="shared" si="58"/>
        <v>0</v>
      </c>
      <c r="AH95" s="749">
        <f t="shared" si="68"/>
        <v>1470000</v>
      </c>
      <c r="AI95" s="746">
        <f t="shared" ref="AI95:AI133" si="69">Y95+Z95+AA95+AB95+AC95</f>
        <v>1470000</v>
      </c>
      <c r="AJ95" s="745">
        <f t="shared" ref="AJ95:AJ133" si="70">Y95+Z95+AA95+AB95+AC95+AD95</f>
        <v>1470000</v>
      </c>
      <c r="AK95" s="745">
        <f t="shared" si="62"/>
        <v>1470000</v>
      </c>
      <c r="AL95" s="877"/>
    </row>
    <row r="96" spans="1:45" ht="32" hidden="1" x14ac:dyDescent="0.2">
      <c r="A96" s="775" t="s">
        <v>1220</v>
      </c>
      <c r="B96" s="775" t="str">
        <f t="shared" si="64"/>
        <v>02.06.04.07</v>
      </c>
      <c r="C96" s="760">
        <v>56</v>
      </c>
      <c r="D96" s="692" t="s">
        <v>1209</v>
      </c>
      <c r="E96" s="693" t="str">
        <f t="shared" si="45"/>
        <v>2.06.04.07.04</v>
      </c>
      <c r="F96" s="694" t="s">
        <v>168</v>
      </c>
      <c r="G96" s="603" t="s">
        <v>128</v>
      </c>
      <c r="H96" s="695" t="s">
        <v>249</v>
      </c>
      <c r="I96" s="696"/>
      <c r="J96" s="695" t="s">
        <v>404</v>
      </c>
      <c r="K96" s="692">
        <v>2006</v>
      </c>
      <c r="L96" s="696"/>
      <c r="M96" s="696" t="s">
        <v>128</v>
      </c>
      <c r="N96" s="696" t="s">
        <v>128</v>
      </c>
      <c r="O96" s="696" t="s">
        <v>128</v>
      </c>
      <c r="P96" s="696" t="s">
        <v>128</v>
      </c>
      <c r="Q96" s="692" t="s">
        <v>130</v>
      </c>
      <c r="R96" s="697">
        <v>1470000</v>
      </c>
      <c r="S96" s="707"/>
      <c r="T96" s="516" t="str">
        <f t="shared" si="65"/>
        <v>2.06.04</v>
      </c>
      <c r="U96" s="524" t="str">
        <f t="shared" si="66"/>
        <v>MEJA DAN KURSI KERJA/RAPAT PEJABAT</v>
      </c>
      <c r="V96" s="516">
        <f t="shared" si="67"/>
        <v>5</v>
      </c>
      <c r="W96" s="769">
        <f t="shared" si="48"/>
        <v>294000</v>
      </c>
      <c r="X96" s="516">
        <f t="shared" si="49"/>
        <v>8</v>
      </c>
      <c r="Y96" s="770">
        <f t="shared" si="50"/>
        <v>1470000</v>
      </c>
      <c r="Z96" s="771">
        <f t="shared" si="51"/>
        <v>0</v>
      </c>
      <c r="AA96" s="769">
        <f t="shared" si="52"/>
        <v>0</v>
      </c>
      <c r="AB96" s="769">
        <f t="shared" si="53"/>
        <v>0</v>
      </c>
      <c r="AC96" s="769">
        <f t="shared" si="54"/>
        <v>0</v>
      </c>
      <c r="AD96" s="769">
        <f t="shared" si="55"/>
        <v>0</v>
      </c>
      <c r="AE96" s="808">
        <f t="shared" si="56"/>
        <v>0</v>
      </c>
      <c r="AF96" s="516">
        <f t="shared" si="63"/>
        <v>2006</v>
      </c>
      <c r="AG96" s="748">
        <f t="shared" si="58"/>
        <v>0</v>
      </c>
      <c r="AH96" s="749">
        <f t="shared" si="68"/>
        <v>1470000</v>
      </c>
      <c r="AI96" s="746">
        <f t="shared" si="69"/>
        <v>1470000</v>
      </c>
      <c r="AJ96" s="745">
        <f t="shared" si="70"/>
        <v>1470000</v>
      </c>
      <c r="AK96" s="745">
        <f t="shared" si="62"/>
        <v>1470000</v>
      </c>
      <c r="AL96" s="877"/>
    </row>
    <row r="97" spans="1:45" ht="16" hidden="1" x14ac:dyDescent="0.2">
      <c r="A97" s="775" t="s">
        <v>1220</v>
      </c>
      <c r="B97" s="775" t="str">
        <f t="shared" si="64"/>
        <v>02.06.04.01</v>
      </c>
      <c r="C97" s="760">
        <v>57</v>
      </c>
      <c r="D97" s="692" t="s">
        <v>1212</v>
      </c>
      <c r="E97" s="693" t="str">
        <f t="shared" si="45"/>
        <v>2.06.04.01.05</v>
      </c>
      <c r="F97" s="694" t="s">
        <v>402</v>
      </c>
      <c r="G97" s="603" t="s">
        <v>128</v>
      </c>
      <c r="H97" s="695" t="s">
        <v>249</v>
      </c>
      <c r="I97" s="696"/>
      <c r="J97" s="695" t="s">
        <v>255</v>
      </c>
      <c r="K97" s="692">
        <v>2006</v>
      </c>
      <c r="L97" s="696"/>
      <c r="M97" s="696" t="s">
        <v>128</v>
      </c>
      <c r="N97" s="696" t="s">
        <v>128</v>
      </c>
      <c r="O97" s="696" t="s">
        <v>128</v>
      </c>
      <c r="P97" s="696" t="s">
        <v>128</v>
      </c>
      <c r="Q97" s="692" t="s">
        <v>130</v>
      </c>
      <c r="R97" s="697">
        <v>6300000</v>
      </c>
      <c r="S97" s="698"/>
      <c r="T97" s="516" t="str">
        <f t="shared" si="65"/>
        <v>2.06.04</v>
      </c>
      <c r="U97" s="524" t="str">
        <f t="shared" si="66"/>
        <v>MEJA DAN KURSI KERJA/RAPAT PEJABAT</v>
      </c>
      <c r="V97" s="516">
        <f t="shared" si="67"/>
        <v>5</v>
      </c>
      <c r="W97" s="769">
        <f t="shared" si="48"/>
        <v>1260000</v>
      </c>
      <c r="X97" s="516">
        <f t="shared" si="49"/>
        <v>8</v>
      </c>
      <c r="Y97" s="770">
        <f t="shared" si="50"/>
        <v>6300000</v>
      </c>
      <c r="Z97" s="771">
        <f t="shared" si="51"/>
        <v>0</v>
      </c>
      <c r="AA97" s="769">
        <f t="shared" si="52"/>
        <v>0</v>
      </c>
      <c r="AB97" s="769">
        <f t="shared" si="53"/>
        <v>0</v>
      </c>
      <c r="AC97" s="769">
        <f t="shared" si="54"/>
        <v>0</v>
      </c>
      <c r="AD97" s="769">
        <f t="shared" si="55"/>
        <v>0</v>
      </c>
      <c r="AE97" s="808">
        <f t="shared" si="56"/>
        <v>0</v>
      </c>
      <c r="AF97" s="516">
        <f t="shared" si="63"/>
        <v>2006</v>
      </c>
      <c r="AG97" s="748">
        <f t="shared" si="58"/>
        <v>0</v>
      </c>
      <c r="AH97" s="749">
        <f t="shared" si="68"/>
        <v>6300000</v>
      </c>
      <c r="AI97" s="746">
        <f t="shared" si="69"/>
        <v>6300000</v>
      </c>
      <c r="AJ97" s="745">
        <f t="shared" si="70"/>
        <v>6300000</v>
      </c>
      <c r="AK97" s="745">
        <f t="shared" si="62"/>
        <v>6300000</v>
      </c>
      <c r="AL97" s="877"/>
    </row>
    <row r="98" spans="1:45" ht="15" hidden="1" customHeight="1" x14ac:dyDescent="0.2">
      <c r="A98" s="775" t="s">
        <v>1220</v>
      </c>
      <c r="B98" s="775" t="str">
        <f t="shared" si="64"/>
        <v>02.06.03.05</v>
      </c>
      <c r="C98" s="760">
        <v>58</v>
      </c>
      <c r="D98" s="692" t="s">
        <v>340</v>
      </c>
      <c r="E98" s="693" t="str">
        <f t="shared" si="45"/>
        <v>2.06.03.05.03</v>
      </c>
      <c r="F98" s="694" t="s">
        <v>162</v>
      </c>
      <c r="G98" s="603" t="s">
        <v>128</v>
      </c>
      <c r="H98" s="695" t="s">
        <v>405</v>
      </c>
      <c r="I98" s="696"/>
      <c r="J98" s="695" t="s">
        <v>140</v>
      </c>
      <c r="K98" s="692">
        <v>2006</v>
      </c>
      <c r="L98" s="696"/>
      <c r="M98" s="696" t="s">
        <v>128</v>
      </c>
      <c r="N98" s="696" t="s">
        <v>128</v>
      </c>
      <c r="O98" s="696" t="s">
        <v>128</v>
      </c>
      <c r="P98" s="696" t="s">
        <v>128</v>
      </c>
      <c r="Q98" s="692" t="s">
        <v>130</v>
      </c>
      <c r="R98" s="697">
        <v>1146600</v>
      </c>
      <c r="S98" s="563"/>
      <c r="T98" s="516" t="str">
        <f t="shared" si="65"/>
        <v>2.06.03</v>
      </c>
      <c r="U98" s="524" t="str">
        <f t="shared" si="66"/>
        <v>KOMPUTER</v>
      </c>
      <c r="V98" s="516">
        <f t="shared" si="67"/>
        <v>4</v>
      </c>
      <c r="W98" s="769">
        <f t="shared" si="48"/>
        <v>286650</v>
      </c>
      <c r="X98" s="516">
        <f t="shared" si="49"/>
        <v>8</v>
      </c>
      <c r="Y98" s="770">
        <f t="shared" si="50"/>
        <v>1146600</v>
      </c>
      <c r="Z98" s="771">
        <f t="shared" si="51"/>
        <v>0</v>
      </c>
      <c r="AA98" s="769">
        <f t="shared" si="52"/>
        <v>0</v>
      </c>
      <c r="AB98" s="769">
        <f t="shared" si="53"/>
        <v>0</v>
      </c>
      <c r="AC98" s="769">
        <f t="shared" si="54"/>
        <v>0</v>
      </c>
      <c r="AD98" s="769">
        <f t="shared" si="55"/>
        <v>0</v>
      </c>
      <c r="AE98" s="808">
        <f t="shared" si="56"/>
        <v>0</v>
      </c>
      <c r="AF98" s="516">
        <f t="shared" si="63"/>
        <v>2006</v>
      </c>
      <c r="AG98" s="748">
        <f t="shared" si="58"/>
        <v>0</v>
      </c>
      <c r="AH98" s="749">
        <f t="shared" si="68"/>
        <v>1146600</v>
      </c>
      <c r="AI98" s="746">
        <f t="shared" si="69"/>
        <v>1146600</v>
      </c>
      <c r="AJ98" s="745">
        <f t="shared" si="70"/>
        <v>1146600</v>
      </c>
      <c r="AK98" s="745">
        <f t="shared" si="62"/>
        <v>1146600</v>
      </c>
      <c r="AL98" s="877"/>
    </row>
    <row r="99" spans="1:45" ht="15" hidden="1" customHeight="1" x14ac:dyDescent="0.2">
      <c r="A99" s="775" t="s">
        <v>1220</v>
      </c>
      <c r="B99" s="775" t="str">
        <f t="shared" si="64"/>
        <v>02.06.02.04</v>
      </c>
      <c r="C99" s="760">
        <v>59</v>
      </c>
      <c r="D99" s="692" t="s">
        <v>221</v>
      </c>
      <c r="E99" s="693" t="str">
        <f t="shared" si="45"/>
        <v>2.06.02.04.04</v>
      </c>
      <c r="F99" s="694" t="s">
        <v>158</v>
      </c>
      <c r="G99" s="603" t="s">
        <v>128</v>
      </c>
      <c r="H99" s="695" t="s">
        <v>251</v>
      </c>
      <c r="I99" s="696"/>
      <c r="J99" s="695" t="s">
        <v>140</v>
      </c>
      <c r="K99" s="692">
        <v>2006</v>
      </c>
      <c r="L99" s="696"/>
      <c r="M99" s="696" t="s">
        <v>128</v>
      </c>
      <c r="N99" s="696" t="s">
        <v>128</v>
      </c>
      <c r="O99" s="696" t="s">
        <v>128</v>
      </c>
      <c r="P99" s="696" t="s">
        <v>128</v>
      </c>
      <c r="Q99" s="692" t="s">
        <v>130</v>
      </c>
      <c r="R99" s="697">
        <v>2200000</v>
      </c>
      <c r="S99" s="707"/>
      <c r="T99" s="516" t="str">
        <f t="shared" si="65"/>
        <v>2.06.02</v>
      </c>
      <c r="U99" s="524" t="str">
        <f t="shared" si="66"/>
        <v>ALAT RUMAH TANGGA</v>
      </c>
      <c r="V99" s="516">
        <f t="shared" si="67"/>
        <v>5</v>
      </c>
      <c r="W99" s="769">
        <f t="shared" si="48"/>
        <v>440000</v>
      </c>
      <c r="X99" s="516">
        <f t="shared" si="49"/>
        <v>8</v>
      </c>
      <c r="Y99" s="770">
        <f t="shared" si="50"/>
        <v>2200000</v>
      </c>
      <c r="Z99" s="771">
        <f t="shared" si="51"/>
        <v>0</v>
      </c>
      <c r="AA99" s="769">
        <f t="shared" si="52"/>
        <v>0</v>
      </c>
      <c r="AB99" s="769">
        <f t="shared" si="53"/>
        <v>0</v>
      </c>
      <c r="AC99" s="769">
        <f t="shared" si="54"/>
        <v>0</v>
      </c>
      <c r="AD99" s="769">
        <f t="shared" si="55"/>
        <v>0</v>
      </c>
      <c r="AE99" s="808">
        <f t="shared" si="56"/>
        <v>0</v>
      </c>
      <c r="AF99" s="516">
        <f t="shared" si="63"/>
        <v>2006</v>
      </c>
      <c r="AG99" s="748">
        <f t="shared" si="58"/>
        <v>0</v>
      </c>
      <c r="AH99" s="749">
        <f t="shared" si="68"/>
        <v>2200000</v>
      </c>
      <c r="AI99" s="746">
        <f t="shared" si="69"/>
        <v>2200000</v>
      </c>
      <c r="AJ99" s="745">
        <f t="shared" si="70"/>
        <v>2200000</v>
      </c>
      <c r="AK99" s="745">
        <f t="shared" si="62"/>
        <v>2200000</v>
      </c>
      <c r="AL99" s="877"/>
    </row>
    <row r="100" spans="1:45" s="37" customFormat="1" ht="30" hidden="1" customHeight="1" x14ac:dyDescent="0.2">
      <c r="A100" s="775" t="s">
        <v>1220</v>
      </c>
      <c r="B100" s="775" t="str">
        <f t="shared" si="64"/>
        <v>02.06.04.01</v>
      </c>
      <c r="C100" s="760">
        <v>60</v>
      </c>
      <c r="D100" s="692" t="s">
        <v>1213</v>
      </c>
      <c r="E100" s="693" t="str">
        <f t="shared" si="45"/>
        <v>2.06.04.01.04</v>
      </c>
      <c r="F100" s="694" t="s">
        <v>407</v>
      </c>
      <c r="G100" s="603" t="s">
        <v>128</v>
      </c>
      <c r="H100" s="695" t="s">
        <v>249</v>
      </c>
      <c r="I100" s="696"/>
      <c r="J100" s="695" t="s">
        <v>404</v>
      </c>
      <c r="K100" s="692">
        <v>2006</v>
      </c>
      <c r="L100" s="696"/>
      <c r="M100" s="696" t="s">
        <v>128</v>
      </c>
      <c r="N100" s="696" t="s">
        <v>128</v>
      </c>
      <c r="O100" s="696" t="s">
        <v>128</v>
      </c>
      <c r="P100" s="696" t="s">
        <v>128</v>
      </c>
      <c r="Q100" s="692" t="s">
        <v>130</v>
      </c>
      <c r="R100" s="697">
        <v>9450000</v>
      </c>
      <c r="S100" s="698"/>
      <c r="T100" s="516" t="str">
        <f t="shared" si="65"/>
        <v>2.06.04</v>
      </c>
      <c r="U100" s="524" t="str">
        <f t="shared" si="66"/>
        <v>MEJA DAN KURSI KERJA/RAPAT PEJABAT</v>
      </c>
      <c r="V100" s="516">
        <f t="shared" si="67"/>
        <v>5</v>
      </c>
      <c r="W100" s="769">
        <f t="shared" si="48"/>
        <v>1890000</v>
      </c>
      <c r="X100" s="516">
        <f t="shared" si="49"/>
        <v>8</v>
      </c>
      <c r="Y100" s="770">
        <f t="shared" si="50"/>
        <v>9450000</v>
      </c>
      <c r="Z100" s="771">
        <f t="shared" si="51"/>
        <v>0</v>
      </c>
      <c r="AA100" s="769">
        <f t="shared" si="52"/>
        <v>0</v>
      </c>
      <c r="AB100" s="769">
        <f t="shared" si="53"/>
        <v>0</v>
      </c>
      <c r="AC100" s="769">
        <f t="shared" si="54"/>
        <v>0</v>
      </c>
      <c r="AD100" s="769">
        <f t="shared" si="55"/>
        <v>0</v>
      </c>
      <c r="AE100" s="808">
        <f t="shared" si="56"/>
        <v>0</v>
      </c>
      <c r="AF100" s="516">
        <f t="shared" si="63"/>
        <v>2006</v>
      </c>
      <c r="AG100" s="748">
        <f t="shared" si="58"/>
        <v>0</v>
      </c>
      <c r="AH100" s="749">
        <f t="shared" si="68"/>
        <v>9450000</v>
      </c>
      <c r="AI100" s="746">
        <f t="shared" si="69"/>
        <v>9450000</v>
      </c>
      <c r="AJ100" s="745">
        <f t="shared" si="70"/>
        <v>9450000</v>
      </c>
      <c r="AK100" s="745">
        <f t="shared" si="62"/>
        <v>9450000</v>
      </c>
      <c r="AL100" s="877"/>
      <c r="AM100" s="885"/>
      <c r="AN100" s="891"/>
      <c r="AO100" s="891"/>
      <c r="AP100" s="772"/>
      <c r="AQ100" s="11"/>
      <c r="AR100" s="11"/>
      <c r="AS100" s="11"/>
    </row>
    <row r="101" spans="1:45" ht="15" hidden="1" customHeight="1" x14ac:dyDescent="0.2">
      <c r="A101" s="775" t="s">
        <v>1220</v>
      </c>
      <c r="B101" s="775" t="str">
        <f t="shared" si="64"/>
        <v>02.06.04.07</v>
      </c>
      <c r="C101" s="760">
        <v>61</v>
      </c>
      <c r="D101" s="692" t="s">
        <v>954</v>
      </c>
      <c r="E101" s="693" t="str">
        <f t="shared" si="45"/>
        <v>2.06.04.07.06</v>
      </c>
      <c r="F101" s="694" t="s">
        <v>161</v>
      </c>
      <c r="G101" s="603" t="s">
        <v>128</v>
      </c>
      <c r="H101" s="695" t="s">
        <v>249</v>
      </c>
      <c r="I101" s="696"/>
      <c r="J101" s="695" t="s">
        <v>252</v>
      </c>
      <c r="K101" s="692">
        <v>2006</v>
      </c>
      <c r="L101" s="696"/>
      <c r="M101" s="696" t="s">
        <v>128</v>
      </c>
      <c r="N101" s="696" t="s">
        <v>128</v>
      </c>
      <c r="O101" s="696" t="s">
        <v>128</v>
      </c>
      <c r="P101" s="696" t="s">
        <v>128</v>
      </c>
      <c r="Q101" s="692" t="s">
        <v>130</v>
      </c>
      <c r="R101" s="697">
        <v>1400000</v>
      </c>
      <c r="S101" s="707"/>
      <c r="T101" s="516" t="str">
        <f t="shared" si="65"/>
        <v>2.06.04</v>
      </c>
      <c r="U101" s="524" t="str">
        <f t="shared" si="66"/>
        <v>MEJA DAN KURSI KERJA/RAPAT PEJABAT</v>
      </c>
      <c r="V101" s="516">
        <f t="shared" si="67"/>
        <v>5</v>
      </c>
      <c r="W101" s="769">
        <f t="shared" si="48"/>
        <v>280000</v>
      </c>
      <c r="X101" s="516">
        <f t="shared" si="49"/>
        <v>8</v>
      </c>
      <c r="Y101" s="770">
        <f t="shared" si="50"/>
        <v>1400000</v>
      </c>
      <c r="Z101" s="771">
        <f t="shared" si="51"/>
        <v>0</v>
      </c>
      <c r="AA101" s="769">
        <f t="shared" si="52"/>
        <v>0</v>
      </c>
      <c r="AB101" s="769">
        <f t="shared" si="53"/>
        <v>0</v>
      </c>
      <c r="AC101" s="769">
        <f t="shared" si="54"/>
        <v>0</v>
      </c>
      <c r="AD101" s="769">
        <f t="shared" si="55"/>
        <v>0</v>
      </c>
      <c r="AE101" s="808">
        <f t="shared" si="56"/>
        <v>0</v>
      </c>
      <c r="AF101" s="516">
        <f t="shared" si="63"/>
        <v>2006</v>
      </c>
      <c r="AG101" s="748">
        <f t="shared" si="58"/>
        <v>0</v>
      </c>
      <c r="AH101" s="749">
        <f t="shared" si="68"/>
        <v>1400000</v>
      </c>
      <c r="AI101" s="746">
        <f t="shared" si="69"/>
        <v>1400000</v>
      </c>
      <c r="AJ101" s="745">
        <f t="shared" si="70"/>
        <v>1400000</v>
      </c>
      <c r="AK101" s="745">
        <f t="shared" si="62"/>
        <v>1400000</v>
      </c>
      <c r="AL101" s="877"/>
    </row>
    <row r="102" spans="1:45" ht="24.5" hidden="1" customHeight="1" x14ac:dyDescent="0.2">
      <c r="A102" s="775" t="s">
        <v>1220</v>
      </c>
      <c r="B102" s="775" t="str">
        <f t="shared" si="64"/>
        <v>02.06.04.01</v>
      </c>
      <c r="C102" s="760">
        <v>62</v>
      </c>
      <c r="D102" s="692" t="s">
        <v>215</v>
      </c>
      <c r="E102" s="693" t="str">
        <f t="shared" si="45"/>
        <v>2.06.04.01.06</v>
      </c>
      <c r="F102" s="694" t="s">
        <v>445</v>
      </c>
      <c r="G102" s="603" t="s">
        <v>128</v>
      </c>
      <c r="H102" s="695" t="s">
        <v>249</v>
      </c>
      <c r="I102" s="696"/>
      <c r="J102" s="695" t="s">
        <v>254</v>
      </c>
      <c r="K102" s="692">
        <v>2006</v>
      </c>
      <c r="L102" s="696"/>
      <c r="M102" s="696" t="s">
        <v>128</v>
      </c>
      <c r="N102" s="696" t="s">
        <v>128</v>
      </c>
      <c r="O102" s="696" t="s">
        <v>128</v>
      </c>
      <c r="P102" s="696" t="s">
        <v>128</v>
      </c>
      <c r="Q102" s="692" t="s">
        <v>130</v>
      </c>
      <c r="R102" s="697">
        <v>680000</v>
      </c>
      <c r="S102" s="698"/>
      <c r="T102" s="516" t="str">
        <f t="shared" si="65"/>
        <v>2.06.04</v>
      </c>
      <c r="U102" s="524" t="str">
        <f t="shared" si="66"/>
        <v>MEJA DAN KURSI KERJA/RAPAT PEJABAT</v>
      </c>
      <c r="V102" s="516">
        <f t="shared" si="67"/>
        <v>5</v>
      </c>
      <c r="W102" s="769">
        <f t="shared" si="48"/>
        <v>136000</v>
      </c>
      <c r="X102" s="516">
        <f t="shared" si="49"/>
        <v>8</v>
      </c>
      <c r="Y102" s="770">
        <f t="shared" si="50"/>
        <v>680000</v>
      </c>
      <c r="Z102" s="771">
        <f t="shared" si="51"/>
        <v>0</v>
      </c>
      <c r="AA102" s="769">
        <f t="shared" si="52"/>
        <v>0</v>
      </c>
      <c r="AB102" s="769">
        <f t="shared" si="53"/>
        <v>0</v>
      </c>
      <c r="AC102" s="769">
        <f t="shared" si="54"/>
        <v>0</v>
      </c>
      <c r="AD102" s="769">
        <f t="shared" si="55"/>
        <v>0</v>
      </c>
      <c r="AE102" s="808">
        <f t="shared" si="56"/>
        <v>0</v>
      </c>
      <c r="AF102" s="516">
        <f t="shared" si="63"/>
        <v>2006</v>
      </c>
      <c r="AG102" s="748">
        <f t="shared" si="58"/>
        <v>0</v>
      </c>
      <c r="AH102" s="749">
        <f t="shared" si="68"/>
        <v>680000</v>
      </c>
      <c r="AI102" s="746">
        <f t="shared" si="69"/>
        <v>680000</v>
      </c>
      <c r="AJ102" s="745">
        <f t="shared" si="70"/>
        <v>680000</v>
      </c>
      <c r="AK102" s="745">
        <f t="shared" si="62"/>
        <v>680000</v>
      </c>
      <c r="AL102" s="877"/>
    </row>
    <row r="103" spans="1:45" ht="16" hidden="1" x14ac:dyDescent="0.2">
      <c r="A103" s="775" t="s">
        <v>1220</v>
      </c>
      <c r="B103" s="775" t="str">
        <f t="shared" si="64"/>
        <v>02.06.04.03</v>
      </c>
      <c r="C103" s="760">
        <v>63</v>
      </c>
      <c r="D103" s="692" t="s">
        <v>670</v>
      </c>
      <c r="E103" s="693" t="str">
        <f t="shared" si="45"/>
        <v>2.06.04.03.05</v>
      </c>
      <c r="F103" s="694" t="s">
        <v>442</v>
      </c>
      <c r="G103" s="603" t="s">
        <v>128</v>
      </c>
      <c r="H103" s="695" t="s">
        <v>249</v>
      </c>
      <c r="I103" s="696"/>
      <c r="J103" s="695" t="s">
        <v>257</v>
      </c>
      <c r="K103" s="692">
        <v>2006</v>
      </c>
      <c r="L103" s="696"/>
      <c r="M103" s="696" t="s">
        <v>128</v>
      </c>
      <c r="N103" s="696" t="s">
        <v>128</v>
      </c>
      <c r="O103" s="696" t="s">
        <v>128</v>
      </c>
      <c r="P103" s="696" t="s">
        <v>128</v>
      </c>
      <c r="Q103" s="692" t="s">
        <v>130</v>
      </c>
      <c r="R103" s="697">
        <v>2800000</v>
      </c>
      <c r="S103" s="563"/>
      <c r="T103" s="516" t="str">
        <f t="shared" si="65"/>
        <v>2.06.04</v>
      </c>
      <c r="U103" s="524" t="str">
        <f t="shared" si="66"/>
        <v>MEJA DAN KURSI KERJA/RAPAT PEJABAT</v>
      </c>
      <c r="V103" s="516">
        <f t="shared" si="67"/>
        <v>5</v>
      </c>
      <c r="W103" s="769">
        <f t="shared" si="48"/>
        <v>560000</v>
      </c>
      <c r="X103" s="516">
        <f t="shared" si="49"/>
        <v>8</v>
      </c>
      <c r="Y103" s="770">
        <f t="shared" si="50"/>
        <v>2800000</v>
      </c>
      <c r="Z103" s="771">
        <f t="shared" si="51"/>
        <v>0</v>
      </c>
      <c r="AA103" s="769">
        <f t="shared" si="52"/>
        <v>0</v>
      </c>
      <c r="AB103" s="769">
        <f t="shared" si="53"/>
        <v>0</v>
      </c>
      <c r="AC103" s="769">
        <f t="shared" si="54"/>
        <v>0</v>
      </c>
      <c r="AD103" s="769">
        <f t="shared" si="55"/>
        <v>0</v>
      </c>
      <c r="AE103" s="808">
        <f t="shared" si="56"/>
        <v>0</v>
      </c>
      <c r="AF103" s="516">
        <f t="shared" si="63"/>
        <v>2006</v>
      </c>
      <c r="AG103" s="748">
        <f t="shared" si="58"/>
        <v>0</v>
      </c>
      <c r="AH103" s="749">
        <f t="shared" si="68"/>
        <v>2800000</v>
      </c>
      <c r="AI103" s="746">
        <f t="shared" si="69"/>
        <v>2800000</v>
      </c>
      <c r="AJ103" s="745">
        <f t="shared" si="70"/>
        <v>2800000</v>
      </c>
      <c r="AK103" s="745">
        <f t="shared" si="62"/>
        <v>2800000</v>
      </c>
      <c r="AL103" s="877"/>
    </row>
    <row r="104" spans="1:45" ht="15" hidden="1" customHeight="1" x14ac:dyDescent="0.2">
      <c r="A104" s="775" t="s">
        <v>1220</v>
      </c>
      <c r="B104" s="775" t="str">
        <f t="shared" si="64"/>
        <v>02.06.01.01</v>
      </c>
      <c r="C104" s="760">
        <v>64</v>
      </c>
      <c r="D104" s="692" t="s">
        <v>227</v>
      </c>
      <c r="E104" s="693" t="str">
        <f t="shared" si="45"/>
        <v>2.06.01.01.02</v>
      </c>
      <c r="F104" s="694" t="s">
        <v>1017</v>
      </c>
      <c r="G104" s="603" t="s">
        <v>128</v>
      </c>
      <c r="H104" s="695" t="s">
        <v>1118</v>
      </c>
      <c r="I104" s="692" t="s">
        <v>275</v>
      </c>
      <c r="J104" s="695" t="s">
        <v>256</v>
      </c>
      <c r="K104" s="692">
        <v>2007</v>
      </c>
      <c r="L104" s="696" t="s">
        <v>128</v>
      </c>
      <c r="M104" s="696" t="s">
        <v>128</v>
      </c>
      <c r="N104" s="696" t="s">
        <v>128</v>
      </c>
      <c r="O104" s="696" t="s">
        <v>128</v>
      </c>
      <c r="P104" s="696" t="s">
        <v>128</v>
      </c>
      <c r="Q104" s="692" t="s">
        <v>130</v>
      </c>
      <c r="R104" s="697">
        <v>3570355.32498</v>
      </c>
      <c r="S104" s="707"/>
      <c r="T104" s="516" t="str">
        <f t="shared" si="65"/>
        <v>2.06.01</v>
      </c>
      <c r="U104" s="524" t="str">
        <f t="shared" si="66"/>
        <v>ALAT KANTOR</v>
      </c>
      <c r="V104" s="516">
        <f t="shared" si="67"/>
        <v>5</v>
      </c>
      <c r="W104" s="769">
        <f t="shared" si="48"/>
        <v>714071.06499600003</v>
      </c>
      <c r="X104" s="516">
        <f t="shared" si="49"/>
        <v>7</v>
      </c>
      <c r="Y104" s="770">
        <f t="shared" si="50"/>
        <v>3570355.32498</v>
      </c>
      <c r="Z104" s="771">
        <f t="shared" si="51"/>
        <v>0</v>
      </c>
      <c r="AA104" s="769">
        <f t="shared" si="52"/>
        <v>0</v>
      </c>
      <c r="AB104" s="769">
        <f t="shared" si="53"/>
        <v>0</v>
      </c>
      <c r="AC104" s="769">
        <f t="shared" si="54"/>
        <v>0</v>
      </c>
      <c r="AD104" s="769">
        <f t="shared" si="55"/>
        <v>0</v>
      </c>
      <c r="AE104" s="808">
        <f t="shared" si="56"/>
        <v>0</v>
      </c>
      <c r="AF104" s="516">
        <f t="shared" si="63"/>
        <v>2007</v>
      </c>
      <c r="AG104" s="748">
        <f t="shared" si="58"/>
        <v>0</v>
      </c>
      <c r="AH104" s="749">
        <f t="shared" si="68"/>
        <v>3570355.32498</v>
      </c>
      <c r="AI104" s="746">
        <f t="shared" si="69"/>
        <v>3570355.32498</v>
      </c>
      <c r="AJ104" s="745">
        <f t="shared" si="70"/>
        <v>3570355.32498</v>
      </c>
      <c r="AK104" s="745">
        <f t="shared" si="62"/>
        <v>3570355.32498</v>
      </c>
      <c r="AL104" s="877"/>
    </row>
    <row r="105" spans="1:45" ht="15" hidden="1" customHeight="1" x14ac:dyDescent="0.2">
      <c r="A105" s="775" t="s">
        <v>1220</v>
      </c>
      <c r="B105" s="775" t="str">
        <f t="shared" si="64"/>
        <v>02.06.01.01</v>
      </c>
      <c r="C105" s="760">
        <v>65</v>
      </c>
      <c r="D105" s="692" t="s">
        <v>227</v>
      </c>
      <c r="E105" s="693" t="str">
        <f t="shared" ref="E105:E163" si="71">MID(D105,2,18)</f>
        <v>2.06.01.01.02</v>
      </c>
      <c r="F105" s="694" t="s">
        <v>1017</v>
      </c>
      <c r="G105" s="603" t="s">
        <v>128</v>
      </c>
      <c r="H105" s="695" t="s">
        <v>1118</v>
      </c>
      <c r="I105" s="692" t="s">
        <v>275</v>
      </c>
      <c r="J105" s="695" t="s">
        <v>256</v>
      </c>
      <c r="K105" s="692">
        <v>2007</v>
      </c>
      <c r="L105" s="696" t="s">
        <v>128</v>
      </c>
      <c r="M105" s="696" t="s">
        <v>128</v>
      </c>
      <c r="N105" s="696" t="s">
        <v>128</v>
      </c>
      <c r="O105" s="696" t="s">
        <v>128</v>
      </c>
      <c r="P105" s="696" t="s">
        <v>128</v>
      </c>
      <c r="Q105" s="692" t="s">
        <v>130</v>
      </c>
      <c r="R105" s="697">
        <v>3570355.32498</v>
      </c>
      <c r="S105" s="707"/>
      <c r="T105" s="516" t="str">
        <f t="shared" si="65"/>
        <v>2.06.01</v>
      </c>
      <c r="U105" s="524" t="str">
        <f t="shared" si="66"/>
        <v>ALAT KANTOR</v>
      </c>
      <c r="V105" s="516">
        <f t="shared" si="67"/>
        <v>5</v>
      </c>
      <c r="W105" s="769">
        <f t="shared" ref="W105:W163" si="72">(R105)/V105</f>
        <v>714071.06499600003</v>
      </c>
      <c r="X105" s="516">
        <f t="shared" ref="X105:X163" si="73">2013-AF105+1</f>
        <v>7</v>
      </c>
      <c r="Y105" s="770">
        <f t="shared" ref="Y105:Y163" si="74">IF(X105&gt;V105,R105,W105*X105)</f>
        <v>3570355.32498</v>
      </c>
      <c r="Z105" s="771">
        <f t="shared" ref="Z105:Z163" si="75">IF(R105=Y105,0,W105)</f>
        <v>0</v>
      </c>
      <c r="AA105" s="769">
        <f t="shared" ref="AA105:AA163" si="76">IF(R105=Y105+Z105,0,W105)</f>
        <v>0</v>
      </c>
      <c r="AB105" s="769">
        <f t="shared" ref="AB105:AB163" si="77">IF(R105=Y105+Z105+AA105,0,W105)</f>
        <v>0</v>
      </c>
      <c r="AC105" s="769">
        <f t="shared" ref="AC105:AC163" si="78">IF(R105=Y105+Z105+AA105+AB105,0,W105)</f>
        <v>0</v>
      </c>
      <c r="AD105" s="769">
        <f t="shared" ref="AD105:AD163" si="79">IF(R105=Y105+Z105+AA105+AB105+AC105,0,W105)</f>
        <v>0</v>
      </c>
      <c r="AE105" s="808">
        <f t="shared" ref="AE105:AE117" si="80">IF(R105=Y105+Z105+AA105+AB105+AC105+AD105,0,W105)</f>
        <v>0</v>
      </c>
      <c r="AF105" s="516">
        <f t="shared" ref="AF105:AF131" si="81">K105</f>
        <v>2007</v>
      </c>
      <c r="AG105" s="748">
        <f t="shared" ref="AG105:AG117" si="82">R105-(Y105+Z105+AA105+AB105+AC105+AD105+AE105)</f>
        <v>0</v>
      </c>
      <c r="AH105" s="749">
        <f t="shared" si="68"/>
        <v>3570355.32498</v>
      </c>
      <c r="AI105" s="746">
        <f t="shared" si="69"/>
        <v>3570355.32498</v>
      </c>
      <c r="AJ105" s="745">
        <f t="shared" si="70"/>
        <v>3570355.32498</v>
      </c>
      <c r="AK105" s="745">
        <f t="shared" si="62"/>
        <v>3570355.32498</v>
      </c>
      <c r="AL105" s="877"/>
    </row>
    <row r="106" spans="1:45" ht="15" hidden="1" customHeight="1" x14ac:dyDescent="0.2">
      <c r="A106" s="775" t="s">
        <v>1220</v>
      </c>
      <c r="B106" s="775" t="str">
        <f t="shared" si="64"/>
        <v>02.06.01.01</v>
      </c>
      <c r="C106" s="760">
        <v>66</v>
      </c>
      <c r="D106" s="692" t="s">
        <v>227</v>
      </c>
      <c r="E106" s="693" t="str">
        <f t="shared" si="71"/>
        <v>2.06.01.01.02</v>
      </c>
      <c r="F106" s="694" t="s">
        <v>1017</v>
      </c>
      <c r="G106" s="603" t="s">
        <v>128</v>
      </c>
      <c r="H106" s="695" t="s">
        <v>1118</v>
      </c>
      <c r="I106" s="692" t="s">
        <v>275</v>
      </c>
      <c r="J106" s="695" t="s">
        <v>256</v>
      </c>
      <c r="K106" s="692">
        <v>2007</v>
      </c>
      <c r="L106" s="696" t="s">
        <v>128</v>
      </c>
      <c r="M106" s="696" t="s">
        <v>128</v>
      </c>
      <c r="N106" s="696" t="s">
        <v>128</v>
      </c>
      <c r="O106" s="696" t="s">
        <v>128</v>
      </c>
      <c r="P106" s="696" t="s">
        <v>128</v>
      </c>
      <c r="Q106" s="692" t="s">
        <v>130</v>
      </c>
      <c r="R106" s="697">
        <v>3570355.32498</v>
      </c>
      <c r="S106" s="707"/>
      <c r="T106" s="516" t="str">
        <f t="shared" si="65"/>
        <v>2.06.01</v>
      </c>
      <c r="U106" s="524" t="str">
        <f t="shared" si="66"/>
        <v>ALAT KANTOR</v>
      </c>
      <c r="V106" s="516">
        <f t="shared" si="67"/>
        <v>5</v>
      </c>
      <c r="W106" s="769">
        <f t="shared" si="72"/>
        <v>714071.06499600003</v>
      </c>
      <c r="X106" s="516">
        <f t="shared" si="73"/>
        <v>7</v>
      </c>
      <c r="Y106" s="770">
        <f t="shared" si="74"/>
        <v>3570355.32498</v>
      </c>
      <c r="Z106" s="771">
        <f t="shared" si="75"/>
        <v>0</v>
      </c>
      <c r="AA106" s="769">
        <f t="shared" si="76"/>
        <v>0</v>
      </c>
      <c r="AB106" s="769">
        <f t="shared" si="77"/>
        <v>0</v>
      </c>
      <c r="AC106" s="769">
        <f t="shared" si="78"/>
        <v>0</v>
      </c>
      <c r="AD106" s="769">
        <f t="shared" si="79"/>
        <v>0</v>
      </c>
      <c r="AE106" s="808">
        <f t="shared" si="80"/>
        <v>0</v>
      </c>
      <c r="AF106" s="516">
        <f t="shared" si="81"/>
        <v>2007</v>
      </c>
      <c r="AG106" s="748">
        <f t="shared" si="82"/>
        <v>0</v>
      </c>
      <c r="AH106" s="749">
        <f t="shared" si="68"/>
        <v>3570355.32498</v>
      </c>
      <c r="AI106" s="746">
        <f t="shared" si="69"/>
        <v>3570355.32498</v>
      </c>
      <c r="AJ106" s="745">
        <f t="shared" si="70"/>
        <v>3570355.32498</v>
      </c>
      <c r="AK106" s="745">
        <f t="shared" ref="AK106:AK117" si="83">Y106+Z106+AA106+AB106+AC106+AD106+AE106</f>
        <v>3570355.32498</v>
      </c>
      <c r="AL106" s="877"/>
    </row>
    <row r="107" spans="1:45" ht="15" hidden="1" customHeight="1" x14ac:dyDescent="0.2">
      <c r="A107" s="775" t="s">
        <v>1220</v>
      </c>
      <c r="B107" s="775" t="str">
        <f t="shared" si="64"/>
        <v>02.06.01.01</v>
      </c>
      <c r="C107" s="760">
        <v>67</v>
      </c>
      <c r="D107" s="692" t="s">
        <v>227</v>
      </c>
      <c r="E107" s="693" t="str">
        <f t="shared" si="71"/>
        <v>2.06.01.01.02</v>
      </c>
      <c r="F107" s="694" t="s">
        <v>1017</v>
      </c>
      <c r="G107" s="603" t="s">
        <v>128</v>
      </c>
      <c r="H107" s="695" t="s">
        <v>1118</v>
      </c>
      <c r="I107" s="692" t="s">
        <v>275</v>
      </c>
      <c r="J107" s="695" t="s">
        <v>256</v>
      </c>
      <c r="K107" s="692">
        <v>2007</v>
      </c>
      <c r="L107" s="696" t="s">
        <v>128</v>
      </c>
      <c r="M107" s="696" t="s">
        <v>128</v>
      </c>
      <c r="N107" s="696" t="s">
        <v>128</v>
      </c>
      <c r="O107" s="696" t="s">
        <v>128</v>
      </c>
      <c r="P107" s="696" t="s">
        <v>128</v>
      </c>
      <c r="Q107" s="692" t="s">
        <v>130</v>
      </c>
      <c r="R107" s="697">
        <v>3570355.32498</v>
      </c>
      <c r="S107" s="707"/>
      <c r="T107" s="516" t="str">
        <f t="shared" si="65"/>
        <v>2.06.01</v>
      </c>
      <c r="U107" s="524" t="str">
        <f t="shared" si="66"/>
        <v>ALAT KANTOR</v>
      </c>
      <c r="V107" s="516">
        <f t="shared" si="67"/>
        <v>5</v>
      </c>
      <c r="W107" s="769">
        <f t="shared" si="72"/>
        <v>714071.06499600003</v>
      </c>
      <c r="X107" s="516">
        <f t="shared" si="73"/>
        <v>7</v>
      </c>
      <c r="Y107" s="770">
        <f t="shared" si="74"/>
        <v>3570355.32498</v>
      </c>
      <c r="Z107" s="771">
        <f t="shared" si="75"/>
        <v>0</v>
      </c>
      <c r="AA107" s="769">
        <f t="shared" si="76"/>
        <v>0</v>
      </c>
      <c r="AB107" s="769">
        <f t="shared" si="77"/>
        <v>0</v>
      </c>
      <c r="AC107" s="769">
        <f t="shared" si="78"/>
        <v>0</v>
      </c>
      <c r="AD107" s="769">
        <f t="shared" si="79"/>
        <v>0</v>
      </c>
      <c r="AE107" s="808">
        <f t="shared" si="80"/>
        <v>0</v>
      </c>
      <c r="AF107" s="516">
        <f t="shared" si="81"/>
        <v>2007</v>
      </c>
      <c r="AG107" s="748">
        <f t="shared" si="82"/>
        <v>0</v>
      </c>
      <c r="AH107" s="749">
        <f t="shared" si="68"/>
        <v>3570355.32498</v>
      </c>
      <c r="AI107" s="746">
        <f t="shared" si="69"/>
        <v>3570355.32498</v>
      </c>
      <c r="AJ107" s="745">
        <f t="shared" si="70"/>
        <v>3570355.32498</v>
      </c>
      <c r="AK107" s="745">
        <f t="shared" si="83"/>
        <v>3570355.32498</v>
      </c>
      <c r="AL107" s="877"/>
    </row>
    <row r="108" spans="1:45" ht="18.75" hidden="1" customHeight="1" x14ac:dyDescent="0.2">
      <c r="A108" s="775" t="s">
        <v>1220</v>
      </c>
      <c r="B108" s="775" t="str">
        <f t="shared" si="64"/>
        <v>02.06.04.07</v>
      </c>
      <c r="C108" s="760">
        <v>68</v>
      </c>
      <c r="D108" s="692" t="s">
        <v>954</v>
      </c>
      <c r="E108" s="693" t="str">
        <f t="shared" si="71"/>
        <v>2.06.04.07.06</v>
      </c>
      <c r="F108" s="694" t="s">
        <v>161</v>
      </c>
      <c r="G108" s="603" t="s">
        <v>128</v>
      </c>
      <c r="H108" s="695" t="s">
        <v>1119</v>
      </c>
      <c r="I108" s="692" t="s">
        <v>278</v>
      </c>
      <c r="J108" s="695" t="s">
        <v>256</v>
      </c>
      <c r="K108" s="692">
        <v>2007</v>
      </c>
      <c r="L108" s="696" t="s">
        <v>128</v>
      </c>
      <c r="M108" s="696" t="s">
        <v>128</v>
      </c>
      <c r="N108" s="696" t="s">
        <v>128</v>
      </c>
      <c r="O108" s="696" t="s">
        <v>128</v>
      </c>
      <c r="P108" s="696" t="s">
        <v>128</v>
      </c>
      <c r="Q108" s="692" t="s">
        <v>130</v>
      </c>
      <c r="R108" s="697">
        <v>1989197.97</v>
      </c>
      <c r="S108" s="707"/>
      <c r="T108" s="516" t="str">
        <f t="shared" si="65"/>
        <v>2.06.04</v>
      </c>
      <c r="U108" s="524" t="str">
        <f t="shared" si="66"/>
        <v>MEJA DAN KURSI KERJA/RAPAT PEJABAT</v>
      </c>
      <c r="V108" s="516">
        <f t="shared" si="67"/>
        <v>5</v>
      </c>
      <c r="W108" s="769">
        <f t="shared" si="72"/>
        <v>397839.59399999998</v>
      </c>
      <c r="X108" s="516">
        <f t="shared" si="73"/>
        <v>7</v>
      </c>
      <c r="Y108" s="770">
        <f t="shared" si="74"/>
        <v>1989197.97</v>
      </c>
      <c r="Z108" s="771">
        <f t="shared" si="75"/>
        <v>0</v>
      </c>
      <c r="AA108" s="769">
        <f t="shared" si="76"/>
        <v>0</v>
      </c>
      <c r="AB108" s="769">
        <f t="shared" si="77"/>
        <v>0</v>
      </c>
      <c r="AC108" s="769">
        <f t="shared" si="78"/>
        <v>0</v>
      </c>
      <c r="AD108" s="769">
        <f t="shared" si="79"/>
        <v>0</v>
      </c>
      <c r="AE108" s="808">
        <f t="shared" si="80"/>
        <v>0</v>
      </c>
      <c r="AF108" s="516">
        <f t="shared" si="81"/>
        <v>2007</v>
      </c>
      <c r="AG108" s="748">
        <f t="shared" si="82"/>
        <v>0</v>
      </c>
      <c r="AH108" s="749">
        <f t="shared" si="68"/>
        <v>1989197.97</v>
      </c>
      <c r="AI108" s="746">
        <f t="shared" si="69"/>
        <v>1989197.97</v>
      </c>
      <c r="AJ108" s="745">
        <f t="shared" si="70"/>
        <v>1989197.97</v>
      </c>
      <c r="AK108" s="745">
        <f t="shared" si="83"/>
        <v>1989197.97</v>
      </c>
      <c r="AL108" s="877"/>
    </row>
    <row r="109" spans="1:45" ht="15" hidden="1" customHeight="1" x14ac:dyDescent="0.2">
      <c r="A109" s="775" t="s">
        <v>1220</v>
      </c>
      <c r="B109" s="775" t="str">
        <f t="shared" si="64"/>
        <v>02.06.04.07</v>
      </c>
      <c r="C109" s="760">
        <v>69</v>
      </c>
      <c r="D109" s="692" t="s">
        <v>954</v>
      </c>
      <c r="E109" s="693" t="str">
        <f t="shared" si="71"/>
        <v>2.06.04.07.06</v>
      </c>
      <c r="F109" s="694" t="s">
        <v>161</v>
      </c>
      <c r="G109" s="603" t="s">
        <v>128</v>
      </c>
      <c r="H109" s="695" t="s">
        <v>1119</v>
      </c>
      <c r="I109" s="692" t="s">
        <v>278</v>
      </c>
      <c r="J109" s="695" t="s">
        <v>256</v>
      </c>
      <c r="K109" s="692">
        <v>2007</v>
      </c>
      <c r="L109" s="696" t="s">
        <v>128</v>
      </c>
      <c r="M109" s="696" t="s">
        <v>128</v>
      </c>
      <c r="N109" s="696" t="s">
        <v>128</v>
      </c>
      <c r="O109" s="696" t="s">
        <v>128</v>
      </c>
      <c r="P109" s="696" t="s">
        <v>128</v>
      </c>
      <c r="Q109" s="692" t="s">
        <v>130</v>
      </c>
      <c r="R109" s="697">
        <v>1989197.97</v>
      </c>
      <c r="S109" s="707"/>
      <c r="T109" s="516" t="str">
        <f t="shared" si="65"/>
        <v>2.06.04</v>
      </c>
      <c r="U109" s="524" t="str">
        <f t="shared" si="66"/>
        <v>MEJA DAN KURSI KERJA/RAPAT PEJABAT</v>
      </c>
      <c r="V109" s="516">
        <f t="shared" si="67"/>
        <v>5</v>
      </c>
      <c r="W109" s="769">
        <f t="shared" si="72"/>
        <v>397839.59399999998</v>
      </c>
      <c r="X109" s="516">
        <f t="shared" si="73"/>
        <v>7</v>
      </c>
      <c r="Y109" s="770">
        <f t="shared" si="74"/>
        <v>1989197.97</v>
      </c>
      <c r="Z109" s="771">
        <f t="shared" si="75"/>
        <v>0</v>
      </c>
      <c r="AA109" s="769">
        <f t="shared" si="76"/>
        <v>0</v>
      </c>
      <c r="AB109" s="769">
        <f t="shared" si="77"/>
        <v>0</v>
      </c>
      <c r="AC109" s="769">
        <f t="shared" si="78"/>
        <v>0</v>
      </c>
      <c r="AD109" s="769">
        <f t="shared" si="79"/>
        <v>0</v>
      </c>
      <c r="AE109" s="808">
        <f t="shared" si="80"/>
        <v>0</v>
      </c>
      <c r="AF109" s="516">
        <f t="shared" si="81"/>
        <v>2007</v>
      </c>
      <c r="AG109" s="748">
        <f t="shared" si="82"/>
        <v>0</v>
      </c>
      <c r="AH109" s="749">
        <f t="shared" si="68"/>
        <v>1989197.97</v>
      </c>
      <c r="AI109" s="746">
        <f t="shared" si="69"/>
        <v>1989197.97</v>
      </c>
      <c r="AJ109" s="745">
        <f t="shared" si="70"/>
        <v>1989197.97</v>
      </c>
      <c r="AK109" s="745">
        <f t="shared" si="83"/>
        <v>1989197.97</v>
      </c>
      <c r="AL109" s="877"/>
    </row>
    <row r="110" spans="1:45" ht="15" hidden="1" customHeight="1" x14ac:dyDescent="0.2">
      <c r="A110" s="775" t="s">
        <v>1220</v>
      </c>
      <c r="B110" s="775" t="str">
        <f t="shared" si="64"/>
        <v>02.06.01.04</v>
      </c>
      <c r="C110" s="760">
        <v>70</v>
      </c>
      <c r="D110" s="692" t="s">
        <v>220</v>
      </c>
      <c r="E110" s="693" t="str">
        <f t="shared" si="71"/>
        <v>2.06.01.04.04</v>
      </c>
      <c r="F110" s="694" t="s">
        <v>1018</v>
      </c>
      <c r="G110" s="603" t="s">
        <v>128</v>
      </c>
      <c r="H110" s="695" t="s">
        <v>269</v>
      </c>
      <c r="I110" s="692" t="s">
        <v>278</v>
      </c>
      <c r="J110" s="695" t="s">
        <v>256</v>
      </c>
      <c r="K110" s="692">
        <v>2007</v>
      </c>
      <c r="L110" s="696" t="s">
        <v>128</v>
      </c>
      <c r="M110" s="696" t="s">
        <v>128</v>
      </c>
      <c r="N110" s="696" t="s">
        <v>128</v>
      </c>
      <c r="O110" s="696" t="s">
        <v>128</v>
      </c>
      <c r="P110" s="696" t="s">
        <v>128</v>
      </c>
      <c r="Q110" s="692" t="s">
        <v>130</v>
      </c>
      <c r="R110" s="697">
        <v>3057754.31</v>
      </c>
      <c r="S110" s="707"/>
      <c r="T110" s="516" t="str">
        <f t="shared" si="65"/>
        <v>2.06.01</v>
      </c>
      <c r="U110" s="524" t="str">
        <f t="shared" si="66"/>
        <v>ALAT KANTOR</v>
      </c>
      <c r="V110" s="516">
        <f t="shared" si="67"/>
        <v>5</v>
      </c>
      <c r="W110" s="769">
        <f t="shared" si="72"/>
        <v>611550.86199999996</v>
      </c>
      <c r="X110" s="516">
        <f t="shared" si="73"/>
        <v>7</v>
      </c>
      <c r="Y110" s="770">
        <f t="shared" si="74"/>
        <v>3057754.31</v>
      </c>
      <c r="Z110" s="771">
        <f t="shared" si="75"/>
        <v>0</v>
      </c>
      <c r="AA110" s="769">
        <f t="shared" si="76"/>
        <v>0</v>
      </c>
      <c r="AB110" s="769">
        <f t="shared" si="77"/>
        <v>0</v>
      </c>
      <c r="AC110" s="769">
        <f t="shared" si="78"/>
        <v>0</v>
      </c>
      <c r="AD110" s="769">
        <f t="shared" si="79"/>
        <v>0</v>
      </c>
      <c r="AE110" s="808">
        <f t="shared" si="80"/>
        <v>0</v>
      </c>
      <c r="AF110" s="516">
        <f t="shared" si="81"/>
        <v>2007</v>
      </c>
      <c r="AG110" s="748">
        <f t="shared" si="82"/>
        <v>0</v>
      </c>
      <c r="AH110" s="749">
        <f t="shared" si="68"/>
        <v>3057754.31</v>
      </c>
      <c r="AI110" s="746">
        <f t="shared" si="69"/>
        <v>3057754.31</v>
      </c>
      <c r="AJ110" s="745">
        <f t="shared" si="70"/>
        <v>3057754.31</v>
      </c>
      <c r="AK110" s="745">
        <f t="shared" si="83"/>
        <v>3057754.31</v>
      </c>
      <c r="AL110" s="877"/>
    </row>
    <row r="111" spans="1:45" ht="15" hidden="1" customHeight="1" x14ac:dyDescent="0.2">
      <c r="A111" s="775" t="s">
        <v>1220</v>
      </c>
      <c r="B111" s="775" t="str">
        <f t="shared" si="64"/>
        <v>02.06.01.04</v>
      </c>
      <c r="C111" s="760">
        <v>71</v>
      </c>
      <c r="D111" s="692" t="s">
        <v>220</v>
      </c>
      <c r="E111" s="693" t="str">
        <f t="shared" si="71"/>
        <v>2.06.01.04.04</v>
      </c>
      <c r="F111" s="694" t="s">
        <v>1018</v>
      </c>
      <c r="G111" s="603" t="s">
        <v>128</v>
      </c>
      <c r="H111" s="695" t="s">
        <v>269</v>
      </c>
      <c r="I111" s="692" t="s">
        <v>278</v>
      </c>
      <c r="J111" s="695" t="s">
        <v>256</v>
      </c>
      <c r="K111" s="692">
        <v>2007</v>
      </c>
      <c r="L111" s="696" t="s">
        <v>128</v>
      </c>
      <c r="M111" s="696" t="s">
        <v>128</v>
      </c>
      <c r="N111" s="696" t="s">
        <v>128</v>
      </c>
      <c r="O111" s="696" t="s">
        <v>128</v>
      </c>
      <c r="P111" s="696" t="s">
        <v>128</v>
      </c>
      <c r="Q111" s="692" t="s">
        <v>130</v>
      </c>
      <c r="R111" s="697">
        <v>3057754.31</v>
      </c>
      <c r="S111" s="707"/>
      <c r="T111" s="516" t="str">
        <f t="shared" si="65"/>
        <v>2.06.01</v>
      </c>
      <c r="U111" s="524" t="str">
        <f t="shared" si="66"/>
        <v>ALAT KANTOR</v>
      </c>
      <c r="V111" s="516">
        <f t="shared" si="67"/>
        <v>5</v>
      </c>
      <c r="W111" s="769">
        <f t="shared" si="72"/>
        <v>611550.86199999996</v>
      </c>
      <c r="X111" s="516">
        <f t="shared" si="73"/>
        <v>7</v>
      </c>
      <c r="Y111" s="770">
        <f t="shared" si="74"/>
        <v>3057754.31</v>
      </c>
      <c r="Z111" s="771">
        <f t="shared" si="75"/>
        <v>0</v>
      </c>
      <c r="AA111" s="769">
        <f t="shared" si="76"/>
        <v>0</v>
      </c>
      <c r="AB111" s="769">
        <f t="shared" si="77"/>
        <v>0</v>
      </c>
      <c r="AC111" s="769">
        <f t="shared" si="78"/>
        <v>0</v>
      </c>
      <c r="AD111" s="769">
        <f t="shared" si="79"/>
        <v>0</v>
      </c>
      <c r="AE111" s="808">
        <f t="shared" si="80"/>
        <v>0</v>
      </c>
      <c r="AF111" s="516">
        <f t="shared" si="81"/>
        <v>2007</v>
      </c>
      <c r="AG111" s="748">
        <f t="shared" si="82"/>
        <v>0</v>
      </c>
      <c r="AH111" s="749">
        <f t="shared" si="68"/>
        <v>3057754.31</v>
      </c>
      <c r="AI111" s="746">
        <f t="shared" si="69"/>
        <v>3057754.31</v>
      </c>
      <c r="AJ111" s="745">
        <f t="shared" si="70"/>
        <v>3057754.31</v>
      </c>
      <c r="AK111" s="745">
        <f t="shared" si="83"/>
        <v>3057754.31</v>
      </c>
      <c r="AL111" s="877"/>
    </row>
    <row r="112" spans="1:45" ht="25.25" hidden="1" customHeight="1" x14ac:dyDescent="0.2">
      <c r="A112" s="775" t="s">
        <v>1220</v>
      </c>
      <c r="B112" s="775" t="str">
        <f t="shared" si="64"/>
        <v>02.06.01.04</v>
      </c>
      <c r="C112" s="760">
        <v>72</v>
      </c>
      <c r="D112" s="692" t="s">
        <v>220</v>
      </c>
      <c r="E112" s="693" t="str">
        <f t="shared" si="71"/>
        <v>2.06.01.04.04</v>
      </c>
      <c r="F112" s="694" t="s">
        <v>1019</v>
      </c>
      <c r="G112" s="603" t="s">
        <v>128</v>
      </c>
      <c r="H112" s="695" t="s">
        <v>1119</v>
      </c>
      <c r="I112" s="692" t="s">
        <v>365</v>
      </c>
      <c r="J112" s="695" t="s">
        <v>482</v>
      </c>
      <c r="K112" s="692">
        <v>2007</v>
      </c>
      <c r="L112" s="696" t="s">
        <v>128</v>
      </c>
      <c r="M112" s="696" t="s">
        <v>128</v>
      </c>
      <c r="N112" s="696" t="s">
        <v>128</v>
      </c>
      <c r="O112" s="696" t="s">
        <v>128</v>
      </c>
      <c r="P112" s="696" t="s">
        <v>128</v>
      </c>
      <c r="Q112" s="692" t="s">
        <v>130</v>
      </c>
      <c r="R112" s="697">
        <v>2323995.29</v>
      </c>
      <c r="S112" s="563"/>
      <c r="T112" s="516" t="str">
        <f t="shared" si="65"/>
        <v>2.06.01</v>
      </c>
      <c r="U112" s="524" t="str">
        <f t="shared" si="66"/>
        <v>ALAT KANTOR</v>
      </c>
      <c r="V112" s="516">
        <f t="shared" si="67"/>
        <v>5</v>
      </c>
      <c r="W112" s="769">
        <f t="shared" si="72"/>
        <v>464799.05800000002</v>
      </c>
      <c r="X112" s="516">
        <f t="shared" si="73"/>
        <v>7</v>
      </c>
      <c r="Y112" s="770">
        <f t="shared" si="74"/>
        <v>2323995.29</v>
      </c>
      <c r="Z112" s="771">
        <f t="shared" si="75"/>
        <v>0</v>
      </c>
      <c r="AA112" s="769">
        <f t="shared" si="76"/>
        <v>0</v>
      </c>
      <c r="AB112" s="769">
        <f t="shared" si="77"/>
        <v>0</v>
      </c>
      <c r="AC112" s="769">
        <f t="shared" si="78"/>
        <v>0</v>
      </c>
      <c r="AD112" s="769">
        <f t="shared" si="79"/>
        <v>0</v>
      </c>
      <c r="AE112" s="808">
        <f t="shared" si="80"/>
        <v>0</v>
      </c>
      <c r="AF112" s="516">
        <f t="shared" si="81"/>
        <v>2007</v>
      </c>
      <c r="AG112" s="748">
        <f t="shared" si="82"/>
        <v>0</v>
      </c>
      <c r="AH112" s="749">
        <f t="shared" si="68"/>
        <v>2323995.29</v>
      </c>
      <c r="AI112" s="746">
        <f t="shared" si="69"/>
        <v>2323995.29</v>
      </c>
      <c r="AJ112" s="745">
        <f t="shared" si="70"/>
        <v>2323995.29</v>
      </c>
      <c r="AK112" s="745">
        <f t="shared" si="83"/>
        <v>2323995.29</v>
      </c>
      <c r="AL112" s="877"/>
    </row>
    <row r="113" spans="1:38" ht="15" hidden="1" customHeight="1" x14ac:dyDescent="0.2">
      <c r="A113" s="775" t="s">
        <v>1220</v>
      </c>
      <c r="B113" s="775" t="str">
        <f t="shared" si="64"/>
        <v>02.06.01.04</v>
      </c>
      <c r="C113" s="760">
        <v>73</v>
      </c>
      <c r="D113" s="692" t="s">
        <v>220</v>
      </c>
      <c r="E113" s="693" t="str">
        <f t="shared" si="71"/>
        <v>2.06.01.04.04</v>
      </c>
      <c r="F113" s="694" t="s">
        <v>1018</v>
      </c>
      <c r="G113" s="603" t="s">
        <v>128</v>
      </c>
      <c r="H113" s="695" t="s">
        <v>258</v>
      </c>
      <c r="I113" s="692" t="s">
        <v>278</v>
      </c>
      <c r="J113" s="695" t="s">
        <v>256</v>
      </c>
      <c r="K113" s="692">
        <v>2007</v>
      </c>
      <c r="L113" s="696" t="s">
        <v>128</v>
      </c>
      <c r="M113" s="696" t="s">
        <v>128</v>
      </c>
      <c r="N113" s="696" t="s">
        <v>128</v>
      </c>
      <c r="O113" s="696" t="s">
        <v>128</v>
      </c>
      <c r="P113" s="696" t="s">
        <v>128</v>
      </c>
      <c r="Q113" s="692" t="s">
        <v>130</v>
      </c>
      <c r="R113" s="697">
        <v>2142213.1949990001</v>
      </c>
      <c r="S113" s="707"/>
      <c r="T113" s="516" t="str">
        <f t="shared" si="65"/>
        <v>2.06.01</v>
      </c>
      <c r="U113" s="524" t="str">
        <f t="shared" si="66"/>
        <v>ALAT KANTOR</v>
      </c>
      <c r="V113" s="516">
        <f t="shared" si="67"/>
        <v>5</v>
      </c>
      <c r="W113" s="769">
        <f t="shared" si="72"/>
        <v>428442.63899980002</v>
      </c>
      <c r="X113" s="516">
        <f t="shared" si="73"/>
        <v>7</v>
      </c>
      <c r="Y113" s="770">
        <f t="shared" si="74"/>
        <v>2142213.1949990001</v>
      </c>
      <c r="Z113" s="771">
        <f t="shared" si="75"/>
        <v>0</v>
      </c>
      <c r="AA113" s="769">
        <f t="shared" si="76"/>
        <v>0</v>
      </c>
      <c r="AB113" s="769">
        <f t="shared" si="77"/>
        <v>0</v>
      </c>
      <c r="AC113" s="769">
        <f t="shared" si="78"/>
        <v>0</v>
      </c>
      <c r="AD113" s="769">
        <f t="shared" si="79"/>
        <v>0</v>
      </c>
      <c r="AE113" s="808">
        <f t="shared" si="80"/>
        <v>0</v>
      </c>
      <c r="AF113" s="516">
        <f t="shared" si="81"/>
        <v>2007</v>
      </c>
      <c r="AG113" s="748">
        <f t="shared" si="82"/>
        <v>0</v>
      </c>
      <c r="AH113" s="749">
        <f t="shared" si="68"/>
        <v>2142213.1949990001</v>
      </c>
      <c r="AI113" s="746">
        <f t="shared" si="69"/>
        <v>2142213.1949990001</v>
      </c>
      <c r="AJ113" s="745">
        <f t="shared" si="70"/>
        <v>2142213.1949990001</v>
      </c>
      <c r="AK113" s="745">
        <f t="shared" si="83"/>
        <v>2142213.1949990001</v>
      </c>
      <c r="AL113" s="877"/>
    </row>
    <row r="114" spans="1:38" ht="33.5" hidden="1" customHeight="1" x14ac:dyDescent="0.2">
      <c r="A114" s="775" t="s">
        <v>1220</v>
      </c>
      <c r="B114" s="775" t="str">
        <f t="shared" si="64"/>
        <v>02.06.01.04</v>
      </c>
      <c r="C114" s="760">
        <v>74</v>
      </c>
      <c r="D114" s="692" t="s">
        <v>220</v>
      </c>
      <c r="E114" s="693" t="str">
        <f t="shared" si="71"/>
        <v>2.06.01.04.04</v>
      </c>
      <c r="F114" s="694" t="s">
        <v>1019</v>
      </c>
      <c r="G114" s="603" t="s">
        <v>128</v>
      </c>
      <c r="H114" s="695" t="s">
        <v>258</v>
      </c>
      <c r="I114" s="692" t="s">
        <v>275</v>
      </c>
      <c r="J114" s="695" t="s">
        <v>256</v>
      </c>
      <c r="K114" s="692">
        <v>2007</v>
      </c>
      <c r="L114" s="696" t="s">
        <v>128</v>
      </c>
      <c r="M114" s="696" t="s">
        <v>128</v>
      </c>
      <c r="N114" s="696" t="s">
        <v>128</v>
      </c>
      <c r="O114" s="696" t="s">
        <v>128</v>
      </c>
      <c r="P114" s="696" t="s">
        <v>128</v>
      </c>
      <c r="Q114" s="692" t="s">
        <v>130</v>
      </c>
      <c r="R114" s="697">
        <v>2142213.1949990001</v>
      </c>
      <c r="S114" s="563"/>
      <c r="T114" s="516" t="str">
        <f t="shared" si="65"/>
        <v>2.06.01</v>
      </c>
      <c r="U114" s="524" t="str">
        <f t="shared" si="66"/>
        <v>ALAT KANTOR</v>
      </c>
      <c r="V114" s="516">
        <f t="shared" si="67"/>
        <v>5</v>
      </c>
      <c r="W114" s="769">
        <f t="shared" si="72"/>
        <v>428442.63899980002</v>
      </c>
      <c r="X114" s="516">
        <f t="shared" si="73"/>
        <v>7</v>
      </c>
      <c r="Y114" s="770">
        <f t="shared" si="74"/>
        <v>2142213.1949990001</v>
      </c>
      <c r="Z114" s="771">
        <f t="shared" si="75"/>
        <v>0</v>
      </c>
      <c r="AA114" s="769">
        <f t="shared" si="76"/>
        <v>0</v>
      </c>
      <c r="AB114" s="769">
        <f t="shared" si="77"/>
        <v>0</v>
      </c>
      <c r="AC114" s="769">
        <f t="shared" si="78"/>
        <v>0</v>
      </c>
      <c r="AD114" s="769">
        <f t="shared" si="79"/>
        <v>0</v>
      </c>
      <c r="AE114" s="808">
        <f t="shared" si="80"/>
        <v>0</v>
      </c>
      <c r="AF114" s="516">
        <f t="shared" si="81"/>
        <v>2007</v>
      </c>
      <c r="AG114" s="748">
        <f t="shared" si="82"/>
        <v>0</v>
      </c>
      <c r="AH114" s="749">
        <f t="shared" si="68"/>
        <v>2142213.1949990001</v>
      </c>
      <c r="AI114" s="746">
        <f t="shared" si="69"/>
        <v>2142213.1949990001</v>
      </c>
      <c r="AJ114" s="745">
        <f t="shared" si="70"/>
        <v>2142213.1949990001</v>
      </c>
      <c r="AK114" s="745">
        <f t="shared" si="83"/>
        <v>2142213.1949990001</v>
      </c>
      <c r="AL114" s="877"/>
    </row>
    <row r="115" spans="1:38" ht="15" hidden="1" customHeight="1" x14ac:dyDescent="0.2">
      <c r="A115" s="775" t="s">
        <v>1220</v>
      </c>
      <c r="B115" s="775" t="str">
        <f t="shared" si="64"/>
        <v>02.06.01.04</v>
      </c>
      <c r="C115" s="760">
        <v>75</v>
      </c>
      <c r="D115" s="692" t="s">
        <v>220</v>
      </c>
      <c r="E115" s="693" t="str">
        <f t="shared" si="71"/>
        <v>2.06.01.04.04</v>
      </c>
      <c r="F115" s="694" t="s">
        <v>1018</v>
      </c>
      <c r="G115" s="603" t="s">
        <v>128</v>
      </c>
      <c r="H115" s="695" t="s">
        <v>258</v>
      </c>
      <c r="I115" s="692" t="s">
        <v>278</v>
      </c>
      <c r="J115" s="695" t="s">
        <v>256</v>
      </c>
      <c r="K115" s="692">
        <v>2007</v>
      </c>
      <c r="L115" s="696" t="s">
        <v>128</v>
      </c>
      <c r="M115" s="696" t="s">
        <v>128</v>
      </c>
      <c r="N115" s="696" t="s">
        <v>128</v>
      </c>
      <c r="O115" s="696" t="s">
        <v>128</v>
      </c>
      <c r="P115" s="696" t="s">
        <v>128</v>
      </c>
      <c r="Q115" s="692" t="s">
        <v>130</v>
      </c>
      <c r="R115" s="697">
        <v>2142213.19</v>
      </c>
      <c r="S115" s="707"/>
      <c r="T115" s="516" t="str">
        <f t="shared" si="65"/>
        <v>2.06.01</v>
      </c>
      <c r="U115" s="524" t="str">
        <f t="shared" si="66"/>
        <v>ALAT KANTOR</v>
      </c>
      <c r="V115" s="516">
        <f t="shared" si="67"/>
        <v>5</v>
      </c>
      <c r="W115" s="769">
        <f t="shared" si="72"/>
        <v>428442.63799999998</v>
      </c>
      <c r="X115" s="516">
        <f t="shared" si="73"/>
        <v>7</v>
      </c>
      <c r="Y115" s="770">
        <f t="shared" si="74"/>
        <v>2142213.19</v>
      </c>
      <c r="Z115" s="771">
        <f t="shared" si="75"/>
        <v>0</v>
      </c>
      <c r="AA115" s="769">
        <f t="shared" si="76"/>
        <v>0</v>
      </c>
      <c r="AB115" s="769">
        <f t="shared" si="77"/>
        <v>0</v>
      </c>
      <c r="AC115" s="769">
        <f t="shared" si="78"/>
        <v>0</v>
      </c>
      <c r="AD115" s="769">
        <f t="shared" si="79"/>
        <v>0</v>
      </c>
      <c r="AE115" s="808">
        <f t="shared" si="80"/>
        <v>0</v>
      </c>
      <c r="AF115" s="516">
        <f t="shared" si="81"/>
        <v>2007</v>
      </c>
      <c r="AG115" s="748">
        <f t="shared" si="82"/>
        <v>0</v>
      </c>
      <c r="AH115" s="749">
        <f t="shared" si="68"/>
        <v>2142213.19</v>
      </c>
      <c r="AI115" s="746">
        <f t="shared" si="69"/>
        <v>2142213.19</v>
      </c>
      <c r="AJ115" s="745">
        <f t="shared" si="70"/>
        <v>2142213.19</v>
      </c>
      <c r="AK115" s="745">
        <f t="shared" si="83"/>
        <v>2142213.19</v>
      </c>
      <c r="AL115" s="877"/>
    </row>
    <row r="116" spans="1:38" ht="15" hidden="1" customHeight="1" x14ac:dyDescent="0.2">
      <c r="A116" s="775" t="s">
        <v>1220</v>
      </c>
      <c r="B116" s="775" t="str">
        <f t="shared" si="64"/>
        <v>02.06.01.04</v>
      </c>
      <c r="C116" s="760">
        <v>76</v>
      </c>
      <c r="D116" s="692" t="s">
        <v>220</v>
      </c>
      <c r="E116" s="693" t="str">
        <f t="shared" si="71"/>
        <v>2.06.01.04.04</v>
      </c>
      <c r="F116" s="694" t="s">
        <v>1018</v>
      </c>
      <c r="G116" s="603" t="s">
        <v>128</v>
      </c>
      <c r="H116" s="695" t="s">
        <v>1120</v>
      </c>
      <c r="I116" s="692" t="s">
        <v>278</v>
      </c>
      <c r="J116" s="695" t="s">
        <v>256</v>
      </c>
      <c r="K116" s="692">
        <v>2007</v>
      </c>
      <c r="L116" s="696" t="s">
        <v>128</v>
      </c>
      <c r="M116" s="696" t="s">
        <v>128</v>
      </c>
      <c r="N116" s="696" t="s">
        <v>128</v>
      </c>
      <c r="O116" s="696" t="s">
        <v>128</v>
      </c>
      <c r="P116" s="696" t="s">
        <v>128</v>
      </c>
      <c r="Q116" s="692" t="s">
        <v>130</v>
      </c>
      <c r="R116" s="697">
        <v>3927390.86</v>
      </c>
      <c r="S116" s="707"/>
      <c r="T116" s="516" t="str">
        <f t="shared" si="65"/>
        <v>2.06.01</v>
      </c>
      <c r="U116" s="524" t="str">
        <f t="shared" si="66"/>
        <v>ALAT KANTOR</v>
      </c>
      <c r="V116" s="516">
        <f t="shared" si="67"/>
        <v>5</v>
      </c>
      <c r="W116" s="769">
        <f t="shared" si="72"/>
        <v>785478.17200000002</v>
      </c>
      <c r="X116" s="516">
        <f t="shared" si="73"/>
        <v>7</v>
      </c>
      <c r="Y116" s="770">
        <f t="shared" si="74"/>
        <v>3927390.86</v>
      </c>
      <c r="Z116" s="771">
        <f t="shared" si="75"/>
        <v>0</v>
      </c>
      <c r="AA116" s="769">
        <f t="shared" si="76"/>
        <v>0</v>
      </c>
      <c r="AB116" s="769">
        <f t="shared" si="77"/>
        <v>0</v>
      </c>
      <c r="AC116" s="769">
        <f t="shared" si="78"/>
        <v>0</v>
      </c>
      <c r="AD116" s="769">
        <f t="shared" si="79"/>
        <v>0</v>
      </c>
      <c r="AE116" s="808">
        <f t="shared" si="80"/>
        <v>0</v>
      </c>
      <c r="AF116" s="516">
        <f t="shared" si="81"/>
        <v>2007</v>
      </c>
      <c r="AG116" s="748">
        <f t="shared" si="82"/>
        <v>0</v>
      </c>
      <c r="AH116" s="749">
        <f t="shared" si="68"/>
        <v>3927390.86</v>
      </c>
      <c r="AI116" s="746">
        <f t="shared" si="69"/>
        <v>3927390.86</v>
      </c>
      <c r="AJ116" s="745">
        <f t="shared" si="70"/>
        <v>3927390.86</v>
      </c>
      <c r="AK116" s="745">
        <f t="shared" si="83"/>
        <v>3927390.86</v>
      </c>
      <c r="AL116" s="877"/>
    </row>
    <row r="117" spans="1:38" ht="15" hidden="1" customHeight="1" x14ac:dyDescent="0.2">
      <c r="A117" s="775" t="s">
        <v>1220</v>
      </c>
      <c r="B117" s="775" t="str">
        <f t="shared" si="64"/>
        <v>02.06.01.04</v>
      </c>
      <c r="C117" s="760">
        <v>77</v>
      </c>
      <c r="D117" s="692" t="s">
        <v>220</v>
      </c>
      <c r="E117" s="693" t="str">
        <f t="shared" si="71"/>
        <v>2.06.01.04.04</v>
      </c>
      <c r="F117" s="694" t="s">
        <v>1018</v>
      </c>
      <c r="G117" s="603" t="s">
        <v>128</v>
      </c>
      <c r="H117" s="695" t="s">
        <v>253</v>
      </c>
      <c r="I117" s="696" t="s">
        <v>128</v>
      </c>
      <c r="J117" s="695" t="s">
        <v>256</v>
      </c>
      <c r="K117" s="692">
        <v>2007</v>
      </c>
      <c r="L117" s="696" t="s">
        <v>128</v>
      </c>
      <c r="M117" s="696" t="s">
        <v>128</v>
      </c>
      <c r="N117" s="696" t="s">
        <v>128</v>
      </c>
      <c r="O117" s="696" t="s">
        <v>128</v>
      </c>
      <c r="P117" s="696" t="s">
        <v>128</v>
      </c>
      <c r="Q117" s="692" t="s">
        <v>130</v>
      </c>
      <c r="R117" s="697">
        <v>2504349.2411219999</v>
      </c>
      <c r="S117" s="707"/>
      <c r="T117" s="516" t="str">
        <f t="shared" si="65"/>
        <v>2.06.01</v>
      </c>
      <c r="U117" s="524" t="str">
        <f t="shared" si="66"/>
        <v>ALAT KANTOR</v>
      </c>
      <c r="V117" s="516">
        <f t="shared" si="67"/>
        <v>5</v>
      </c>
      <c r="W117" s="769">
        <f t="shared" si="72"/>
        <v>500869.84822439996</v>
      </c>
      <c r="X117" s="516">
        <f t="shared" si="73"/>
        <v>7</v>
      </c>
      <c r="Y117" s="770">
        <f t="shared" si="74"/>
        <v>2504349.2411219999</v>
      </c>
      <c r="Z117" s="771">
        <f t="shared" si="75"/>
        <v>0</v>
      </c>
      <c r="AA117" s="769">
        <f t="shared" si="76"/>
        <v>0</v>
      </c>
      <c r="AB117" s="769">
        <f t="shared" si="77"/>
        <v>0</v>
      </c>
      <c r="AC117" s="769">
        <f t="shared" si="78"/>
        <v>0</v>
      </c>
      <c r="AD117" s="769">
        <f t="shared" si="79"/>
        <v>0</v>
      </c>
      <c r="AE117" s="808">
        <f t="shared" si="80"/>
        <v>0</v>
      </c>
      <c r="AF117" s="516">
        <f t="shared" si="81"/>
        <v>2007</v>
      </c>
      <c r="AG117" s="748">
        <f t="shared" si="82"/>
        <v>0</v>
      </c>
      <c r="AH117" s="749">
        <f t="shared" si="68"/>
        <v>2504349.2411219999</v>
      </c>
      <c r="AI117" s="746">
        <f t="shared" si="69"/>
        <v>2504349.2411219999</v>
      </c>
      <c r="AJ117" s="745">
        <f t="shared" si="70"/>
        <v>2504349.2411219999</v>
      </c>
      <c r="AK117" s="745">
        <f t="shared" si="83"/>
        <v>2504349.2411219999</v>
      </c>
      <c r="AL117" s="877"/>
    </row>
    <row r="118" spans="1:38" ht="15" hidden="1" customHeight="1" x14ac:dyDescent="0.2">
      <c r="A118" s="775" t="s">
        <v>1220</v>
      </c>
      <c r="B118" s="775" t="str">
        <f t="shared" si="64"/>
        <v>02.06.02.01</v>
      </c>
      <c r="C118" s="760">
        <v>80</v>
      </c>
      <c r="D118" s="696" t="s">
        <v>1225</v>
      </c>
      <c r="E118" s="693" t="str">
        <f t="shared" si="71"/>
        <v>2.06.02.01.04</v>
      </c>
      <c r="F118" s="694" t="s">
        <v>1020</v>
      </c>
      <c r="G118" s="603" t="s">
        <v>128</v>
      </c>
      <c r="H118" s="695" t="s">
        <v>249</v>
      </c>
      <c r="I118" s="692" t="s">
        <v>285</v>
      </c>
      <c r="J118" s="695" t="s">
        <v>250</v>
      </c>
      <c r="K118" s="692">
        <v>2007</v>
      </c>
      <c r="L118" s="696" t="s">
        <v>128</v>
      </c>
      <c r="M118" s="696" t="s">
        <v>128</v>
      </c>
      <c r="N118" s="696" t="s">
        <v>128</v>
      </c>
      <c r="O118" s="696" t="s">
        <v>128</v>
      </c>
      <c r="P118" s="696" t="s">
        <v>128</v>
      </c>
      <c r="Q118" s="692" t="s">
        <v>130</v>
      </c>
      <c r="R118" s="697">
        <v>675000</v>
      </c>
      <c r="S118" s="707"/>
      <c r="T118" s="516" t="str">
        <f t="shared" si="65"/>
        <v>2.06.02</v>
      </c>
      <c r="U118" s="524" t="str">
        <f t="shared" si="66"/>
        <v>ALAT RUMAH TANGGA</v>
      </c>
      <c r="V118" s="516">
        <f t="shared" si="67"/>
        <v>5</v>
      </c>
      <c r="W118" s="769">
        <f t="shared" si="72"/>
        <v>135000</v>
      </c>
      <c r="X118" s="516">
        <f t="shared" si="73"/>
        <v>7</v>
      </c>
      <c r="Y118" s="770">
        <f t="shared" si="74"/>
        <v>675000</v>
      </c>
      <c r="Z118" s="771">
        <f t="shared" si="75"/>
        <v>0</v>
      </c>
      <c r="AA118" s="769">
        <f t="shared" si="76"/>
        <v>0</v>
      </c>
      <c r="AB118" s="769">
        <f t="shared" si="77"/>
        <v>0</v>
      </c>
      <c r="AC118" s="769">
        <f t="shared" si="78"/>
        <v>0</v>
      </c>
      <c r="AD118" s="769">
        <f t="shared" si="79"/>
        <v>0</v>
      </c>
      <c r="AE118" s="808">
        <f t="shared" ref="AE118:AE122" si="84">IF(R118=Y118+Z118+AA118+AB118+AC118+AD118,0,W118)</f>
        <v>0</v>
      </c>
      <c r="AF118" s="516">
        <f t="shared" si="81"/>
        <v>2007</v>
      </c>
      <c r="AG118" s="748">
        <f t="shared" ref="AG118:AG122" si="85">R118-(Y118+Z118+AA118+AB118+AC118+AD118+AE118)</f>
        <v>0</v>
      </c>
      <c r="AH118" s="749">
        <f t="shared" si="68"/>
        <v>675000</v>
      </c>
      <c r="AI118" s="746">
        <f t="shared" si="69"/>
        <v>675000</v>
      </c>
      <c r="AJ118" s="745">
        <f t="shared" si="70"/>
        <v>675000</v>
      </c>
      <c r="AK118" s="745">
        <f t="shared" ref="AK118:AK122" si="86">Y118+Z118+AA118+AB118+AC118+AD118+AE118</f>
        <v>675000</v>
      </c>
      <c r="AL118" s="877"/>
    </row>
    <row r="119" spans="1:38" ht="15" hidden="1" customHeight="1" x14ac:dyDescent="0.2">
      <c r="A119" s="775" t="s">
        <v>1220</v>
      </c>
      <c r="B119" s="775" t="str">
        <f t="shared" si="64"/>
        <v>02.06.02.01</v>
      </c>
      <c r="C119" s="760">
        <v>81</v>
      </c>
      <c r="D119" s="696" t="s">
        <v>1225</v>
      </c>
      <c r="E119" s="693" t="str">
        <f t="shared" si="71"/>
        <v>2.06.02.01.04</v>
      </c>
      <c r="F119" s="694" t="s">
        <v>1020</v>
      </c>
      <c r="G119" s="603" t="s">
        <v>128</v>
      </c>
      <c r="H119" s="695" t="s">
        <v>249</v>
      </c>
      <c r="I119" s="692" t="s">
        <v>285</v>
      </c>
      <c r="J119" s="695" t="s">
        <v>250</v>
      </c>
      <c r="K119" s="692">
        <v>2007</v>
      </c>
      <c r="L119" s="696" t="s">
        <v>128</v>
      </c>
      <c r="M119" s="696" t="s">
        <v>128</v>
      </c>
      <c r="N119" s="696" t="s">
        <v>128</v>
      </c>
      <c r="O119" s="696" t="s">
        <v>128</v>
      </c>
      <c r="P119" s="696" t="s">
        <v>128</v>
      </c>
      <c r="Q119" s="692" t="s">
        <v>130</v>
      </c>
      <c r="R119" s="697">
        <v>675000</v>
      </c>
      <c r="S119" s="707"/>
      <c r="T119" s="516" t="str">
        <f t="shared" si="65"/>
        <v>2.06.02</v>
      </c>
      <c r="U119" s="524" t="str">
        <f t="shared" si="66"/>
        <v>ALAT RUMAH TANGGA</v>
      </c>
      <c r="V119" s="516">
        <f t="shared" si="67"/>
        <v>5</v>
      </c>
      <c r="W119" s="769">
        <f t="shared" si="72"/>
        <v>135000</v>
      </c>
      <c r="X119" s="516">
        <f t="shared" si="73"/>
        <v>7</v>
      </c>
      <c r="Y119" s="770">
        <f t="shared" si="74"/>
        <v>675000</v>
      </c>
      <c r="Z119" s="771">
        <f t="shared" si="75"/>
        <v>0</v>
      </c>
      <c r="AA119" s="769">
        <f t="shared" si="76"/>
        <v>0</v>
      </c>
      <c r="AB119" s="769">
        <f t="shared" si="77"/>
        <v>0</v>
      </c>
      <c r="AC119" s="769">
        <f t="shared" si="78"/>
        <v>0</v>
      </c>
      <c r="AD119" s="769">
        <f t="shared" si="79"/>
        <v>0</v>
      </c>
      <c r="AE119" s="808">
        <f t="shared" si="84"/>
        <v>0</v>
      </c>
      <c r="AF119" s="516">
        <f t="shared" si="81"/>
        <v>2007</v>
      </c>
      <c r="AG119" s="748">
        <f t="shared" si="85"/>
        <v>0</v>
      </c>
      <c r="AH119" s="749">
        <f t="shared" si="68"/>
        <v>675000</v>
      </c>
      <c r="AI119" s="746">
        <f t="shared" si="69"/>
        <v>675000</v>
      </c>
      <c r="AJ119" s="745">
        <f t="shared" si="70"/>
        <v>675000</v>
      </c>
      <c r="AK119" s="745">
        <f t="shared" si="86"/>
        <v>675000</v>
      </c>
      <c r="AL119" s="877"/>
    </row>
    <row r="120" spans="1:38" ht="15" hidden="1" customHeight="1" x14ac:dyDescent="0.2">
      <c r="A120" s="775" t="s">
        <v>1220</v>
      </c>
      <c r="B120" s="775" t="str">
        <f t="shared" si="64"/>
        <v>02.06.02.01</v>
      </c>
      <c r="C120" s="760">
        <v>82</v>
      </c>
      <c r="D120" s="696" t="s">
        <v>1225</v>
      </c>
      <c r="E120" s="693" t="str">
        <f t="shared" si="71"/>
        <v>2.06.02.01.04</v>
      </c>
      <c r="F120" s="694" t="s">
        <v>1020</v>
      </c>
      <c r="G120" s="603" t="s">
        <v>128</v>
      </c>
      <c r="H120" s="695" t="s">
        <v>249</v>
      </c>
      <c r="I120" s="692" t="s">
        <v>285</v>
      </c>
      <c r="J120" s="695" t="s">
        <v>250</v>
      </c>
      <c r="K120" s="692">
        <v>2007</v>
      </c>
      <c r="L120" s="696" t="s">
        <v>128</v>
      </c>
      <c r="M120" s="696" t="s">
        <v>128</v>
      </c>
      <c r="N120" s="696" t="s">
        <v>128</v>
      </c>
      <c r="O120" s="696" t="s">
        <v>128</v>
      </c>
      <c r="P120" s="696" t="s">
        <v>128</v>
      </c>
      <c r="Q120" s="692" t="s">
        <v>130</v>
      </c>
      <c r="R120" s="697">
        <v>675000</v>
      </c>
      <c r="S120" s="707"/>
      <c r="T120" s="516" t="str">
        <f t="shared" si="65"/>
        <v>2.06.02</v>
      </c>
      <c r="U120" s="524" t="str">
        <f t="shared" si="66"/>
        <v>ALAT RUMAH TANGGA</v>
      </c>
      <c r="V120" s="516">
        <f t="shared" si="67"/>
        <v>5</v>
      </c>
      <c r="W120" s="769">
        <f t="shared" si="72"/>
        <v>135000</v>
      </c>
      <c r="X120" s="516">
        <f t="shared" si="73"/>
        <v>7</v>
      </c>
      <c r="Y120" s="770">
        <f t="shared" si="74"/>
        <v>675000</v>
      </c>
      <c r="Z120" s="771">
        <f t="shared" si="75"/>
        <v>0</v>
      </c>
      <c r="AA120" s="769">
        <f t="shared" si="76"/>
        <v>0</v>
      </c>
      <c r="AB120" s="769">
        <f t="shared" si="77"/>
        <v>0</v>
      </c>
      <c r="AC120" s="769">
        <f t="shared" si="78"/>
        <v>0</v>
      </c>
      <c r="AD120" s="769">
        <f t="shared" si="79"/>
        <v>0</v>
      </c>
      <c r="AE120" s="808">
        <f t="shared" si="84"/>
        <v>0</v>
      </c>
      <c r="AF120" s="516">
        <f t="shared" si="81"/>
        <v>2007</v>
      </c>
      <c r="AG120" s="748">
        <f t="shared" si="85"/>
        <v>0</v>
      </c>
      <c r="AH120" s="749">
        <f t="shared" si="68"/>
        <v>675000</v>
      </c>
      <c r="AI120" s="746">
        <f t="shared" si="69"/>
        <v>675000</v>
      </c>
      <c r="AJ120" s="745">
        <f t="shared" si="70"/>
        <v>675000</v>
      </c>
      <c r="AK120" s="745">
        <f t="shared" si="86"/>
        <v>675000</v>
      </c>
      <c r="AL120" s="877"/>
    </row>
    <row r="121" spans="1:38" ht="15" hidden="1" customHeight="1" x14ac:dyDescent="0.2">
      <c r="A121" s="775" t="s">
        <v>1220</v>
      </c>
      <c r="B121" s="775" t="str">
        <f t="shared" si="64"/>
        <v>02.06.02.01</v>
      </c>
      <c r="C121" s="760">
        <v>83</v>
      </c>
      <c r="D121" s="696" t="s">
        <v>1225</v>
      </c>
      <c r="E121" s="693" t="str">
        <f t="shared" si="71"/>
        <v>2.06.02.01.04</v>
      </c>
      <c r="F121" s="694" t="s">
        <v>1020</v>
      </c>
      <c r="G121" s="603" t="s">
        <v>128</v>
      </c>
      <c r="H121" s="695" t="s">
        <v>249</v>
      </c>
      <c r="I121" s="692" t="s">
        <v>285</v>
      </c>
      <c r="J121" s="695" t="s">
        <v>250</v>
      </c>
      <c r="K121" s="692">
        <v>2007</v>
      </c>
      <c r="L121" s="696" t="s">
        <v>128</v>
      </c>
      <c r="M121" s="696" t="s">
        <v>128</v>
      </c>
      <c r="N121" s="696" t="s">
        <v>128</v>
      </c>
      <c r="O121" s="696" t="s">
        <v>128</v>
      </c>
      <c r="P121" s="696" t="s">
        <v>128</v>
      </c>
      <c r="Q121" s="692" t="s">
        <v>130</v>
      </c>
      <c r="R121" s="697">
        <v>675000</v>
      </c>
      <c r="S121" s="707"/>
      <c r="T121" s="516" t="str">
        <f t="shared" si="65"/>
        <v>2.06.02</v>
      </c>
      <c r="U121" s="524" t="str">
        <f t="shared" si="66"/>
        <v>ALAT RUMAH TANGGA</v>
      </c>
      <c r="V121" s="516">
        <f t="shared" si="67"/>
        <v>5</v>
      </c>
      <c r="W121" s="769">
        <f t="shared" si="72"/>
        <v>135000</v>
      </c>
      <c r="X121" s="516">
        <f t="shared" si="73"/>
        <v>7</v>
      </c>
      <c r="Y121" s="770">
        <f t="shared" si="74"/>
        <v>675000</v>
      </c>
      <c r="Z121" s="771">
        <f t="shared" si="75"/>
        <v>0</v>
      </c>
      <c r="AA121" s="769">
        <f t="shared" si="76"/>
        <v>0</v>
      </c>
      <c r="AB121" s="769">
        <f t="shared" si="77"/>
        <v>0</v>
      </c>
      <c r="AC121" s="769">
        <f t="shared" si="78"/>
        <v>0</v>
      </c>
      <c r="AD121" s="769">
        <f t="shared" si="79"/>
        <v>0</v>
      </c>
      <c r="AE121" s="808">
        <f t="shared" si="84"/>
        <v>0</v>
      </c>
      <c r="AF121" s="516">
        <f t="shared" si="81"/>
        <v>2007</v>
      </c>
      <c r="AG121" s="748">
        <f t="shared" si="85"/>
        <v>0</v>
      </c>
      <c r="AH121" s="749">
        <f t="shared" si="68"/>
        <v>675000</v>
      </c>
      <c r="AI121" s="746">
        <f t="shared" si="69"/>
        <v>675000</v>
      </c>
      <c r="AJ121" s="745">
        <f t="shared" si="70"/>
        <v>675000</v>
      </c>
      <c r="AK121" s="745">
        <f t="shared" si="86"/>
        <v>675000</v>
      </c>
      <c r="AL121" s="877"/>
    </row>
    <row r="122" spans="1:38" ht="15" hidden="1" customHeight="1" x14ac:dyDescent="0.2">
      <c r="A122" s="775" t="s">
        <v>1220</v>
      </c>
      <c r="B122" s="775" t="str">
        <f t="shared" si="64"/>
        <v>02.06.02.01</v>
      </c>
      <c r="C122" s="760">
        <v>84</v>
      </c>
      <c r="D122" s="696" t="s">
        <v>1225</v>
      </c>
      <c r="E122" s="693" t="str">
        <f t="shared" si="71"/>
        <v>2.06.02.01.04</v>
      </c>
      <c r="F122" s="694" t="s">
        <v>1020</v>
      </c>
      <c r="G122" s="603" t="s">
        <v>128</v>
      </c>
      <c r="H122" s="695" t="s">
        <v>249</v>
      </c>
      <c r="I122" s="692" t="s">
        <v>285</v>
      </c>
      <c r="J122" s="695" t="s">
        <v>250</v>
      </c>
      <c r="K122" s="692">
        <v>2007</v>
      </c>
      <c r="L122" s="696" t="s">
        <v>128</v>
      </c>
      <c r="M122" s="696" t="s">
        <v>128</v>
      </c>
      <c r="N122" s="696" t="s">
        <v>128</v>
      </c>
      <c r="O122" s="696" t="s">
        <v>128</v>
      </c>
      <c r="P122" s="696" t="s">
        <v>128</v>
      </c>
      <c r="Q122" s="692" t="s">
        <v>130</v>
      </c>
      <c r="R122" s="697">
        <v>675000</v>
      </c>
      <c r="S122" s="707"/>
      <c r="T122" s="516" t="str">
        <f t="shared" si="65"/>
        <v>2.06.02</v>
      </c>
      <c r="U122" s="524" t="str">
        <f t="shared" si="66"/>
        <v>ALAT RUMAH TANGGA</v>
      </c>
      <c r="V122" s="516">
        <f t="shared" si="67"/>
        <v>5</v>
      </c>
      <c r="W122" s="769">
        <f t="shared" si="72"/>
        <v>135000</v>
      </c>
      <c r="X122" s="516">
        <f t="shared" si="73"/>
        <v>7</v>
      </c>
      <c r="Y122" s="770">
        <f t="shared" si="74"/>
        <v>675000</v>
      </c>
      <c r="Z122" s="771">
        <f t="shared" si="75"/>
        <v>0</v>
      </c>
      <c r="AA122" s="769">
        <f t="shared" si="76"/>
        <v>0</v>
      </c>
      <c r="AB122" s="769">
        <f t="shared" si="77"/>
        <v>0</v>
      </c>
      <c r="AC122" s="769">
        <f t="shared" si="78"/>
        <v>0</v>
      </c>
      <c r="AD122" s="769">
        <f t="shared" si="79"/>
        <v>0</v>
      </c>
      <c r="AE122" s="808">
        <f t="shared" si="84"/>
        <v>0</v>
      </c>
      <c r="AF122" s="516">
        <f t="shared" si="81"/>
        <v>2007</v>
      </c>
      <c r="AG122" s="748">
        <f t="shared" si="85"/>
        <v>0</v>
      </c>
      <c r="AH122" s="749">
        <f t="shared" si="68"/>
        <v>675000</v>
      </c>
      <c r="AI122" s="746">
        <f t="shared" si="69"/>
        <v>675000</v>
      </c>
      <c r="AJ122" s="745">
        <f t="shared" si="70"/>
        <v>675000</v>
      </c>
      <c r="AK122" s="745">
        <f t="shared" si="86"/>
        <v>675000</v>
      </c>
      <c r="AL122" s="877"/>
    </row>
    <row r="123" spans="1:38" ht="32" hidden="1" x14ac:dyDescent="0.2">
      <c r="A123" s="775" t="s">
        <v>1220</v>
      </c>
      <c r="B123" s="775" t="str">
        <f t="shared" si="64"/>
        <v>02.06.04.01</v>
      </c>
      <c r="C123" s="760">
        <v>88</v>
      </c>
      <c r="D123" s="692" t="s">
        <v>226</v>
      </c>
      <c r="E123" s="693" t="str">
        <f t="shared" si="71"/>
        <v>2.06.04.01.08</v>
      </c>
      <c r="F123" s="694" t="s">
        <v>408</v>
      </c>
      <c r="G123" s="603" t="s">
        <v>128</v>
      </c>
      <c r="H123" s="695" t="s">
        <v>249</v>
      </c>
      <c r="I123" s="696" t="s">
        <v>287</v>
      </c>
      <c r="J123" s="692" t="s">
        <v>1155</v>
      </c>
      <c r="K123" s="692">
        <v>2007</v>
      </c>
      <c r="L123" s="696" t="s">
        <v>128</v>
      </c>
      <c r="M123" s="696" t="s">
        <v>128</v>
      </c>
      <c r="N123" s="696" t="s">
        <v>128</v>
      </c>
      <c r="O123" s="696" t="s">
        <v>128</v>
      </c>
      <c r="P123" s="696" t="s">
        <v>128</v>
      </c>
      <c r="Q123" s="692" t="s">
        <v>130</v>
      </c>
      <c r="R123" s="697">
        <v>550000</v>
      </c>
      <c r="S123" s="563"/>
      <c r="T123" s="516" t="str">
        <f t="shared" si="65"/>
        <v>2.06.04</v>
      </c>
      <c r="U123" s="524" t="str">
        <f t="shared" si="66"/>
        <v>MEJA DAN KURSI KERJA/RAPAT PEJABAT</v>
      </c>
      <c r="V123" s="516">
        <f t="shared" si="67"/>
        <v>5</v>
      </c>
      <c r="W123" s="769">
        <f t="shared" si="72"/>
        <v>110000</v>
      </c>
      <c r="X123" s="516">
        <f t="shared" si="73"/>
        <v>7</v>
      </c>
      <c r="Y123" s="770">
        <f t="shared" si="74"/>
        <v>550000</v>
      </c>
      <c r="Z123" s="771">
        <f t="shared" si="75"/>
        <v>0</v>
      </c>
      <c r="AA123" s="769">
        <f t="shared" si="76"/>
        <v>0</v>
      </c>
      <c r="AB123" s="769">
        <f t="shared" si="77"/>
        <v>0</v>
      </c>
      <c r="AC123" s="769">
        <f t="shared" si="78"/>
        <v>0</v>
      </c>
      <c r="AD123" s="769">
        <f t="shared" si="79"/>
        <v>0</v>
      </c>
      <c r="AE123" s="808">
        <f t="shared" ref="AE123:AE179" si="87">IF(R123=Y123+Z123+AA123+AB123+AC123+AD123,0,W123)</f>
        <v>0</v>
      </c>
      <c r="AF123" s="516">
        <f t="shared" si="81"/>
        <v>2007</v>
      </c>
      <c r="AG123" s="748">
        <f t="shared" ref="AG123:AG179" si="88">R123-(Y123+Z123+AA123+AB123+AC123+AD123+AE123)</f>
        <v>0</v>
      </c>
      <c r="AH123" s="749">
        <f t="shared" si="68"/>
        <v>550000</v>
      </c>
      <c r="AI123" s="746">
        <f t="shared" si="69"/>
        <v>550000</v>
      </c>
      <c r="AJ123" s="745">
        <f t="shared" si="70"/>
        <v>550000</v>
      </c>
      <c r="AK123" s="745">
        <f t="shared" ref="AK123:AK179" si="89">Y123+Z123+AA123+AB123+AC123+AD123+AE123</f>
        <v>550000</v>
      </c>
      <c r="AL123" s="877"/>
    </row>
    <row r="124" spans="1:38" ht="32" hidden="1" x14ac:dyDescent="0.2">
      <c r="A124" s="775" t="s">
        <v>1220</v>
      </c>
      <c r="B124" s="775" t="str">
        <f t="shared" si="64"/>
        <v>02.06.04.01</v>
      </c>
      <c r="C124" s="760">
        <v>89</v>
      </c>
      <c r="D124" s="692" t="s">
        <v>226</v>
      </c>
      <c r="E124" s="693" t="str">
        <f t="shared" si="71"/>
        <v>2.06.04.01.08</v>
      </c>
      <c r="F124" s="694" t="s">
        <v>408</v>
      </c>
      <c r="G124" s="603" t="s">
        <v>128</v>
      </c>
      <c r="H124" s="695" t="s">
        <v>249</v>
      </c>
      <c r="I124" s="696" t="s">
        <v>287</v>
      </c>
      <c r="J124" s="692" t="s">
        <v>1155</v>
      </c>
      <c r="K124" s="692">
        <v>2007</v>
      </c>
      <c r="L124" s="696" t="s">
        <v>128</v>
      </c>
      <c r="M124" s="696" t="s">
        <v>128</v>
      </c>
      <c r="N124" s="696" t="s">
        <v>128</v>
      </c>
      <c r="O124" s="696" t="s">
        <v>128</v>
      </c>
      <c r="P124" s="696" t="s">
        <v>128</v>
      </c>
      <c r="Q124" s="692" t="s">
        <v>130</v>
      </c>
      <c r="R124" s="697">
        <v>550000</v>
      </c>
      <c r="S124" s="563"/>
      <c r="T124" s="516" t="str">
        <f t="shared" si="65"/>
        <v>2.06.04</v>
      </c>
      <c r="U124" s="524" t="str">
        <f t="shared" si="66"/>
        <v>MEJA DAN KURSI KERJA/RAPAT PEJABAT</v>
      </c>
      <c r="V124" s="516">
        <f t="shared" si="67"/>
        <v>5</v>
      </c>
      <c r="W124" s="769">
        <f t="shared" si="72"/>
        <v>110000</v>
      </c>
      <c r="X124" s="516">
        <f t="shared" si="73"/>
        <v>7</v>
      </c>
      <c r="Y124" s="770">
        <f t="shared" si="74"/>
        <v>550000</v>
      </c>
      <c r="Z124" s="771">
        <f t="shared" si="75"/>
        <v>0</v>
      </c>
      <c r="AA124" s="769">
        <f t="shared" si="76"/>
        <v>0</v>
      </c>
      <c r="AB124" s="769">
        <f t="shared" si="77"/>
        <v>0</v>
      </c>
      <c r="AC124" s="769">
        <f t="shared" si="78"/>
        <v>0</v>
      </c>
      <c r="AD124" s="769">
        <f t="shared" si="79"/>
        <v>0</v>
      </c>
      <c r="AE124" s="808">
        <f t="shared" si="87"/>
        <v>0</v>
      </c>
      <c r="AF124" s="516">
        <f t="shared" si="81"/>
        <v>2007</v>
      </c>
      <c r="AG124" s="748">
        <f t="shared" si="88"/>
        <v>0</v>
      </c>
      <c r="AH124" s="749">
        <f t="shared" si="68"/>
        <v>550000</v>
      </c>
      <c r="AI124" s="746">
        <f t="shared" si="69"/>
        <v>550000</v>
      </c>
      <c r="AJ124" s="745">
        <f t="shared" si="70"/>
        <v>550000</v>
      </c>
      <c r="AK124" s="745">
        <f t="shared" si="89"/>
        <v>550000</v>
      </c>
      <c r="AL124" s="877"/>
    </row>
    <row r="125" spans="1:38" ht="32" hidden="1" x14ac:dyDescent="0.2">
      <c r="A125" s="775" t="s">
        <v>1220</v>
      </c>
      <c r="B125" s="775" t="str">
        <f t="shared" si="64"/>
        <v>02.06.04.01</v>
      </c>
      <c r="C125" s="760">
        <v>90</v>
      </c>
      <c r="D125" s="692" t="s">
        <v>226</v>
      </c>
      <c r="E125" s="693" t="str">
        <f t="shared" si="71"/>
        <v>2.06.04.01.08</v>
      </c>
      <c r="F125" s="694" t="s">
        <v>408</v>
      </c>
      <c r="G125" s="603" t="s">
        <v>128</v>
      </c>
      <c r="H125" s="695" t="s">
        <v>249</v>
      </c>
      <c r="I125" s="696" t="s">
        <v>287</v>
      </c>
      <c r="J125" s="692" t="s">
        <v>1155</v>
      </c>
      <c r="K125" s="692">
        <v>2007</v>
      </c>
      <c r="L125" s="696" t="s">
        <v>128</v>
      </c>
      <c r="M125" s="696" t="s">
        <v>128</v>
      </c>
      <c r="N125" s="696" t="s">
        <v>128</v>
      </c>
      <c r="O125" s="696" t="s">
        <v>128</v>
      </c>
      <c r="P125" s="696" t="s">
        <v>128</v>
      </c>
      <c r="Q125" s="692" t="s">
        <v>130</v>
      </c>
      <c r="R125" s="697">
        <v>550000</v>
      </c>
      <c r="S125" s="563"/>
      <c r="T125" s="516" t="str">
        <f t="shared" si="65"/>
        <v>2.06.04</v>
      </c>
      <c r="U125" s="524" t="str">
        <f t="shared" si="66"/>
        <v>MEJA DAN KURSI KERJA/RAPAT PEJABAT</v>
      </c>
      <c r="V125" s="516">
        <f t="shared" si="67"/>
        <v>5</v>
      </c>
      <c r="W125" s="769">
        <f t="shared" si="72"/>
        <v>110000</v>
      </c>
      <c r="X125" s="516">
        <f t="shared" si="73"/>
        <v>7</v>
      </c>
      <c r="Y125" s="770">
        <f t="shared" si="74"/>
        <v>550000</v>
      </c>
      <c r="Z125" s="771">
        <f t="shared" si="75"/>
        <v>0</v>
      </c>
      <c r="AA125" s="769">
        <f t="shared" si="76"/>
        <v>0</v>
      </c>
      <c r="AB125" s="769">
        <f t="shared" si="77"/>
        <v>0</v>
      </c>
      <c r="AC125" s="769">
        <f t="shared" si="78"/>
        <v>0</v>
      </c>
      <c r="AD125" s="769">
        <f t="shared" si="79"/>
        <v>0</v>
      </c>
      <c r="AE125" s="808">
        <f t="shared" si="87"/>
        <v>0</v>
      </c>
      <c r="AF125" s="516">
        <f t="shared" si="81"/>
        <v>2007</v>
      </c>
      <c r="AG125" s="748">
        <f t="shared" si="88"/>
        <v>0</v>
      </c>
      <c r="AH125" s="749">
        <f t="shared" si="68"/>
        <v>550000</v>
      </c>
      <c r="AI125" s="746">
        <f t="shared" si="69"/>
        <v>550000</v>
      </c>
      <c r="AJ125" s="745">
        <f t="shared" si="70"/>
        <v>550000</v>
      </c>
      <c r="AK125" s="745">
        <f t="shared" si="89"/>
        <v>550000</v>
      </c>
      <c r="AL125" s="877"/>
    </row>
    <row r="126" spans="1:38" ht="32" hidden="1" x14ac:dyDescent="0.2">
      <c r="A126" s="775" t="s">
        <v>1220</v>
      </c>
      <c r="B126" s="775" t="str">
        <f t="shared" si="64"/>
        <v>02.06.04.01</v>
      </c>
      <c r="C126" s="760">
        <v>91</v>
      </c>
      <c r="D126" s="692" t="s">
        <v>226</v>
      </c>
      <c r="E126" s="693" t="str">
        <f t="shared" si="71"/>
        <v>2.06.04.01.08</v>
      </c>
      <c r="F126" s="694" t="s">
        <v>408</v>
      </c>
      <c r="G126" s="603" t="s">
        <v>128</v>
      </c>
      <c r="H126" s="695" t="s">
        <v>249</v>
      </c>
      <c r="I126" s="696" t="s">
        <v>287</v>
      </c>
      <c r="J126" s="692" t="s">
        <v>1155</v>
      </c>
      <c r="K126" s="692">
        <v>2007</v>
      </c>
      <c r="L126" s="696" t="s">
        <v>128</v>
      </c>
      <c r="M126" s="696" t="s">
        <v>128</v>
      </c>
      <c r="N126" s="696" t="s">
        <v>128</v>
      </c>
      <c r="O126" s="696" t="s">
        <v>128</v>
      </c>
      <c r="P126" s="696" t="s">
        <v>128</v>
      </c>
      <c r="Q126" s="692" t="s">
        <v>130</v>
      </c>
      <c r="R126" s="697">
        <v>550000</v>
      </c>
      <c r="S126" s="563"/>
      <c r="T126" s="516" t="str">
        <f t="shared" si="65"/>
        <v>2.06.04</v>
      </c>
      <c r="U126" s="524" t="str">
        <f t="shared" si="66"/>
        <v>MEJA DAN KURSI KERJA/RAPAT PEJABAT</v>
      </c>
      <c r="V126" s="516">
        <f t="shared" si="67"/>
        <v>5</v>
      </c>
      <c r="W126" s="769">
        <f t="shared" si="72"/>
        <v>110000</v>
      </c>
      <c r="X126" s="516">
        <f t="shared" si="73"/>
        <v>7</v>
      </c>
      <c r="Y126" s="770">
        <f t="shared" si="74"/>
        <v>550000</v>
      </c>
      <c r="Z126" s="771">
        <f t="shared" si="75"/>
        <v>0</v>
      </c>
      <c r="AA126" s="769">
        <f t="shared" si="76"/>
        <v>0</v>
      </c>
      <c r="AB126" s="769">
        <f t="shared" si="77"/>
        <v>0</v>
      </c>
      <c r="AC126" s="769">
        <f t="shared" si="78"/>
        <v>0</v>
      </c>
      <c r="AD126" s="769">
        <f t="shared" si="79"/>
        <v>0</v>
      </c>
      <c r="AE126" s="808">
        <f t="shared" si="87"/>
        <v>0</v>
      </c>
      <c r="AF126" s="516">
        <f t="shared" si="81"/>
        <v>2007</v>
      </c>
      <c r="AG126" s="748">
        <f t="shared" si="88"/>
        <v>0</v>
      </c>
      <c r="AH126" s="749">
        <f t="shared" si="68"/>
        <v>550000</v>
      </c>
      <c r="AI126" s="746">
        <f t="shared" si="69"/>
        <v>550000</v>
      </c>
      <c r="AJ126" s="745">
        <f t="shared" si="70"/>
        <v>550000</v>
      </c>
      <c r="AK126" s="745">
        <f t="shared" si="89"/>
        <v>550000</v>
      </c>
      <c r="AL126" s="877"/>
    </row>
    <row r="127" spans="1:38" ht="32" hidden="1" x14ac:dyDescent="0.2">
      <c r="A127" s="775" t="s">
        <v>1220</v>
      </c>
      <c r="B127" s="775" t="str">
        <f t="shared" si="64"/>
        <v>02.06.04.01</v>
      </c>
      <c r="C127" s="760">
        <v>92</v>
      </c>
      <c r="D127" s="692" t="s">
        <v>226</v>
      </c>
      <c r="E127" s="693" t="str">
        <f t="shared" si="71"/>
        <v>2.06.04.01.08</v>
      </c>
      <c r="F127" s="694" t="s">
        <v>408</v>
      </c>
      <c r="G127" s="603" t="s">
        <v>128</v>
      </c>
      <c r="H127" s="695" t="s">
        <v>249</v>
      </c>
      <c r="I127" s="696" t="s">
        <v>287</v>
      </c>
      <c r="J127" s="692" t="s">
        <v>1155</v>
      </c>
      <c r="K127" s="692">
        <v>2007</v>
      </c>
      <c r="L127" s="696" t="s">
        <v>128</v>
      </c>
      <c r="M127" s="696" t="s">
        <v>128</v>
      </c>
      <c r="N127" s="696" t="s">
        <v>128</v>
      </c>
      <c r="O127" s="696" t="s">
        <v>128</v>
      </c>
      <c r="P127" s="696" t="s">
        <v>128</v>
      </c>
      <c r="Q127" s="692" t="s">
        <v>130</v>
      </c>
      <c r="R127" s="697">
        <v>550000</v>
      </c>
      <c r="S127" s="563"/>
      <c r="T127" s="516" t="str">
        <f t="shared" si="65"/>
        <v>2.06.04</v>
      </c>
      <c r="U127" s="524" t="str">
        <f t="shared" si="66"/>
        <v>MEJA DAN KURSI KERJA/RAPAT PEJABAT</v>
      </c>
      <c r="V127" s="516">
        <f t="shared" si="67"/>
        <v>5</v>
      </c>
      <c r="W127" s="769">
        <f t="shared" si="72"/>
        <v>110000</v>
      </c>
      <c r="X127" s="516">
        <f t="shared" si="73"/>
        <v>7</v>
      </c>
      <c r="Y127" s="770">
        <f t="shared" si="74"/>
        <v>550000</v>
      </c>
      <c r="Z127" s="771">
        <f t="shared" si="75"/>
        <v>0</v>
      </c>
      <c r="AA127" s="769">
        <f t="shared" si="76"/>
        <v>0</v>
      </c>
      <c r="AB127" s="769">
        <f t="shared" si="77"/>
        <v>0</v>
      </c>
      <c r="AC127" s="769">
        <f t="shared" si="78"/>
        <v>0</v>
      </c>
      <c r="AD127" s="769">
        <f t="shared" si="79"/>
        <v>0</v>
      </c>
      <c r="AE127" s="808">
        <f t="shared" si="87"/>
        <v>0</v>
      </c>
      <c r="AF127" s="516">
        <f t="shared" si="81"/>
        <v>2007</v>
      </c>
      <c r="AG127" s="748">
        <f t="shared" si="88"/>
        <v>0</v>
      </c>
      <c r="AH127" s="749">
        <f t="shared" si="68"/>
        <v>550000</v>
      </c>
      <c r="AI127" s="746">
        <f t="shared" si="69"/>
        <v>550000</v>
      </c>
      <c r="AJ127" s="745">
        <f t="shared" si="70"/>
        <v>550000</v>
      </c>
      <c r="AK127" s="745">
        <f t="shared" si="89"/>
        <v>550000</v>
      </c>
      <c r="AL127" s="877"/>
    </row>
    <row r="128" spans="1:38" ht="32" hidden="1" x14ac:dyDescent="0.2">
      <c r="A128" s="775" t="s">
        <v>1220</v>
      </c>
      <c r="B128" s="775" t="str">
        <f t="shared" si="64"/>
        <v>02.06.04.01</v>
      </c>
      <c r="C128" s="760">
        <v>93</v>
      </c>
      <c r="D128" s="692" t="s">
        <v>226</v>
      </c>
      <c r="E128" s="693" t="str">
        <f t="shared" si="71"/>
        <v>2.06.04.01.08</v>
      </c>
      <c r="F128" s="694" t="s">
        <v>408</v>
      </c>
      <c r="G128" s="603" t="s">
        <v>128</v>
      </c>
      <c r="H128" s="695" t="s">
        <v>249</v>
      </c>
      <c r="I128" s="696" t="s">
        <v>287</v>
      </c>
      <c r="J128" s="692" t="s">
        <v>1155</v>
      </c>
      <c r="K128" s="692">
        <v>2007</v>
      </c>
      <c r="L128" s="696" t="s">
        <v>128</v>
      </c>
      <c r="M128" s="696" t="s">
        <v>128</v>
      </c>
      <c r="N128" s="696" t="s">
        <v>128</v>
      </c>
      <c r="O128" s="696" t="s">
        <v>128</v>
      </c>
      <c r="P128" s="696" t="s">
        <v>128</v>
      </c>
      <c r="Q128" s="692" t="s">
        <v>130</v>
      </c>
      <c r="R128" s="697">
        <v>550000</v>
      </c>
      <c r="S128" s="563"/>
      <c r="T128" s="516" t="str">
        <f t="shared" si="65"/>
        <v>2.06.04</v>
      </c>
      <c r="U128" s="524" t="str">
        <f t="shared" si="66"/>
        <v>MEJA DAN KURSI KERJA/RAPAT PEJABAT</v>
      </c>
      <c r="V128" s="516">
        <f t="shared" si="67"/>
        <v>5</v>
      </c>
      <c r="W128" s="769">
        <f t="shared" si="72"/>
        <v>110000</v>
      </c>
      <c r="X128" s="516">
        <f t="shared" si="73"/>
        <v>7</v>
      </c>
      <c r="Y128" s="770">
        <f t="shared" si="74"/>
        <v>550000</v>
      </c>
      <c r="Z128" s="771">
        <f t="shared" si="75"/>
        <v>0</v>
      </c>
      <c r="AA128" s="769">
        <f t="shared" si="76"/>
        <v>0</v>
      </c>
      <c r="AB128" s="769">
        <f t="shared" si="77"/>
        <v>0</v>
      </c>
      <c r="AC128" s="769">
        <f t="shared" si="78"/>
        <v>0</v>
      </c>
      <c r="AD128" s="769">
        <f t="shared" si="79"/>
        <v>0</v>
      </c>
      <c r="AE128" s="808">
        <f t="shared" si="87"/>
        <v>0</v>
      </c>
      <c r="AF128" s="516">
        <f t="shared" si="81"/>
        <v>2007</v>
      </c>
      <c r="AG128" s="748">
        <f t="shared" si="88"/>
        <v>0</v>
      </c>
      <c r="AH128" s="749">
        <f t="shared" si="68"/>
        <v>550000</v>
      </c>
      <c r="AI128" s="746">
        <f t="shared" si="69"/>
        <v>550000</v>
      </c>
      <c r="AJ128" s="745">
        <f t="shared" si="70"/>
        <v>550000</v>
      </c>
      <c r="AK128" s="745">
        <f t="shared" si="89"/>
        <v>550000</v>
      </c>
      <c r="AL128" s="877"/>
    </row>
    <row r="129" spans="1:38" ht="32" hidden="1" x14ac:dyDescent="0.2">
      <c r="A129" s="775" t="s">
        <v>1220</v>
      </c>
      <c r="B129" s="775" t="str">
        <f t="shared" si="64"/>
        <v>02.06.04.01</v>
      </c>
      <c r="C129" s="760">
        <v>94</v>
      </c>
      <c r="D129" s="692" t="s">
        <v>226</v>
      </c>
      <c r="E129" s="693" t="str">
        <f t="shared" si="71"/>
        <v>2.06.04.01.08</v>
      </c>
      <c r="F129" s="694" t="s">
        <v>408</v>
      </c>
      <c r="G129" s="603" t="s">
        <v>128</v>
      </c>
      <c r="H129" s="695" t="s">
        <v>249</v>
      </c>
      <c r="I129" s="696" t="s">
        <v>287</v>
      </c>
      <c r="J129" s="692" t="s">
        <v>1155</v>
      </c>
      <c r="K129" s="692">
        <v>2007</v>
      </c>
      <c r="L129" s="696" t="s">
        <v>128</v>
      </c>
      <c r="M129" s="696" t="s">
        <v>128</v>
      </c>
      <c r="N129" s="696" t="s">
        <v>128</v>
      </c>
      <c r="O129" s="696" t="s">
        <v>128</v>
      </c>
      <c r="P129" s="696" t="s">
        <v>128</v>
      </c>
      <c r="Q129" s="692" t="s">
        <v>130</v>
      </c>
      <c r="R129" s="697">
        <v>550000</v>
      </c>
      <c r="S129" s="563"/>
      <c r="T129" s="516" t="str">
        <f t="shared" si="65"/>
        <v>2.06.04</v>
      </c>
      <c r="U129" s="524" t="str">
        <f t="shared" si="66"/>
        <v>MEJA DAN KURSI KERJA/RAPAT PEJABAT</v>
      </c>
      <c r="V129" s="516">
        <f t="shared" si="67"/>
        <v>5</v>
      </c>
      <c r="W129" s="769">
        <f t="shared" si="72"/>
        <v>110000</v>
      </c>
      <c r="X129" s="516">
        <f t="shared" si="73"/>
        <v>7</v>
      </c>
      <c r="Y129" s="770">
        <f t="shared" si="74"/>
        <v>550000</v>
      </c>
      <c r="Z129" s="771">
        <f t="shared" si="75"/>
        <v>0</v>
      </c>
      <c r="AA129" s="769">
        <f t="shared" si="76"/>
        <v>0</v>
      </c>
      <c r="AB129" s="769">
        <f t="shared" si="77"/>
        <v>0</v>
      </c>
      <c r="AC129" s="769">
        <f t="shared" si="78"/>
        <v>0</v>
      </c>
      <c r="AD129" s="769">
        <f t="shared" si="79"/>
        <v>0</v>
      </c>
      <c r="AE129" s="808">
        <f t="shared" si="87"/>
        <v>0</v>
      </c>
      <c r="AF129" s="516">
        <f t="shared" si="81"/>
        <v>2007</v>
      </c>
      <c r="AG129" s="748">
        <f t="shared" si="88"/>
        <v>0</v>
      </c>
      <c r="AH129" s="749">
        <f t="shared" si="68"/>
        <v>550000</v>
      </c>
      <c r="AI129" s="746">
        <f t="shared" si="69"/>
        <v>550000</v>
      </c>
      <c r="AJ129" s="745">
        <f t="shared" si="70"/>
        <v>550000</v>
      </c>
      <c r="AK129" s="745">
        <f t="shared" si="89"/>
        <v>550000</v>
      </c>
      <c r="AL129" s="877"/>
    </row>
    <row r="130" spans="1:38" ht="32" hidden="1" x14ac:dyDescent="0.2">
      <c r="A130" s="775" t="s">
        <v>1220</v>
      </c>
      <c r="B130" s="775" t="str">
        <f t="shared" si="64"/>
        <v>02.06.04.01</v>
      </c>
      <c r="C130" s="760">
        <v>95</v>
      </c>
      <c r="D130" s="692" t="s">
        <v>226</v>
      </c>
      <c r="E130" s="693" t="str">
        <f t="shared" si="71"/>
        <v>2.06.04.01.08</v>
      </c>
      <c r="F130" s="694" t="s">
        <v>408</v>
      </c>
      <c r="G130" s="603" t="s">
        <v>128</v>
      </c>
      <c r="H130" s="695" t="s">
        <v>249</v>
      </c>
      <c r="I130" s="696" t="s">
        <v>287</v>
      </c>
      <c r="J130" s="692" t="s">
        <v>1155</v>
      </c>
      <c r="K130" s="692">
        <v>2007</v>
      </c>
      <c r="L130" s="696" t="s">
        <v>128</v>
      </c>
      <c r="M130" s="696" t="s">
        <v>128</v>
      </c>
      <c r="N130" s="696" t="s">
        <v>128</v>
      </c>
      <c r="O130" s="696" t="s">
        <v>128</v>
      </c>
      <c r="P130" s="696" t="s">
        <v>128</v>
      </c>
      <c r="Q130" s="692" t="s">
        <v>130</v>
      </c>
      <c r="R130" s="697">
        <v>550000</v>
      </c>
      <c r="S130" s="563"/>
      <c r="T130" s="516" t="str">
        <f t="shared" si="65"/>
        <v>2.06.04</v>
      </c>
      <c r="U130" s="524" t="str">
        <f t="shared" si="66"/>
        <v>MEJA DAN KURSI KERJA/RAPAT PEJABAT</v>
      </c>
      <c r="V130" s="516">
        <f t="shared" si="67"/>
        <v>5</v>
      </c>
      <c r="W130" s="769">
        <f t="shared" si="72"/>
        <v>110000</v>
      </c>
      <c r="X130" s="516">
        <f t="shared" si="73"/>
        <v>7</v>
      </c>
      <c r="Y130" s="770">
        <f t="shared" si="74"/>
        <v>550000</v>
      </c>
      <c r="Z130" s="771">
        <f t="shared" si="75"/>
        <v>0</v>
      </c>
      <c r="AA130" s="769">
        <f t="shared" si="76"/>
        <v>0</v>
      </c>
      <c r="AB130" s="769">
        <f t="shared" si="77"/>
        <v>0</v>
      </c>
      <c r="AC130" s="769">
        <f t="shared" si="78"/>
        <v>0</v>
      </c>
      <c r="AD130" s="769">
        <f t="shared" si="79"/>
        <v>0</v>
      </c>
      <c r="AE130" s="808">
        <f t="shared" si="87"/>
        <v>0</v>
      </c>
      <c r="AF130" s="516">
        <f t="shared" si="81"/>
        <v>2007</v>
      </c>
      <c r="AG130" s="748">
        <f t="shared" si="88"/>
        <v>0</v>
      </c>
      <c r="AH130" s="749">
        <f t="shared" si="68"/>
        <v>550000</v>
      </c>
      <c r="AI130" s="746">
        <f t="shared" si="69"/>
        <v>550000</v>
      </c>
      <c r="AJ130" s="745">
        <f t="shared" si="70"/>
        <v>550000</v>
      </c>
      <c r="AK130" s="745">
        <f t="shared" si="89"/>
        <v>550000</v>
      </c>
      <c r="AL130" s="877"/>
    </row>
    <row r="131" spans="1:38" ht="32" hidden="1" x14ac:dyDescent="0.2">
      <c r="A131" s="775" t="s">
        <v>1220</v>
      </c>
      <c r="B131" s="775" t="str">
        <f t="shared" si="64"/>
        <v>02.06.04.01</v>
      </c>
      <c r="C131" s="760">
        <v>96</v>
      </c>
      <c r="D131" s="692" t="s">
        <v>226</v>
      </c>
      <c r="E131" s="693" t="str">
        <f t="shared" si="71"/>
        <v>2.06.04.01.08</v>
      </c>
      <c r="F131" s="694" t="s">
        <v>408</v>
      </c>
      <c r="G131" s="603" t="s">
        <v>128</v>
      </c>
      <c r="H131" s="695" t="s">
        <v>249</v>
      </c>
      <c r="I131" s="696" t="s">
        <v>287</v>
      </c>
      <c r="J131" s="692" t="s">
        <v>1155</v>
      </c>
      <c r="K131" s="692">
        <v>2007</v>
      </c>
      <c r="L131" s="696" t="s">
        <v>128</v>
      </c>
      <c r="M131" s="696" t="s">
        <v>128</v>
      </c>
      <c r="N131" s="696" t="s">
        <v>128</v>
      </c>
      <c r="O131" s="696" t="s">
        <v>128</v>
      </c>
      <c r="P131" s="696" t="s">
        <v>128</v>
      </c>
      <c r="Q131" s="692" t="s">
        <v>130</v>
      </c>
      <c r="R131" s="697">
        <v>550000</v>
      </c>
      <c r="S131" s="563"/>
      <c r="T131" s="516" t="str">
        <f t="shared" si="65"/>
        <v>2.06.04</v>
      </c>
      <c r="U131" s="524" t="str">
        <f t="shared" si="66"/>
        <v>MEJA DAN KURSI KERJA/RAPAT PEJABAT</v>
      </c>
      <c r="V131" s="516">
        <f t="shared" si="67"/>
        <v>5</v>
      </c>
      <c r="W131" s="769">
        <f t="shared" si="72"/>
        <v>110000</v>
      </c>
      <c r="X131" s="516">
        <f t="shared" si="73"/>
        <v>7</v>
      </c>
      <c r="Y131" s="770">
        <f t="shared" si="74"/>
        <v>550000</v>
      </c>
      <c r="Z131" s="771">
        <f t="shared" si="75"/>
        <v>0</v>
      </c>
      <c r="AA131" s="769">
        <f t="shared" si="76"/>
        <v>0</v>
      </c>
      <c r="AB131" s="769">
        <f t="shared" si="77"/>
        <v>0</v>
      </c>
      <c r="AC131" s="769">
        <f t="shared" si="78"/>
        <v>0</v>
      </c>
      <c r="AD131" s="769">
        <f t="shared" si="79"/>
        <v>0</v>
      </c>
      <c r="AE131" s="808">
        <f t="shared" si="87"/>
        <v>0</v>
      </c>
      <c r="AF131" s="516">
        <f t="shared" si="81"/>
        <v>2007</v>
      </c>
      <c r="AG131" s="748">
        <f t="shared" si="88"/>
        <v>0</v>
      </c>
      <c r="AH131" s="749">
        <f t="shared" si="68"/>
        <v>550000</v>
      </c>
      <c r="AI131" s="746">
        <f t="shared" si="69"/>
        <v>550000</v>
      </c>
      <c r="AJ131" s="745">
        <f t="shared" si="70"/>
        <v>550000</v>
      </c>
      <c r="AK131" s="745">
        <f t="shared" si="89"/>
        <v>550000</v>
      </c>
      <c r="AL131" s="877"/>
    </row>
    <row r="132" spans="1:38" ht="32" hidden="1" x14ac:dyDescent="0.2">
      <c r="A132" s="775" t="s">
        <v>1220</v>
      </c>
      <c r="B132" s="775" t="str">
        <f t="shared" si="64"/>
        <v>02.06.04.01</v>
      </c>
      <c r="C132" s="760">
        <v>97</v>
      </c>
      <c r="D132" s="692" t="s">
        <v>226</v>
      </c>
      <c r="E132" s="693" t="str">
        <f t="shared" si="71"/>
        <v>2.06.04.01.08</v>
      </c>
      <c r="F132" s="694" t="s">
        <v>408</v>
      </c>
      <c r="G132" s="603" t="s">
        <v>128</v>
      </c>
      <c r="H132" s="695" t="s">
        <v>249</v>
      </c>
      <c r="I132" s="696" t="s">
        <v>287</v>
      </c>
      <c r="J132" s="692" t="s">
        <v>1155</v>
      </c>
      <c r="K132" s="692">
        <v>2007</v>
      </c>
      <c r="L132" s="696" t="s">
        <v>128</v>
      </c>
      <c r="M132" s="696" t="s">
        <v>128</v>
      </c>
      <c r="N132" s="696" t="s">
        <v>128</v>
      </c>
      <c r="O132" s="696" t="s">
        <v>128</v>
      </c>
      <c r="P132" s="696" t="s">
        <v>128</v>
      </c>
      <c r="Q132" s="692" t="s">
        <v>130</v>
      </c>
      <c r="R132" s="697">
        <v>550000</v>
      </c>
      <c r="S132" s="563"/>
      <c r="T132" s="516" t="str">
        <f t="shared" si="65"/>
        <v>2.06.04</v>
      </c>
      <c r="U132" s="524" t="str">
        <f t="shared" si="66"/>
        <v>MEJA DAN KURSI KERJA/RAPAT PEJABAT</v>
      </c>
      <c r="V132" s="516">
        <f t="shared" si="67"/>
        <v>5</v>
      </c>
      <c r="W132" s="769">
        <f t="shared" si="72"/>
        <v>110000</v>
      </c>
      <c r="X132" s="516">
        <f t="shared" si="73"/>
        <v>7</v>
      </c>
      <c r="Y132" s="770">
        <f t="shared" si="74"/>
        <v>550000</v>
      </c>
      <c r="Z132" s="771">
        <f t="shared" si="75"/>
        <v>0</v>
      </c>
      <c r="AA132" s="769">
        <f t="shared" si="76"/>
        <v>0</v>
      </c>
      <c r="AB132" s="769">
        <f t="shared" si="77"/>
        <v>0</v>
      </c>
      <c r="AC132" s="769">
        <f t="shared" si="78"/>
        <v>0</v>
      </c>
      <c r="AD132" s="769">
        <f t="shared" si="79"/>
        <v>0</v>
      </c>
      <c r="AE132" s="808">
        <f t="shared" si="87"/>
        <v>0</v>
      </c>
      <c r="AF132" s="516">
        <f t="shared" ref="AF132:AF168" si="90">K132</f>
        <v>2007</v>
      </c>
      <c r="AG132" s="748">
        <f t="shared" si="88"/>
        <v>0</v>
      </c>
      <c r="AH132" s="749">
        <f t="shared" si="68"/>
        <v>550000</v>
      </c>
      <c r="AI132" s="746">
        <f t="shared" si="69"/>
        <v>550000</v>
      </c>
      <c r="AJ132" s="745">
        <f t="shared" si="70"/>
        <v>550000</v>
      </c>
      <c r="AK132" s="745">
        <f t="shared" si="89"/>
        <v>550000</v>
      </c>
      <c r="AL132" s="877"/>
    </row>
    <row r="133" spans="1:38" ht="116" customHeight="1" x14ac:dyDescent="0.2">
      <c r="A133" s="775" t="s">
        <v>1220</v>
      </c>
      <c r="B133" s="775" t="str">
        <f t="shared" si="64"/>
        <v>02.06.01.05</v>
      </c>
      <c r="C133" s="760">
        <v>98</v>
      </c>
      <c r="D133" s="692" t="s">
        <v>1211</v>
      </c>
      <c r="E133" s="693" t="str">
        <f t="shared" si="71"/>
        <v>2.06.01.05.40</v>
      </c>
      <c r="F133" s="710" t="s">
        <v>1021</v>
      </c>
      <c r="G133" s="603" t="s">
        <v>128</v>
      </c>
      <c r="H133" s="695" t="s">
        <v>1121</v>
      </c>
      <c r="I133" s="696"/>
      <c r="J133" s="695" t="s">
        <v>1156</v>
      </c>
      <c r="K133" s="692">
        <v>2007</v>
      </c>
      <c r="L133" s="696"/>
      <c r="M133" s="696" t="s">
        <v>128</v>
      </c>
      <c r="N133" s="696" t="s">
        <v>128</v>
      </c>
      <c r="O133" s="696" t="s">
        <v>128</v>
      </c>
      <c r="P133" s="696" t="s">
        <v>128</v>
      </c>
      <c r="Q133" s="692" t="s">
        <v>130</v>
      </c>
      <c r="R133" s="697">
        <v>24981862.507780001</v>
      </c>
      <c r="S133" s="698" t="s">
        <v>1291</v>
      </c>
      <c r="T133" s="516" t="str">
        <f t="shared" si="65"/>
        <v>2.06.01</v>
      </c>
      <c r="U133" s="524" t="str">
        <f t="shared" ref="U133:U168" si="91">VLOOKUP(T133,kelompok,2,0)</f>
        <v>ALAT KANTOR</v>
      </c>
      <c r="V133" s="516">
        <f t="shared" ref="V133:V168" si="92">VLOOKUP(T133,MASAMANFAAT,4,0)</f>
        <v>5</v>
      </c>
      <c r="W133" s="769">
        <f t="shared" si="72"/>
        <v>4996372.5015559997</v>
      </c>
      <c r="X133" s="516">
        <f t="shared" si="73"/>
        <v>7</v>
      </c>
      <c r="Y133" s="770">
        <f t="shared" si="74"/>
        <v>24981862.507780001</v>
      </c>
      <c r="Z133" s="771">
        <f t="shared" si="75"/>
        <v>0</v>
      </c>
      <c r="AA133" s="769">
        <f t="shared" si="76"/>
        <v>0</v>
      </c>
      <c r="AB133" s="769">
        <f t="shared" si="77"/>
        <v>0</v>
      </c>
      <c r="AC133" s="769">
        <f t="shared" si="78"/>
        <v>0</v>
      </c>
      <c r="AD133" s="769">
        <f t="shared" si="79"/>
        <v>0</v>
      </c>
      <c r="AE133" s="808">
        <f t="shared" si="87"/>
        <v>0</v>
      </c>
      <c r="AF133" s="516">
        <f t="shared" si="90"/>
        <v>2007</v>
      </c>
      <c r="AG133" s="748">
        <f t="shared" si="88"/>
        <v>0</v>
      </c>
      <c r="AH133" s="749">
        <f t="shared" ref="AH133:AH193" si="93">Y133+Z133+AA133+AB133</f>
        <v>24981862.507780001</v>
      </c>
      <c r="AI133" s="746">
        <f t="shared" si="69"/>
        <v>24981862.507780001</v>
      </c>
      <c r="AJ133" s="745">
        <f t="shared" si="70"/>
        <v>24981862.507780001</v>
      </c>
      <c r="AK133" s="745">
        <f t="shared" si="89"/>
        <v>24981862.507780001</v>
      </c>
      <c r="AL133" s="877"/>
    </row>
    <row r="134" spans="1:38" ht="114.5" hidden="1" customHeight="1" x14ac:dyDescent="0.2">
      <c r="A134" s="775" t="s">
        <v>1220</v>
      </c>
      <c r="B134" s="775" t="str">
        <f t="shared" si="64"/>
        <v>02.06.03.02</v>
      </c>
      <c r="C134" s="760">
        <v>99</v>
      </c>
      <c r="D134" s="692" t="s">
        <v>144</v>
      </c>
      <c r="E134" s="693" t="str">
        <f t="shared" si="71"/>
        <v>2.06.03.02.01</v>
      </c>
      <c r="F134" s="694" t="s">
        <v>1021</v>
      </c>
      <c r="G134" s="603" t="s">
        <v>128</v>
      </c>
      <c r="H134" s="695" t="s">
        <v>1121</v>
      </c>
      <c r="I134" s="696" t="s">
        <v>128</v>
      </c>
      <c r="J134" s="695" t="s">
        <v>1156</v>
      </c>
      <c r="K134" s="696">
        <v>2007</v>
      </c>
      <c r="L134" s="696" t="s">
        <v>128</v>
      </c>
      <c r="M134" s="696" t="s">
        <v>128</v>
      </c>
      <c r="N134" s="696" t="s">
        <v>128</v>
      </c>
      <c r="O134" s="696" t="s">
        <v>128</v>
      </c>
      <c r="P134" s="696" t="s">
        <v>128</v>
      </c>
      <c r="Q134" s="692" t="s">
        <v>130</v>
      </c>
      <c r="R134" s="697">
        <v>24981862.507780001</v>
      </c>
      <c r="S134" s="563"/>
      <c r="T134" s="516" t="str">
        <f t="shared" si="65"/>
        <v>2.06.03</v>
      </c>
      <c r="U134" s="524" t="str">
        <f t="shared" si="91"/>
        <v>KOMPUTER</v>
      </c>
      <c r="V134" s="516">
        <f t="shared" si="92"/>
        <v>4</v>
      </c>
      <c r="W134" s="769">
        <f t="shared" si="72"/>
        <v>6245465.6269450001</v>
      </c>
      <c r="X134" s="516">
        <f t="shared" si="73"/>
        <v>7</v>
      </c>
      <c r="Y134" s="770">
        <f t="shared" si="74"/>
        <v>24981862.507780001</v>
      </c>
      <c r="Z134" s="771">
        <f t="shared" si="75"/>
        <v>0</v>
      </c>
      <c r="AA134" s="769">
        <f t="shared" si="76"/>
        <v>0</v>
      </c>
      <c r="AB134" s="769">
        <f t="shared" si="77"/>
        <v>0</v>
      </c>
      <c r="AC134" s="769">
        <f t="shared" si="78"/>
        <v>0</v>
      </c>
      <c r="AD134" s="769">
        <f t="shared" si="79"/>
        <v>0</v>
      </c>
      <c r="AE134" s="808">
        <f t="shared" si="87"/>
        <v>0</v>
      </c>
      <c r="AF134" s="516">
        <f t="shared" si="90"/>
        <v>2007</v>
      </c>
      <c r="AG134" s="748">
        <f t="shared" si="88"/>
        <v>0</v>
      </c>
      <c r="AH134" s="749">
        <f t="shared" si="93"/>
        <v>24981862.507780001</v>
      </c>
      <c r="AI134" s="746">
        <f t="shared" ref="AI134:AI194" si="94">Y134+Z134+AA134+AB134+AC134</f>
        <v>24981862.507780001</v>
      </c>
      <c r="AJ134" s="745">
        <f t="shared" ref="AJ134:AJ194" si="95">Y134+Z134+AA134+AB134+AC134+AD134</f>
        <v>24981862.507780001</v>
      </c>
      <c r="AK134" s="745">
        <f t="shared" si="89"/>
        <v>24981862.507780001</v>
      </c>
      <c r="AL134" s="877"/>
    </row>
    <row r="135" spans="1:38" ht="164.5" hidden="1" customHeight="1" x14ac:dyDescent="0.2">
      <c r="A135" s="775" t="s">
        <v>1220</v>
      </c>
      <c r="B135" s="775" t="str">
        <f t="shared" si="64"/>
        <v>02.06.03.02</v>
      </c>
      <c r="C135" s="760">
        <v>100</v>
      </c>
      <c r="D135" s="692" t="s">
        <v>144</v>
      </c>
      <c r="E135" s="693" t="str">
        <f t="shared" si="71"/>
        <v>2.06.03.02.01</v>
      </c>
      <c r="F135" s="694" t="s">
        <v>1022</v>
      </c>
      <c r="G135" s="603" t="s">
        <v>128</v>
      </c>
      <c r="H135" s="695" t="s">
        <v>1121</v>
      </c>
      <c r="I135" s="696" t="s">
        <v>128</v>
      </c>
      <c r="J135" s="695" t="s">
        <v>1156</v>
      </c>
      <c r="K135" s="696">
        <v>2007</v>
      </c>
      <c r="L135" s="696" t="s">
        <v>128</v>
      </c>
      <c r="M135" s="696" t="s">
        <v>128</v>
      </c>
      <c r="N135" s="696" t="s">
        <v>128</v>
      </c>
      <c r="O135" s="696" t="s">
        <v>128</v>
      </c>
      <c r="P135" s="696" t="s">
        <v>128</v>
      </c>
      <c r="Q135" s="692" t="s">
        <v>130</v>
      </c>
      <c r="R135" s="697">
        <v>24981862.507780001</v>
      </c>
      <c r="S135" s="698"/>
      <c r="T135" s="516" t="str">
        <f t="shared" si="65"/>
        <v>2.06.03</v>
      </c>
      <c r="U135" s="524" t="str">
        <f t="shared" si="91"/>
        <v>KOMPUTER</v>
      </c>
      <c r="V135" s="516">
        <f t="shared" si="92"/>
        <v>4</v>
      </c>
      <c r="W135" s="769">
        <f t="shared" si="72"/>
        <v>6245465.6269450001</v>
      </c>
      <c r="X135" s="516">
        <f t="shared" si="73"/>
        <v>7</v>
      </c>
      <c r="Y135" s="770">
        <f t="shared" si="74"/>
        <v>24981862.507780001</v>
      </c>
      <c r="Z135" s="771">
        <f t="shared" si="75"/>
        <v>0</v>
      </c>
      <c r="AA135" s="769">
        <f t="shared" si="76"/>
        <v>0</v>
      </c>
      <c r="AB135" s="769">
        <f t="shared" si="77"/>
        <v>0</v>
      </c>
      <c r="AC135" s="769">
        <f t="shared" si="78"/>
        <v>0</v>
      </c>
      <c r="AD135" s="769">
        <f t="shared" si="79"/>
        <v>0</v>
      </c>
      <c r="AE135" s="808">
        <f t="shared" si="87"/>
        <v>0</v>
      </c>
      <c r="AF135" s="516">
        <f t="shared" si="90"/>
        <v>2007</v>
      </c>
      <c r="AG135" s="748">
        <f t="shared" si="88"/>
        <v>0</v>
      </c>
      <c r="AH135" s="749">
        <f t="shared" si="93"/>
        <v>24981862.507780001</v>
      </c>
      <c r="AI135" s="746">
        <f t="shared" si="94"/>
        <v>24981862.507780001</v>
      </c>
      <c r="AJ135" s="745">
        <f t="shared" si="95"/>
        <v>24981862.507780001</v>
      </c>
      <c r="AK135" s="745">
        <f t="shared" si="89"/>
        <v>24981862.507780001</v>
      </c>
      <c r="AL135" s="877"/>
    </row>
    <row r="136" spans="1:38" ht="132.5" hidden="1" customHeight="1" x14ac:dyDescent="0.2">
      <c r="A136" s="775" t="s">
        <v>1220</v>
      </c>
      <c r="B136" s="775" t="str">
        <f t="shared" si="64"/>
        <v>02.06.03.02</v>
      </c>
      <c r="C136" s="760">
        <v>101</v>
      </c>
      <c r="D136" s="692" t="s">
        <v>224</v>
      </c>
      <c r="E136" s="693" t="str">
        <f t="shared" si="71"/>
        <v>2.06.03.02.02</v>
      </c>
      <c r="F136" s="694" t="s">
        <v>1023</v>
      </c>
      <c r="G136" s="603" t="s">
        <v>128</v>
      </c>
      <c r="H136" s="695" t="s">
        <v>260</v>
      </c>
      <c r="I136" s="696" t="s">
        <v>128</v>
      </c>
      <c r="J136" s="695" t="s">
        <v>1156</v>
      </c>
      <c r="K136" s="692">
        <v>2007</v>
      </c>
      <c r="L136" s="696"/>
      <c r="M136" s="696" t="s">
        <v>128</v>
      </c>
      <c r="N136" s="696" t="s">
        <v>128</v>
      </c>
      <c r="O136" s="696" t="s">
        <v>128</v>
      </c>
      <c r="P136" s="696" t="s">
        <v>128</v>
      </c>
      <c r="Q136" s="692" t="s">
        <v>130</v>
      </c>
      <c r="R136" s="697">
        <v>25203923.510000002</v>
      </c>
      <c r="S136" s="698"/>
      <c r="T136" s="516" t="str">
        <f t="shared" si="65"/>
        <v>2.06.03</v>
      </c>
      <c r="U136" s="524" t="str">
        <f t="shared" si="91"/>
        <v>KOMPUTER</v>
      </c>
      <c r="V136" s="516">
        <f t="shared" si="92"/>
        <v>4</v>
      </c>
      <c r="W136" s="769">
        <f t="shared" si="72"/>
        <v>6300980.8775000004</v>
      </c>
      <c r="X136" s="516">
        <f t="shared" si="73"/>
        <v>7</v>
      </c>
      <c r="Y136" s="770">
        <f t="shared" si="74"/>
        <v>25203923.510000002</v>
      </c>
      <c r="Z136" s="771">
        <f t="shared" si="75"/>
        <v>0</v>
      </c>
      <c r="AA136" s="769">
        <f t="shared" si="76"/>
        <v>0</v>
      </c>
      <c r="AB136" s="769">
        <f t="shared" si="77"/>
        <v>0</v>
      </c>
      <c r="AC136" s="769">
        <f t="shared" si="78"/>
        <v>0</v>
      </c>
      <c r="AD136" s="769">
        <f t="shared" si="79"/>
        <v>0</v>
      </c>
      <c r="AE136" s="808">
        <f t="shared" si="87"/>
        <v>0</v>
      </c>
      <c r="AF136" s="516">
        <f t="shared" si="90"/>
        <v>2007</v>
      </c>
      <c r="AG136" s="748">
        <f t="shared" si="88"/>
        <v>0</v>
      </c>
      <c r="AH136" s="749">
        <f t="shared" si="93"/>
        <v>25203923.510000002</v>
      </c>
      <c r="AI136" s="746">
        <f t="shared" si="94"/>
        <v>25203923.510000002</v>
      </c>
      <c r="AJ136" s="745">
        <f t="shared" si="95"/>
        <v>25203923.510000002</v>
      </c>
      <c r="AK136" s="745">
        <f t="shared" si="89"/>
        <v>25203923.510000002</v>
      </c>
      <c r="AL136" s="877"/>
    </row>
    <row r="137" spans="1:38" ht="110.5" hidden="1" customHeight="1" x14ac:dyDescent="0.2">
      <c r="A137" s="775" t="s">
        <v>1220</v>
      </c>
      <c r="B137" s="775" t="str">
        <f t="shared" si="64"/>
        <v>02.06.03.02</v>
      </c>
      <c r="C137" s="760">
        <v>102</v>
      </c>
      <c r="D137" s="692" t="s">
        <v>224</v>
      </c>
      <c r="E137" s="693" t="str">
        <f t="shared" si="71"/>
        <v>2.06.03.02.02</v>
      </c>
      <c r="F137" s="694" t="s">
        <v>1024</v>
      </c>
      <c r="G137" s="603" t="s">
        <v>128</v>
      </c>
      <c r="H137" s="695" t="s">
        <v>265</v>
      </c>
      <c r="I137" s="696" t="s">
        <v>128</v>
      </c>
      <c r="J137" s="695" t="s">
        <v>1156</v>
      </c>
      <c r="K137" s="692">
        <v>2007</v>
      </c>
      <c r="L137" s="696"/>
      <c r="M137" s="696" t="s">
        <v>128</v>
      </c>
      <c r="N137" s="696" t="s">
        <v>128</v>
      </c>
      <c r="O137" s="696" t="s">
        <v>128</v>
      </c>
      <c r="P137" s="696" t="s">
        <v>128</v>
      </c>
      <c r="Q137" s="692" t="s">
        <v>130</v>
      </c>
      <c r="R137" s="697">
        <v>30255811.260000002</v>
      </c>
      <c r="S137" s="698"/>
      <c r="T137" s="516" t="str">
        <f t="shared" si="65"/>
        <v>2.06.03</v>
      </c>
      <c r="U137" s="524" t="str">
        <f t="shared" si="91"/>
        <v>KOMPUTER</v>
      </c>
      <c r="V137" s="516">
        <f t="shared" si="92"/>
        <v>4</v>
      </c>
      <c r="W137" s="769">
        <f t="shared" si="72"/>
        <v>7563952.8150000004</v>
      </c>
      <c r="X137" s="516">
        <f t="shared" si="73"/>
        <v>7</v>
      </c>
      <c r="Y137" s="770">
        <f t="shared" si="74"/>
        <v>30255811.260000002</v>
      </c>
      <c r="Z137" s="771">
        <f t="shared" si="75"/>
        <v>0</v>
      </c>
      <c r="AA137" s="769">
        <f t="shared" si="76"/>
        <v>0</v>
      </c>
      <c r="AB137" s="769">
        <f t="shared" si="77"/>
        <v>0</v>
      </c>
      <c r="AC137" s="769">
        <f t="shared" si="78"/>
        <v>0</v>
      </c>
      <c r="AD137" s="769">
        <f t="shared" si="79"/>
        <v>0</v>
      </c>
      <c r="AE137" s="808">
        <f t="shared" si="87"/>
        <v>0</v>
      </c>
      <c r="AF137" s="516">
        <f t="shared" si="90"/>
        <v>2007</v>
      </c>
      <c r="AG137" s="748">
        <f t="shared" si="88"/>
        <v>0</v>
      </c>
      <c r="AH137" s="749">
        <f t="shared" si="93"/>
        <v>30255811.260000002</v>
      </c>
      <c r="AI137" s="746">
        <f t="shared" si="94"/>
        <v>30255811.260000002</v>
      </c>
      <c r="AJ137" s="745">
        <f t="shared" si="95"/>
        <v>30255811.260000002</v>
      </c>
      <c r="AK137" s="745">
        <f t="shared" si="89"/>
        <v>30255811.260000002</v>
      </c>
      <c r="AL137" s="877"/>
    </row>
    <row r="138" spans="1:38" ht="114.5" hidden="1" customHeight="1" x14ac:dyDescent="0.2">
      <c r="A138" s="775" t="s">
        <v>1220</v>
      </c>
      <c r="B138" s="775" t="str">
        <f t="shared" si="64"/>
        <v>02.06.03.02</v>
      </c>
      <c r="C138" s="760">
        <v>103</v>
      </c>
      <c r="D138" s="692" t="s">
        <v>224</v>
      </c>
      <c r="E138" s="693" t="str">
        <f t="shared" si="71"/>
        <v>2.06.03.02.02</v>
      </c>
      <c r="F138" s="694" t="s">
        <v>1024</v>
      </c>
      <c r="G138" s="603" t="s">
        <v>128</v>
      </c>
      <c r="H138" s="695" t="s">
        <v>265</v>
      </c>
      <c r="I138" s="696" t="s">
        <v>128</v>
      </c>
      <c r="J138" s="695" t="s">
        <v>1156</v>
      </c>
      <c r="K138" s="692">
        <v>2007</v>
      </c>
      <c r="L138" s="696"/>
      <c r="M138" s="696" t="s">
        <v>128</v>
      </c>
      <c r="N138" s="696" t="s">
        <v>128</v>
      </c>
      <c r="O138" s="696" t="s">
        <v>128</v>
      </c>
      <c r="P138" s="696" t="s">
        <v>128</v>
      </c>
      <c r="Q138" s="692" t="s">
        <v>130</v>
      </c>
      <c r="R138" s="697">
        <v>30255811.260000002</v>
      </c>
      <c r="S138" s="698"/>
      <c r="T138" s="516" t="str">
        <f t="shared" si="65"/>
        <v>2.06.03</v>
      </c>
      <c r="U138" s="524" t="str">
        <f t="shared" si="91"/>
        <v>KOMPUTER</v>
      </c>
      <c r="V138" s="516">
        <f t="shared" si="92"/>
        <v>4</v>
      </c>
      <c r="W138" s="769">
        <f t="shared" si="72"/>
        <v>7563952.8150000004</v>
      </c>
      <c r="X138" s="516">
        <f t="shared" si="73"/>
        <v>7</v>
      </c>
      <c r="Y138" s="770">
        <f t="shared" si="74"/>
        <v>30255811.260000002</v>
      </c>
      <c r="Z138" s="771">
        <f t="shared" si="75"/>
        <v>0</v>
      </c>
      <c r="AA138" s="769">
        <f t="shared" si="76"/>
        <v>0</v>
      </c>
      <c r="AB138" s="769">
        <f t="shared" si="77"/>
        <v>0</v>
      </c>
      <c r="AC138" s="769">
        <f t="shared" si="78"/>
        <v>0</v>
      </c>
      <c r="AD138" s="769">
        <f t="shared" si="79"/>
        <v>0</v>
      </c>
      <c r="AE138" s="808">
        <f t="shared" si="87"/>
        <v>0</v>
      </c>
      <c r="AF138" s="516">
        <f t="shared" si="90"/>
        <v>2007</v>
      </c>
      <c r="AG138" s="748">
        <f t="shared" si="88"/>
        <v>0</v>
      </c>
      <c r="AH138" s="749">
        <f t="shared" si="93"/>
        <v>30255811.260000002</v>
      </c>
      <c r="AI138" s="746">
        <f t="shared" si="94"/>
        <v>30255811.260000002</v>
      </c>
      <c r="AJ138" s="745">
        <f t="shared" si="95"/>
        <v>30255811.260000002</v>
      </c>
      <c r="AK138" s="745">
        <f t="shared" si="89"/>
        <v>30255811.260000002</v>
      </c>
      <c r="AL138" s="877"/>
    </row>
    <row r="139" spans="1:38" ht="32.25" hidden="1" customHeight="1" x14ac:dyDescent="0.2">
      <c r="A139" s="775" t="s">
        <v>1220</v>
      </c>
      <c r="B139" s="775" t="str">
        <f t="shared" si="64"/>
        <v>02.06.03.05</v>
      </c>
      <c r="C139" s="760">
        <v>104</v>
      </c>
      <c r="D139" s="692" t="s">
        <v>340</v>
      </c>
      <c r="E139" s="693" t="str">
        <f t="shared" si="71"/>
        <v>2.06.03.05.03</v>
      </c>
      <c r="F139" s="694" t="s">
        <v>1025</v>
      </c>
      <c r="G139" s="603" t="s">
        <v>128</v>
      </c>
      <c r="H139" s="695" t="s">
        <v>1122</v>
      </c>
      <c r="I139" s="692" t="s">
        <v>275</v>
      </c>
      <c r="J139" s="695" t="s">
        <v>495</v>
      </c>
      <c r="K139" s="696">
        <v>2007</v>
      </c>
      <c r="L139" s="696" t="s">
        <v>128</v>
      </c>
      <c r="M139" s="696" t="s">
        <v>128</v>
      </c>
      <c r="N139" s="696" t="s">
        <v>128</v>
      </c>
      <c r="O139" s="696" t="s">
        <v>128</v>
      </c>
      <c r="P139" s="696" t="s">
        <v>128</v>
      </c>
      <c r="Q139" s="692" t="s">
        <v>130</v>
      </c>
      <c r="R139" s="697">
        <v>19985490.006200001</v>
      </c>
      <c r="S139" s="563"/>
      <c r="T139" s="516" t="str">
        <f t="shared" si="65"/>
        <v>2.06.03</v>
      </c>
      <c r="U139" s="524" t="str">
        <f t="shared" si="91"/>
        <v>KOMPUTER</v>
      </c>
      <c r="V139" s="516">
        <f t="shared" si="92"/>
        <v>4</v>
      </c>
      <c r="W139" s="769">
        <f t="shared" si="72"/>
        <v>4996372.5015500002</v>
      </c>
      <c r="X139" s="516">
        <f t="shared" si="73"/>
        <v>7</v>
      </c>
      <c r="Y139" s="770">
        <f t="shared" si="74"/>
        <v>19985490.006200001</v>
      </c>
      <c r="Z139" s="771">
        <f t="shared" si="75"/>
        <v>0</v>
      </c>
      <c r="AA139" s="769">
        <f t="shared" si="76"/>
        <v>0</v>
      </c>
      <c r="AB139" s="769">
        <f t="shared" si="77"/>
        <v>0</v>
      </c>
      <c r="AC139" s="769">
        <f t="shared" si="78"/>
        <v>0</v>
      </c>
      <c r="AD139" s="769">
        <f t="shared" si="79"/>
        <v>0</v>
      </c>
      <c r="AE139" s="808">
        <f t="shared" si="87"/>
        <v>0</v>
      </c>
      <c r="AF139" s="516">
        <f t="shared" si="90"/>
        <v>2007</v>
      </c>
      <c r="AG139" s="748">
        <f t="shared" si="88"/>
        <v>0</v>
      </c>
      <c r="AH139" s="749">
        <f t="shared" si="93"/>
        <v>19985490.006200001</v>
      </c>
      <c r="AI139" s="746">
        <f t="shared" si="94"/>
        <v>19985490.006200001</v>
      </c>
      <c r="AJ139" s="745">
        <f t="shared" si="95"/>
        <v>19985490.006200001</v>
      </c>
      <c r="AK139" s="745">
        <f t="shared" si="89"/>
        <v>19985490.006200001</v>
      </c>
      <c r="AL139" s="877"/>
    </row>
    <row r="140" spans="1:38" ht="29.25" hidden="1" customHeight="1" x14ac:dyDescent="0.2">
      <c r="A140" s="775" t="s">
        <v>1220</v>
      </c>
      <c r="B140" s="775" t="str">
        <f t="shared" si="64"/>
        <v>02.06.03.05</v>
      </c>
      <c r="C140" s="760">
        <v>105</v>
      </c>
      <c r="D140" s="692" t="s">
        <v>340</v>
      </c>
      <c r="E140" s="693" t="str">
        <f t="shared" si="71"/>
        <v>2.06.03.05.03</v>
      </c>
      <c r="F140" s="694" t="s">
        <v>1026</v>
      </c>
      <c r="G140" s="603" t="s">
        <v>128</v>
      </c>
      <c r="H140" s="695" t="s">
        <v>295</v>
      </c>
      <c r="I140" s="692" t="s">
        <v>275</v>
      </c>
      <c r="J140" s="695" t="s">
        <v>495</v>
      </c>
      <c r="K140" s="696">
        <v>2007</v>
      </c>
      <c r="L140" s="696" t="s">
        <v>128</v>
      </c>
      <c r="M140" s="696" t="s">
        <v>128</v>
      </c>
      <c r="N140" s="696" t="s">
        <v>128</v>
      </c>
      <c r="O140" s="696" t="s">
        <v>128</v>
      </c>
      <c r="P140" s="696" t="s">
        <v>128</v>
      </c>
      <c r="Q140" s="692" t="s">
        <v>130</v>
      </c>
      <c r="R140" s="697">
        <v>19985490.006200001</v>
      </c>
      <c r="S140" s="563"/>
      <c r="T140" s="516" t="str">
        <f t="shared" si="65"/>
        <v>2.06.03</v>
      </c>
      <c r="U140" s="524" t="str">
        <f t="shared" si="91"/>
        <v>KOMPUTER</v>
      </c>
      <c r="V140" s="516">
        <f t="shared" si="92"/>
        <v>4</v>
      </c>
      <c r="W140" s="769">
        <f t="shared" si="72"/>
        <v>4996372.5015500002</v>
      </c>
      <c r="X140" s="516">
        <f t="shared" si="73"/>
        <v>7</v>
      </c>
      <c r="Y140" s="770">
        <f t="shared" si="74"/>
        <v>19985490.006200001</v>
      </c>
      <c r="Z140" s="771">
        <f t="shared" si="75"/>
        <v>0</v>
      </c>
      <c r="AA140" s="769">
        <f t="shared" si="76"/>
        <v>0</v>
      </c>
      <c r="AB140" s="769">
        <f t="shared" si="77"/>
        <v>0</v>
      </c>
      <c r="AC140" s="769">
        <f t="shared" si="78"/>
        <v>0</v>
      </c>
      <c r="AD140" s="769">
        <f t="shared" si="79"/>
        <v>0</v>
      </c>
      <c r="AE140" s="808">
        <f t="shared" si="87"/>
        <v>0</v>
      </c>
      <c r="AF140" s="516">
        <f t="shared" si="90"/>
        <v>2007</v>
      </c>
      <c r="AG140" s="748">
        <f t="shared" si="88"/>
        <v>0</v>
      </c>
      <c r="AH140" s="749">
        <f t="shared" si="93"/>
        <v>19985490.006200001</v>
      </c>
      <c r="AI140" s="746">
        <f t="shared" si="94"/>
        <v>19985490.006200001</v>
      </c>
      <c r="AJ140" s="745">
        <f t="shared" si="95"/>
        <v>19985490.006200001</v>
      </c>
      <c r="AK140" s="745">
        <f t="shared" si="89"/>
        <v>19985490.006200001</v>
      </c>
      <c r="AL140" s="877"/>
    </row>
    <row r="141" spans="1:38" ht="26.25" hidden="1" customHeight="1" x14ac:dyDescent="0.2">
      <c r="A141" s="775" t="s">
        <v>1220</v>
      </c>
      <c r="B141" s="775" t="str">
        <f t="shared" si="64"/>
        <v>02.06.03.05</v>
      </c>
      <c r="C141" s="760">
        <v>106</v>
      </c>
      <c r="D141" s="692" t="s">
        <v>340</v>
      </c>
      <c r="E141" s="693" t="str">
        <f t="shared" si="71"/>
        <v>2.06.03.05.03</v>
      </c>
      <c r="F141" s="694" t="s">
        <v>1026</v>
      </c>
      <c r="G141" s="603" t="s">
        <v>128</v>
      </c>
      <c r="H141" s="695" t="s">
        <v>295</v>
      </c>
      <c r="I141" s="692" t="s">
        <v>275</v>
      </c>
      <c r="J141" s="695" t="s">
        <v>495</v>
      </c>
      <c r="K141" s="696">
        <v>2007</v>
      </c>
      <c r="L141" s="696" t="s">
        <v>128</v>
      </c>
      <c r="M141" s="696" t="s">
        <v>128</v>
      </c>
      <c r="N141" s="696" t="s">
        <v>128</v>
      </c>
      <c r="O141" s="696" t="s">
        <v>128</v>
      </c>
      <c r="P141" s="696" t="s">
        <v>128</v>
      </c>
      <c r="Q141" s="692" t="s">
        <v>130</v>
      </c>
      <c r="R141" s="697">
        <v>19985490.006200001</v>
      </c>
      <c r="S141" s="563"/>
      <c r="T141" s="516" t="str">
        <f t="shared" si="65"/>
        <v>2.06.03</v>
      </c>
      <c r="U141" s="524" t="str">
        <f t="shared" si="91"/>
        <v>KOMPUTER</v>
      </c>
      <c r="V141" s="516">
        <f t="shared" si="92"/>
        <v>4</v>
      </c>
      <c r="W141" s="769">
        <f t="shared" si="72"/>
        <v>4996372.5015500002</v>
      </c>
      <c r="X141" s="516">
        <f t="shared" si="73"/>
        <v>7</v>
      </c>
      <c r="Y141" s="770">
        <f t="shared" si="74"/>
        <v>19985490.006200001</v>
      </c>
      <c r="Z141" s="771">
        <f t="shared" si="75"/>
        <v>0</v>
      </c>
      <c r="AA141" s="769">
        <f t="shared" si="76"/>
        <v>0</v>
      </c>
      <c r="AB141" s="769">
        <f t="shared" si="77"/>
        <v>0</v>
      </c>
      <c r="AC141" s="769">
        <f t="shared" si="78"/>
        <v>0</v>
      </c>
      <c r="AD141" s="769">
        <f t="shared" si="79"/>
        <v>0</v>
      </c>
      <c r="AE141" s="808">
        <f t="shared" si="87"/>
        <v>0</v>
      </c>
      <c r="AF141" s="516">
        <f t="shared" si="90"/>
        <v>2007</v>
      </c>
      <c r="AG141" s="748">
        <f t="shared" si="88"/>
        <v>0</v>
      </c>
      <c r="AH141" s="749">
        <f t="shared" si="93"/>
        <v>19985490.006200001</v>
      </c>
      <c r="AI141" s="746">
        <f t="shared" si="94"/>
        <v>19985490.006200001</v>
      </c>
      <c r="AJ141" s="745">
        <f t="shared" si="95"/>
        <v>19985490.006200001</v>
      </c>
      <c r="AK141" s="745">
        <f t="shared" si="89"/>
        <v>19985490.006200001</v>
      </c>
      <c r="AL141" s="877"/>
    </row>
    <row r="142" spans="1:38" ht="29.25" hidden="1" customHeight="1" x14ac:dyDescent="0.2">
      <c r="A142" s="775" t="s">
        <v>1220</v>
      </c>
      <c r="B142" s="775" t="str">
        <f t="shared" si="64"/>
        <v>02.06.03.05</v>
      </c>
      <c r="C142" s="760">
        <v>107</v>
      </c>
      <c r="D142" s="692" t="s">
        <v>340</v>
      </c>
      <c r="E142" s="693" t="str">
        <f t="shared" si="71"/>
        <v>2.06.03.05.03</v>
      </c>
      <c r="F142" s="694" t="s">
        <v>1027</v>
      </c>
      <c r="G142" s="603" t="s">
        <v>128</v>
      </c>
      <c r="H142" s="695" t="s">
        <v>1123</v>
      </c>
      <c r="I142" s="692" t="s">
        <v>275</v>
      </c>
      <c r="J142" s="695" t="s">
        <v>495</v>
      </c>
      <c r="K142" s="696">
        <v>2007</v>
      </c>
      <c r="L142" s="696" t="s">
        <v>128</v>
      </c>
      <c r="M142" s="696" t="s">
        <v>128</v>
      </c>
      <c r="N142" s="696" t="s">
        <v>128</v>
      </c>
      <c r="O142" s="696" t="s">
        <v>128</v>
      </c>
      <c r="P142" s="696" t="s">
        <v>128</v>
      </c>
      <c r="Q142" s="692" t="s">
        <v>130</v>
      </c>
      <c r="R142" s="697">
        <v>24981862.510000002</v>
      </c>
      <c r="S142" s="563"/>
      <c r="T142" s="516" t="str">
        <f t="shared" si="65"/>
        <v>2.06.03</v>
      </c>
      <c r="U142" s="524" t="str">
        <f t="shared" si="91"/>
        <v>KOMPUTER</v>
      </c>
      <c r="V142" s="516">
        <f t="shared" si="92"/>
        <v>4</v>
      </c>
      <c r="W142" s="769">
        <f t="shared" si="72"/>
        <v>6245465.6275000004</v>
      </c>
      <c r="X142" s="516">
        <f t="shared" si="73"/>
        <v>7</v>
      </c>
      <c r="Y142" s="770">
        <f t="shared" si="74"/>
        <v>24981862.510000002</v>
      </c>
      <c r="Z142" s="771">
        <f t="shared" si="75"/>
        <v>0</v>
      </c>
      <c r="AA142" s="769">
        <f t="shared" si="76"/>
        <v>0</v>
      </c>
      <c r="AB142" s="769">
        <f t="shared" si="77"/>
        <v>0</v>
      </c>
      <c r="AC142" s="769">
        <f t="shared" si="78"/>
        <v>0</v>
      </c>
      <c r="AD142" s="769">
        <f t="shared" si="79"/>
        <v>0</v>
      </c>
      <c r="AE142" s="808">
        <f t="shared" si="87"/>
        <v>0</v>
      </c>
      <c r="AF142" s="516">
        <f t="shared" si="90"/>
        <v>2007</v>
      </c>
      <c r="AG142" s="748">
        <f t="shared" si="88"/>
        <v>0</v>
      </c>
      <c r="AH142" s="749">
        <f t="shared" si="93"/>
        <v>24981862.510000002</v>
      </c>
      <c r="AI142" s="746">
        <f t="shared" si="94"/>
        <v>24981862.510000002</v>
      </c>
      <c r="AJ142" s="745">
        <f t="shared" si="95"/>
        <v>24981862.510000002</v>
      </c>
      <c r="AK142" s="745">
        <f t="shared" si="89"/>
        <v>24981862.510000002</v>
      </c>
      <c r="AL142" s="877"/>
    </row>
    <row r="143" spans="1:38" ht="32.25" hidden="1" customHeight="1" x14ac:dyDescent="0.2">
      <c r="A143" s="775" t="s">
        <v>1220</v>
      </c>
      <c r="B143" s="775" t="str">
        <f t="shared" si="64"/>
        <v>02.06.03.04</v>
      </c>
      <c r="C143" s="760">
        <v>108</v>
      </c>
      <c r="D143" s="692" t="s">
        <v>222</v>
      </c>
      <c r="E143" s="693" t="str">
        <f t="shared" si="71"/>
        <v>2.06.03.04.10</v>
      </c>
      <c r="F143" s="694" t="s">
        <v>1028</v>
      </c>
      <c r="G143" s="603" t="s">
        <v>128</v>
      </c>
      <c r="H143" s="695" t="s">
        <v>1124</v>
      </c>
      <c r="I143" s="696" t="s">
        <v>128</v>
      </c>
      <c r="J143" s="695" t="s">
        <v>495</v>
      </c>
      <c r="K143" s="696">
        <v>2007</v>
      </c>
      <c r="L143" s="696" t="s">
        <v>128</v>
      </c>
      <c r="M143" s="696" t="s">
        <v>128</v>
      </c>
      <c r="N143" s="696" t="s">
        <v>128</v>
      </c>
      <c r="O143" s="696" t="s">
        <v>128</v>
      </c>
      <c r="P143" s="696" t="s">
        <v>128</v>
      </c>
      <c r="Q143" s="692" t="s">
        <v>130</v>
      </c>
      <c r="R143" s="697">
        <v>40370689.810000002</v>
      </c>
      <c r="S143" s="563"/>
      <c r="T143" s="516" t="str">
        <f t="shared" si="65"/>
        <v>2.06.03</v>
      </c>
      <c r="U143" s="524" t="str">
        <f t="shared" si="91"/>
        <v>KOMPUTER</v>
      </c>
      <c r="V143" s="516">
        <f t="shared" si="92"/>
        <v>4</v>
      </c>
      <c r="W143" s="769">
        <f t="shared" si="72"/>
        <v>10092672.452500001</v>
      </c>
      <c r="X143" s="516">
        <f t="shared" si="73"/>
        <v>7</v>
      </c>
      <c r="Y143" s="770">
        <f t="shared" si="74"/>
        <v>40370689.810000002</v>
      </c>
      <c r="Z143" s="771">
        <f t="shared" si="75"/>
        <v>0</v>
      </c>
      <c r="AA143" s="769">
        <f t="shared" si="76"/>
        <v>0</v>
      </c>
      <c r="AB143" s="769">
        <f t="shared" si="77"/>
        <v>0</v>
      </c>
      <c r="AC143" s="769">
        <f t="shared" si="78"/>
        <v>0</v>
      </c>
      <c r="AD143" s="769">
        <f t="shared" si="79"/>
        <v>0</v>
      </c>
      <c r="AE143" s="808">
        <f t="shared" si="87"/>
        <v>0</v>
      </c>
      <c r="AF143" s="516">
        <f t="shared" si="90"/>
        <v>2007</v>
      </c>
      <c r="AG143" s="748">
        <f t="shared" si="88"/>
        <v>0</v>
      </c>
      <c r="AH143" s="749">
        <f t="shared" si="93"/>
        <v>40370689.810000002</v>
      </c>
      <c r="AI143" s="746">
        <f t="shared" si="94"/>
        <v>40370689.810000002</v>
      </c>
      <c r="AJ143" s="745">
        <f t="shared" si="95"/>
        <v>40370689.810000002</v>
      </c>
      <c r="AK143" s="745">
        <f t="shared" si="89"/>
        <v>40370689.810000002</v>
      </c>
      <c r="AL143" s="877"/>
    </row>
    <row r="144" spans="1:38" ht="30" hidden="1" customHeight="1" x14ac:dyDescent="0.2">
      <c r="A144" s="775" t="s">
        <v>1220</v>
      </c>
      <c r="B144" s="775" t="str">
        <f t="shared" si="64"/>
        <v>02.06.02.04</v>
      </c>
      <c r="C144" s="760">
        <v>109</v>
      </c>
      <c r="D144" s="692" t="s">
        <v>221</v>
      </c>
      <c r="E144" s="693" t="str">
        <f t="shared" si="71"/>
        <v>2.06.02.04.04</v>
      </c>
      <c r="F144" s="694" t="s">
        <v>1029</v>
      </c>
      <c r="G144" s="603" t="s">
        <v>128</v>
      </c>
      <c r="H144" s="695" t="s">
        <v>399</v>
      </c>
      <c r="I144" s="692" t="s">
        <v>299</v>
      </c>
      <c r="J144" s="695" t="s">
        <v>1156</v>
      </c>
      <c r="K144" s="692">
        <v>2008</v>
      </c>
      <c r="L144" s="696" t="s">
        <v>128</v>
      </c>
      <c r="M144" s="696" t="s">
        <v>128</v>
      </c>
      <c r="N144" s="696" t="s">
        <v>128</v>
      </c>
      <c r="O144" s="696" t="s">
        <v>128</v>
      </c>
      <c r="P144" s="696" t="s">
        <v>128</v>
      </c>
      <c r="Q144" s="692" t="s">
        <v>130</v>
      </c>
      <c r="R144" s="697">
        <v>8371580.6889626272</v>
      </c>
      <c r="S144" s="563"/>
      <c r="T144" s="516" t="str">
        <f t="shared" si="65"/>
        <v>2.06.02</v>
      </c>
      <c r="U144" s="524" t="str">
        <f t="shared" si="91"/>
        <v>ALAT RUMAH TANGGA</v>
      </c>
      <c r="V144" s="516">
        <f t="shared" si="92"/>
        <v>5</v>
      </c>
      <c r="W144" s="769">
        <f t="shared" si="72"/>
        <v>1674316.1377925253</v>
      </c>
      <c r="X144" s="516">
        <f t="shared" si="73"/>
        <v>6</v>
      </c>
      <c r="Y144" s="770">
        <f t="shared" si="74"/>
        <v>8371580.6889626272</v>
      </c>
      <c r="Z144" s="771">
        <f t="shared" si="75"/>
        <v>0</v>
      </c>
      <c r="AA144" s="769">
        <f t="shared" si="76"/>
        <v>0</v>
      </c>
      <c r="AB144" s="769">
        <f t="shared" si="77"/>
        <v>0</v>
      </c>
      <c r="AC144" s="769">
        <f t="shared" si="78"/>
        <v>0</v>
      </c>
      <c r="AD144" s="769">
        <f t="shared" si="79"/>
        <v>0</v>
      </c>
      <c r="AE144" s="808">
        <f t="shared" si="87"/>
        <v>0</v>
      </c>
      <c r="AF144" s="516">
        <f t="shared" si="90"/>
        <v>2008</v>
      </c>
      <c r="AG144" s="748">
        <f t="shared" si="88"/>
        <v>0</v>
      </c>
      <c r="AH144" s="749">
        <f t="shared" si="93"/>
        <v>8371580.6889626272</v>
      </c>
      <c r="AI144" s="746">
        <f t="shared" si="94"/>
        <v>8371580.6889626272</v>
      </c>
      <c r="AJ144" s="745">
        <f t="shared" si="95"/>
        <v>8371580.6889626272</v>
      </c>
      <c r="AK144" s="745">
        <f t="shared" si="89"/>
        <v>8371580.6889626272</v>
      </c>
      <c r="AL144" s="877"/>
    </row>
    <row r="145" spans="1:38" ht="30" hidden="1" customHeight="1" x14ac:dyDescent="0.2">
      <c r="A145" s="775" t="s">
        <v>1220</v>
      </c>
      <c r="B145" s="775" t="str">
        <f t="shared" si="64"/>
        <v>02.06.02.04</v>
      </c>
      <c r="C145" s="760">
        <v>110</v>
      </c>
      <c r="D145" s="692" t="s">
        <v>221</v>
      </c>
      <c r="E145" s="693" t="str">
        <f t="shared" si="71"/>
        <v>2.06.02.04.04</v>
      </c>
      <c r="F145" s="694" t="s">
        <v>1029</v>
      </c>
      <c r="G145" s="603" t="s">
        <v>128</v>
      </c>
      <c r="H145" s="695" t="s">
        <v>399</v>
      </c>
      <c r="I145" s="692" t="s">
        <v>299</v>
      </c>
      <c r="J145" s="695" t="s">
        <v>1156</v>
      </c>
      <c r="K145" s="692">
        <v>2008</v>
      </c>
      <c r="L145" s="696" t="s">
        <v>128</v>
      </c>
      <c r="M145" s="696" t="s">
        <v>128</v>
      </c>
      <c r="N145" s="696" t="s">
        <v>128</v>
      </c>
      <c r="O145" s="696" t="s">
        <v>128</v>
      </c>
      <c r="P145" s="696" t="s">
        <v>128</v>
      </c>
      <c r="Q145" s="692" t="s">
        <v>130</v>
      </c>
      <c r="R145" s="697">
        <v>8371580.6889626272</v>
      </c>
      <c r="S145" s="563"/>
      <c r="T145" s="516" t="str">
        <f t="shared" si="65"/>
        <v>2.06.02</v>
      </c>
      <c r="U145" s="524" t="str">
        <f t="shared" si="91"/>
        <v>ALAT RUMAH TANGGA</v>
      </c>
      <c r="V145" s="516">
        <f t="shared" si="92"/>
        <v>5</v>
      </c>
      <c r="W145" s="769">
        <f t="shared" si="72"/>
        <v>1674316.1377925253</v>
      </c>
      <c r="X145" s="516">
        <f t="shared" si="73"/>
        <v>6</v>
      </c>
      <c r="Y145" s="770">
        <f t="shared" si="74"/>
        <v>8371580.6889626272</v>
      </c>
      <c r="Z145" s="771">
        <f t="shared" si="75"/>
        <v>0</v>
      </c>
      <c r="AA145" s="769">
        <f t="shared" si="76"/>
        <v>0</v>
      </c>
      <c r="AB145" s="769">
        <f t="shared" si="77"/>
        <v>0</v>
      </c>
      <c r="AC145" s="769">
        <f t="shared" si="78"/>
        <v>0</v>
      </c>
      <c r="AD145" s="769">
        <f t="shared" si="79"/>
        <v>0</v>
      </c>
      <c r="AE145" s="808">
        <f t="shared" si="87"/>
        <v>0</v>
      </c>
      <c r="AF145" s="516">
        <f t="shared" si="90"/>
        <v>2008</v>
      </c>
      <c r="AG145" s="748">
        <f t="shared" si="88"/>
        <v>0</v>
      </c>
      <c r="AH145" s="749">
        <f t="shared" si="93"/>
        <v>8371580.6889626272</v>
      </c>
      <c r="AI145" s="746">
        <f t="shared" si="94"/>
        <v>8371580.6889626272</v>
      </c>
      <c r="AJ145" s="745">
        <f t="shared" si="95"/>
        <v>8371580.6889626272</v>
      </c>
      <c r="AK145" s="745">
        <f t="shared" si="89"/>
        <v>8371580.6889626272</v>
      </c>
      <c r="AL145" s="877"/>
    </row>
    <row r="146" spans="1:38" ht="15" hidden="1" customHeight="1" x14ac:dyDescent="0.2">
      <c r="A146" s="775" t="s">
        <v>1220</v>
      </c>
      <c r="B146" s="775" t="str">
        <f t="shared" ref="B146:B209" si="96">LEFT(D146,11)</f>
        <v>02.06.02.04</v>
      </c>
      <c r="C146" s="760">
        <v>111</v>
      </c>
      <c r="D146" s="692" t="s">
        <v>221</v>
      </c>
      <c r="E146" s="693" t="str">
        <f t="shared" si="71"/>
        <v>2.06.02.04.04</v>
      </c>
      <c r="F146" s="694" t="s">
        <v>1029</v>
      </c>
      <c r="G146" s="603" t="s">
        <v>128</v>
      </c>
      <c r="H146" s="695" t="s">
        <v>399</v>
      </c>
      <c r="I146" s="692" t="s">
        <v>299</v>
      </c>
      <c r="J146" s="695" t="s">
        <v>1156</v>
      </c>
      <c r="K146" s="692">
        <v>2008</v>
      </c>
      <c r="L146" s="696" t="s">
        <v>128</v>
      </c>
      <c r="M146" s="696" t="s">
        <v>128</v>
      </c>
      <c r="N146" s="696" t="s">
        <v>128</v>
      </c>
      <c r="O146" s="696" t="s">
        <v>128</v>
      </c>
      <c r="P146" s="696" t="s">
        <v>128</v>
      </c>
      <c r="Q146" s="692" t="s">
        <v>130</v>
      </c>
      <c r="R146" s="697">
        <v>8371580.6889626272</v>
      </c>
      <c r="S146" s="707"/>
      <c r="T146" s="516" t="str">
        <f t="shared" ref="T146:T206" si="97">MID(D146,2,7)</f>
        <v>2.06.02</v>
      </c>
      <c r="U146" s="524" t="str">
        <f t="shared" si="91"/>
        <v>ALAT RUMAH TANGGA</v>
      </c>
      <c r="V146" s="516">
        <f t="shared" si="92"/>
        <v>5</v>
      </c>
      <c r="W146" s="769">
        <f t="shared" si="72"/>
        <v>1674316.1377925253</v>
      </c>
      <c r="X146" s="516">
        <f t="shared" si="73"/>
        <v>6</v>
      </c>
      <c r="Y146" s="770">
        <f t="shared" si="74"/>
        <v>8371580.6889626272</v>
      </c>
      <c r="Z146" s="771">
        <f t="shared" si="75"/>
        <v>0</v>
      </c>
      <c r="AA146" s="769">
        <f t="shared" si="76"/>
        <v>0</v>
      </c>
      <c r="AB146" s="769">
        <f t="shared" si="77"/>
        <v>0</v>
      </c>
      <c r="AC146" s="769">
        <f t="shared" si="78"/>
        <v>0</v>
      </c>
      <c r="AD146" s="769">
        <f t="shared" si="79"/>
        <v>0</v>
      </c>
      <c r="AE146" s="808">
        <f t="shared" si="87"/>
        <v>0</v>
      </c>
      <c r="AF146" s="516">
        <f t="shared" si="90"/>
        <v>2008</v>
      </c>
      <c r="AG146" s="748">
        <f t="shared" si="88"/>
        <v>0</v>
      </c>
      <c r="AH146" s="749">
        <f t="shared" si="93"/>
        <v>8371580.6889626272</v>
      </c>
      <c r="AI146" s="746">
        <f t="shared" si="94"/>
        <v>8371580.6889626272</v>
      </c>
      <c r="AJ146" s="745">
        <f t="shared" si="95"/>
        <v>8371580.6889626272</v>
      </c>
      <c r="AK146" s="745">
        <f t="shared" si="89"/>
        <v>8371580.6889626272</v>
      </c>
      <c r="AL146" s="877"/>
    </row>
    <row r="147" spans="1:38" ht="15" hidden="1" customHeight="1" x14ac:dyDescent="0.2">
      <c r="A147" s="775" t="s">
        <v>1220</v>
      </c>
      <c r="B147" s="775" t="str">
        <f t="shared" si="96"/>
        <v>02.06.02.04</v>
      </c>
      <c r="C147" s="760">
        <v>112</v>
      </c>
      <c r="D147" s="692" t="s">
        <v>221</v>
      </c>
      <c r="E147" s="693" t="str">
        <f t="shared" si="71"/>
        <v>2.06.02.04.04</v>
      </c>
      <c r="F147" s="694" t="s">
        <v>1029</v>
      </c>
      <c r="G147" s="603" t="s">
        <v>128</v>
      </c>
      <c r="H147" s="695" t="s">
        <v>399</v>
      </c>
      <c r="I147" s="692" t="s">
        <v>299</v>
      </c>
      <c r="J147" s="695" t="s">
        <v>1156</v>
      </c>
      <c r="K147" s="692">
        <v>2008</v>
      </c>
      <c r="L147" s="696" t="s">
        <v>128</v>
      </c>
      <c r="M147" s="696" t="s">
        <v>128</v>
      </c>
      <c r="N147" s="696" t="s">
        <v>128</v>
      </c>
      <c r="O147" s="696" t="s">
        <v>128</v>
      </c>
      <c r="P147" s="696" t="s">
        <v>128</v>
      </c>
      <c r="Q147" s="692" t="s">
        <v>130</v>
      </c>
      <c r="R147" s="697">
        <v>8371580.6889626272</v>
      </c>
      <c r="S147" s="707"/>
      <c r="T147" s="516" t="str">
        <f t="shared" si="97"/>
        <v>2.06.02</v>
      </c>
      <c r="U147" s="524" t="str">
        <f t="shared" si="91"/>
        <v>ALAT RUMAH TANGGA</v>
      </c>
      <c r="V147" s="516">
        <f t="shared" si="92"/>
        <v>5</v>
      </c>
      <c r="W147" s="769">
        <f t="shared" si="72"/>
        <v>1674316.1377925253</v>
      </c>
      <c r="X147" s="516">
        <f t="shared" si="73"/>
        <v>6</v>
      </c>
      <c r="Y147" s="770">
        <f t="shared" si="74"/>
        <v>8371580.6889626272</v>
      </c>
      <c r="Z147" s="771">
        <f t="shared" si="75"/>
        <v>0</v>
      </c>
      <c r="AA147" s="769">
        <f t="shared" si="76"/>
        <v>0</v>
      </c>
      <c r="AB147" s="769">
        <f t="shared" si="77"/>
        <v>0</v>
      </c>
      <c r="AC147" s="769">
        <f t="shared" si="78"/>
        <v>0</v>
      </c>
      <c r="AD147" s="769">
        <f t="shared" si="79"/>
        <v>0</v>
      </c>
      <c r="AE147" s="808">
        <f t="shared" si="87"/>
        <v>0</v>
      </c>
      <c r="AF147" s="516">
        <f t="shared" si="90"/>
        <v>2008</v>
      </c>
      <c r="AG147" s="748">
        <f t="shared" si="88"/>
        <v>0</v>
      </c>
      <c r="AH147" s="749">
        <f t="shared" si="93"/>
        <v>8371580.6889626272</v>
      </c>
      <c r="AI147" s="746">
        <f t="shared" si="94"/>
        <v>8371580.6889626272</v>
      </c>
      <c r="AJ147" s="745">
        <f t="shared" si="95"/>
        <v>8371580.6889626272</v>
      </c>
      <c r="AK147" s="745">
        <f t="shared" si="89"/>
        <v>8371580.6889626272</v>
      </c>
      <c r="AL147" s="877"/>
    </row>
    <row r="148" spans="1:38" ht="15" hidden="1" customHeight="1" x14ac:dyDescent="0.2">
      <c r="A148" s="775" t="s">
        <v>1220</v>
      </c>
      <c r="B148" s="775" t="str">
        <f t="shared" si="96"/>
        <v>02.06.02.04</v>
      </c>
      <c r="C148" s="760">
        <v>113</v>
      </c>
      <c r="D148" s="692" t="s">
        <v>221</v>
      </c>
      <c r="E148" s="693" t="str">
        <f t="shared" si="71"/>
        <v>2.06.02.04.04</v>
      </c>
      <c r="F148" s="694" t="s">
        <v>1029</v>
      </c>
      <c r="G148" s="603" t="s">
        <v>128</v>
      </c>
      <c r="H148" s="695" t="s">
        <v>399</v>
      </c>
      <c r="I148" s="692" t="s">
        <v>299</v>
      </c>
      <c r="J148" s="695" t="s">
        <v>1156</v>
      </c>
      <c r="K148" s="692">
        <v>2008</v>
      </c>
      <c r="L148" s="696" t="s">
        <v>128</v>
      </c>
      <c r="M148" s="696" t="s">
        <v>128</v>
      </c>
      <c r="N148" s="696" t="s">
        <v>128</v>
      </c>
      <c r="O148" s="696" t="s">
        <v>128</v>
      </c>
      <c r="P148" s="696" t="s">
        <v>128</v>
      </c>
      <c r="Q148" s="692" t="s">
        <v>130</v>
      </c>
      <c r="R148" s="697">
        <v>8371580.6889626272</v>
      </c>
      <c r="S148" s="707"/>
      <c r="T148" s="516" t="str">
        <f t="shared" si="97"/>
        <v>2.06.02</v>
      </c>
      <c r="U148" s="524" t="str">
        <f t="shared" si="91"/>
        <v>ALAT RUMAH TANGGA</v>
      </c>
      <c r="V148" s="516">
        <f t="shared" si="92"/>
        <v>5</v>
      </c>
      <c r="W148" s="769">
        <f t="shared" si="72"/>
        <v>1674316.1377925253</v>
      </c>
      <c r="X148" s="516">
        <f t="shared" si="73"/>
        <v>6</v>
      </c>
      <c r="Y148" s="770">
        <f t="shared" si="74"/>
        <v>8371580.6889626272</v>
      </c>
      <c r="Z148" s="771">
        <f t="shared" si="75"/>
        <v>0</v>
      </c>
      <c r="AA148" s="769">
        <f t="shared" si="76"/>
        <v>0</v>
      </c>
      <c r="AB148" s="769">
        <f t="shared" si="77"/>
        <v>0</v>
      </c>
      <c r="AC148" s="769">
        <f t="shared" si="78"/>
        <v>0</v>
      </c>
      <c r="AD148" s="769">
        <f t="shared" si="79"/>
        <v>0</v>
      </c>
      <c r="AE148" s="808">
        <f t="shared" si="87"/>
        <v>0</v>
      </c>
      <c r="AF148" s="516">
        <f t="shared" si="90"/>
        <v>2008</v>
      </c>
      <c r="AG148" s="748">
        <f t="shared" si="88"/>
        <v>0</v>
      </c>
      <c r="AH148" s="749">
        <f t="shared" si="93"/>
        <v>8371580.6889626272</v>
      </c>
      <c r="AI148" s="746">
        <f t="shared" si="94"/>
        <v>8371580.6889626272</v>
      </c>
      <c r="AJ148" s="745">
        <f t="shared" si="95"/>
        <v>8371580.6889626272</v>
      </c>
      <c r="AK148" s="745">
        <f t="shared" si="89"/>
        <v>8371580.6889626272</v>
      </c>
      <c r="AL148" s="877"/>
    </row>
    <row r="149" spans="1:38" ht="75.5" hidden="1" customHeight="1" x14ac:dyDescent="0.2">
      <c r="A149" s="775" t="s">
        <v>1220</v>
      </c>
      <c r="B149" s="775" t="str">
        <f t="shared" si="96"/>
        <v>02.06.01.05</v>
      </c>
      <c r="C149" s="760">
        <v>114</v>
      </c>
      <c r="D149" s="696" t="s">
        <v>1211</v>
      </c>
      <c r="E149" s="693" t="str">
        <f t="shared" si="71"/>
        <v>2.06.01.05.40</v>
      </c>
      <c r="F149" s="694" t="s">
        <v>1030</v>
      </c>
      <c r="G149" s="603" t="s">
        <v>128</v>
      </c>
      <c r="H149" s="711" t="s">
        <v>128</v>
      </c>
      <c r="I149" s="696" t="s">
        <v>128</v>
      </c>
      <c r="J149" s="695" t="s">
        <v>1157</v>
      </c>
      <c r="K149" s="692">
        <v>2008</v>
      </c>
      <c r="L149" s="696" t="s">
        <v>128</v>
      </c>
      <c r="M149" s="696" t="s">
        <v>128</v>
      </c>
      <c r="N149" s="696" t="s">
        <v>128</v>
      </c>
      <c r="O149" s="696" t="s">
        <v>128</v>
      </c>
      <c r="P149" s="696" t="s">
        <v>128</v>
      </c>
      <c r="Q149" s="692" t="s">
        <v>130</v>
      </c>
      <c r="R149" s="697">
        <v>45360762.312259868</v>
      </c>
      <c r="S149" s="563"/>
      <c r="T149" s="516" t="str">
        <f t="shared" si="97"/>
        <v>2.06.01</v>
      </c>
      <c r="U149" s="524" t="str">
        <f t="shared" si="91"/>
        <v>ALAT KANTOR</v>
      </c>
      <c r="V149" s="516">
        <f t="shared" si="92"/>
        <v>5</v>
      </c>
      <c r="W149" s="769">
        <f t="shared" si="72"/>
        <v>9072152.4624519739</v>
      </c>
      <c r="X149" s="516">
        <f t="shared" si="73"/>
        <v>6</v>
      </c>
      <c r="Y149" s="770">
        <f t="shared" si="74"/>
        <v>45360762.312259868</v>
      </c>
      <c r="Z149" s="771">
        <f t="shared" si="75"/>
        <v>0</v>
      </c>
      <c r="AA149" s="769">
        <f t="shared" si="76"/>
        <v>0</v>
      </c>
      <c r="AB149" s="769">
        <f t="shared" si="77"/>
        <v>0</v>
      </c>
      <c r="AC149" s="769">
        <f t="shared" si="78"/>
        <v>0</v>
      </c>
      <c r="AD149" s="769">
        <f t="shared" si="79"/>
        <v>0</v>
      </c>
      <c r="AE149" s="808">
        <f t="shared" si="87"/>
        <v>0</v>
      </c>
      <c r="AF149" s="516">
        <f t="shared" si="90"/>
        <v>2008</v>
      </c>
      <c r="AG149" s="748">
        <f t="shared" si="88"/>
        <v>0</v>
      </c>
      <c r="AH149" s="749">
        <f t="shared" si="93"/>
        <v>45360762.312259868</v>
      </c>
      <c r="AI149" s="746">
        <f t="shared" si="94"/>
        <v>45360762.312259868</v>
      </c>
      <c r="AJ149" s="745">
        <f t="shared" si="95"/>
        <v>45360762.312259868</v>
      </c>
      <c r="AK149" s="745">
        <f t="shared" si="89"/>
        <v>45360762.312259868</v>
      </c>
      <c r="AL149" s="877"/>
    </row>
    <row r="150" spans="1:38" ht="17.25" hidden="1" customHeight="1" x14ac:dyDescent="0.2">
      <c r="A150" s="775" t="s">
        <v>1220</v>
      </c>
      <c r="B150" s="775" t="str">
        <f t="shared" si="96"/>
        <v>02.06.01.04</v>
      </c>
      <c r="C150" s="760">
        <v>115</v>
      </c>
      <c r="D150" s="692" t="s">
        <v>220</v>
      </c>
      <c r="E150" s="693" t="str">
        <f t="shared" si="71"/>
        <v>2.06.01.04.04</v>
      </c>
      <c r="F150" s="694" t="s">
        <v>1031</v>
      </c>
      <c r="G150" s="603" t="s">
        <v>128</v>
      </c>
      <c r="H150" s="695" t="s">
        <v>301</v>
      </c>
      <c r="I150" s="692" t="s">
        <v>278</v>
      </c>
      <c r="J150" s="695" t="s">
        <v>256</v>
      </c>
      <c r="K150" s="692">
        <v>2010</v>
      </c>
      <c r="L150" s="696" t="s">
        <v>128</v>
      </c>
      <c r="M150" s="696" t="s">
        <v>128</v>
      </c>
      <c r="N150" s="696" t="s">
        <v>128</v>
      </c>
      <c r="O150" s="696" t="s">
        <v>128</v>
      </c>
      <c r="P150" s="696" t="s">
        <v>128</v>
      </c>
      <c r="Q150" s="692" t="s">
        <v>130</v>
      </c>
      <c r="R150" s="697">
        <v>4232274.1392699974</v>
      </c>
      <c r="S150" s="707"/>
      <c r="T150" s="516" t="str">
        <f t="shared" si="97"/>
        <v>2.06.01</v>
      </c>
      <c r="U150" s="524" t="str">
        <f t="shared" si="91"/>
        <v>ALAT KANTOR</v>
      </c>
      <c r="V150" s="516">
        <f t="shared" si="92"/>
        <v>5</v>
      </c>
      <c r="W150" s="769">
        <f t="shared" si="72"/>
        <v>846454.82785399945</v>
      </c>
      <c r="X150" s="516">
        <f t="shared" si="73"/>
        <v>4</v>
      </c>
      <c r="Y150" s="770">
        <f t="shared" si="74"/>
        <v>3385819.3114159978</v>
      </c>
      <c r="Z150" s="771">
        <f t="shared" si="75"/>
        <v>846454.82785399945</v>
      </c>
      <c r="AA150" s="769">
        <f t="shared" si="76"/>
        <v>0</v>
      </c>
      <c r="AB150" s="769">
        <f t="shared" si="77"/>
        <v>0</v>
      </c>
      <c r="AC150" s="769">
        <f t="shared" si="78"/>
        <v>0</v>
      </c>
      <c r="AD150" s="769">
        <f t="shared" si="79"/>
        <v>0</v>
      </c>
      <c r="AE150" s="808">
        <f t="shared" si="87"/>
        <v>0</v>
      </c>
      <c r="AF150" s="516">
        <f t="shared" si="90"/>
        <v>2010</v>
      </c>
      <c r="AG150" s="748">
        <f t="shared" si="88"/>
        <v>0</v>
      </c>
      <c r="AH150" s="749">
        <f t="shared" si="93"/>
        <v>4232274.1392699974</v>
      </c>
      <c r="AI150" s="746">
        <f t="shared" si="94"/>
        <v>4232274.1392699974</v>
      </c>
      <c r="AJ150" s="745">
        <f t="shared" si="95"/>
        <v>4232274.1392699974</v>
      </c>
      <c r="AK150" s="745">
        <f t="shared" si="89"/>
        <v>4232274.1392699974</v>
      </c>
      <c r="AL150" s="877"/>
    </row>
    <row r="151" spans="1:38" ht="16.5" hidden="1" customHeight="1" x14ac:dyDescent="0.2">
      <c r="A151" s="775" t="s">
        <v>1220</v>
      </c>
      <c r="B151" s="775" t="str">
        <f t="shared" si="96"/>
        <v>02.06.01.04</v>
      </c>
      <c r="C151" s="760">
        <v>116</v>
      </c>
      <c r="D151" s="692" t="s">
        <v>220</v>
      </c>
      <c r="E151" s="693" t="str">
        <f t="shared" si="71"/>
        <v>2.06.01.04.04</v>
      </c>
      <c r="F151" s="694" t="s">
        <v>1031</v>
      </c>
      <c r="G151" s="603" t="s">
        <v>128</v>
      </c>
      <c r="H151" s="695" t="s">
        <v>301</v>
      </c>
      <c r="I151" s="692" t="s">
        <v>278</v>
      </c>
      <c r="J151" s="695" t="s">
        <v>256</v>
      </c>
      <c r="K151" s="692">
        <v>2010</v>
      </c>
      <c r="L151" s="696" t="s">
        <v>128</v>
      </c>
      <c r="M151" s="696" t="s">
        <v>128</v>
      </c>
      <c r="N151" s="696" t="s">
        <v>128</v>
      </c>
      <c r="O151" s="696" t="s">
        <v>128</v>
      </c>
      <c r="P151" s="696" t="s">
        <v>128</v>
      </c>
      <c r="Q151" s="692" t="s">
        <v>130</v>
      </c>
      <c r="R151" s="697">
        <v>4232274.1392699974</v>
      </c>
      <c r="S151" s="707"/>
      <c r="T151" s="516" t="str">
        <f t="shared" si="97"/>
        <v>2.06.01</v>
      </c>
      <c r="U151" s="524" t="str">
        <f t="shared" si="91"/>
        <v>ALAT KANTOR</v>
      </c>
      <c r="V151" s="516">
        <f t="shared" si="92"/>
        <v>5</v>
      </c>
      <c r="W151" s="769">
        <f t="shared" si="72"/>
        <v>846454.82785399945</v>
      </c>
      <c r="X151" s="516">
        <f t="shared" si="73"/>
        <v>4</v>
      </c>
      <c r="Y151" s="770">
        <f t="shared" si="74"/>
        <v>3385819.3114159978</v>
      </c>
      <c r="Z151" s="771">
        <f t="shared" si="75"/>
        <v>846454.82785399945</v>
      </c>
      <c r="AA151" s="769">
        <f t="shared" si="76"/>
        <v>0</v>
      </c>
      <c r="AB151" s="769">
        <f t="shared" si="77"/>
        <v>0</v>
      </c>
      <c r="AC151" s="769">
        <f t="shared" si="78"/>
        <v>0</v>
      </c>
      <c r="AD151" s="769">
        <f t="shared" si="79"/>
        <v>0</v>
      </c>
      <c r="AE151" s="808">
        <f t="shared" si="87"/>
        <v>0</v>
      </c>
      <c r="AF151" s="516">
        <f t="shared" si="90"/>
        <v>2010</v>
      </c>
      <c r="AG151" s="748">
        <f t="shared" si="88"/>
        <v>0</v>
      </c>
      <c r="AH151" s="749">
        <f t="shared" si="93"/>
        <v>4232274.1392699974</v>
      </c>
      <c r="AI151" s="746">
        <f t="shared" si="94"/>
        <v>4232274.1392699974</v>
      </c>
      <c r="AJ151" s="745">
        <f t="shared" si="95"/>
        <v>4232274.1392699974</v>
      </c>
      <c r="AK151" s="745">
        <f t="shared" si="89"/>
        <v>4232274.1392699974</v>
      </c>
      <c r="AL151" s="877"/>
    </row>
    <row r="152" spans="1:38" ht="20.25" hidden="1" customHeight="1" x14ac:dyDescent="0.2">
      <c r="A152" s="775" t="s">
        <v>1220</v>
      </c>
      <c r="B152" s="775" t="str">
        <f t="shared" si="96"/>
        <v>02.06.01.04</v>
      </c>
      <c r="C152" s="760">
        <v>117</v>
      </c>
      <c r="D152" s="692" t="s">
        <v>220</v>
      </c>
      <c r="E152" s="693" t="str">
        <f t="shared" si="71"/>
        <v>2.06.01.04.04</v>
      </c>
      <c r="F152" s="694" t="s">
        <v>1031</v>
      </c>
      <c r="G152" s="603" t="s">
        <v>128</v>
      </c>
      <c r="H152" s="695" t="s">
        <v>301</v>
      </c>
      <c r="I152" s="692" t="s">
        <v>278</v>
      </c>
      <c r="J152" s="695" t="s">
        <v>256</v>
      </c>
      <c r="K152" s="692">
        <v>2010</v>
      </c>
      <c r="L152" s="696" t="s">
        <v>128</v>
      </c>
      <c r="M152" s="696" t="s">
        <v>128</v>
      </c>
      <c r="N152" s="696" t="s">
        <v>128</v>
      </c>
      <c r="O152" s="696" t="s">
        <v>128</v>
      </c>
      <c r="P152" s="696" t="s">
        <v>128</v>
      </c>
      <c r="Q152" s="692" t="s">
        <v>130</v>
      </c>
      <c r="R152" s="697">
        <v>4232274.1392699974</v>
      </c>
      <c r="S152" s="563"/>
      <c r="T152" s="516" t="str">
        <f t="shared" si="97"/>
        <v>2.06.01</v>
      </c>
      <c r="U152" s="524" t="str">
        <f t="shared" si="91"/>
        <v>ALAT KANTOR</v>
      </c>
      <c r="V152" s="516">
        <f t="shared" si="92"/>
        <v>5</v>
      </c>
      <c r="W152" s="769">
        <f t="shared" si="72"/>
        <v>846454.82785399945</v>
      </c>
      <c r="X152" s="516">
        <f t="shared" si="73"/>
        <v>4</v>
      </c>
      <c r="Y152" s="770">
        <f t="shared" si="74"/>
        <v>3385819.3114159978</v>
      </c>
      <c r="Z152" s="771">
        <f t="shared" si="75"/>
        <v>846454.82785399945</v>
      </c>
      <c r="AA152" s="769">
        <f t="shared" si="76"/>
        <v>0</v>
      </c>
      <c r="AB152" s="769">
        <f t="shared" si="77"/>
        <v>0</v>
      </c>
      <c r="AC152" s="769">
        <f t="shared" si="78"/>
        <v>0</v>
      </c>
      <c r="AD152" s="769">
        <f t="shared" si="79"/>
        <v>0</v>
      </c>
      <c r="AE152" s="808">
        <f t="shared" si="87"/>
        <v>0</v>
      </c>
      <c r="AF152" s="516">
        <f t="shared" si="90"/>
        <v>2010</v>
      </c>
      <c r="AG152" s="748">
        <f t="shared" si="88"/>
        <v>0</v>
      </c>
      <c r="AH152" s="749">
        <f t="shared" si="93"/>
        <v>4232274.1392699974</v>
      </c>
      <c r="AI152" s="746">
        <f t="shared" si="94"/>
        <v>4232274.1392699974</v>
      </c>
      <c r="AJ152" s="745">
        <f t="shared" si="95"/>
        <v>4232274.1392699974</v>
      </c>
      <c r="AK152" s="745">
        <f t="shared" si="89"/>
        <v>4232274.1392699974</v>
      </c>
      <c r="AL152" s="877"/>
    </row>
    <row r="153" spans="1:38" ht="15" hidden="1" customHeight="1" x14ac:dyDescent="0.2">
      <c r="A153" s="775" t="s">
        <v>1220</v>
      </c>
      <c r="B153" s="775" t="str">
        <f t="shared" si="96"/>
        <v>02.06.01.04</v>
      </c>
      <c r="C153" s="760">
        <v>118</v>
      </c>
      <c r="D153" s="692" t="s">
        <v>220</v>
      </c>
      <c r="E153" s="693" t="str">
        <f t="shared" si="71"/>
        <v>2.06.01.04.04</v>
      </c>
      <c r="F153" s="694" t="s">
        <v>1031</v>
      </c>
      <c r="G153" s="603" t="s">
        <v>128</v>
      </c>
      <c r="H153" s="695" t="s">
        <v>301</v>
      </c>
      <c r="I153" s="692" t="s">
        <v>278</v>
      </c>
      <c r="J153" s="695" t="s">
        <v>256</v>
      </c>
      <c r="K153" s="692">
        <v>2010</v>
      </c>
      <c r="L153" s="696" t="s">
        <v>128</v>
      </c>
      <c r="M153" s="696" t="s">
        <v>128</v>
      </c>
      <c r="N153" s="696" t="s">
        <v>128</v>
      </c>
      <c r="O153" s="696" t="s">
        <v>128</v>
      </c>
      <c r="P153" s="696" t="s">
        <v>128</v>
      </c>
      <c r="Q153" s="692" t="s">
        <v>130</v>
      </c>
      <c r="R153" s="697">
        <v>4232274.1392699974</v>
      </c>
      <c r="S153" s="707"/>
      <c r="T153" s="516" t="str">
        <f t="shared" si="97"/>
        <v>2.06.01</v>
      </c>
      <c r="U153" s="524" t="str">
        <f t="shared" si="91"/>
        <v>ALAT KANTOR</v>
      </c>
      <c r="V153" s="516">
        <f t="shared" si="92"/>
        <v>5</v>
      </c>
      <c r="W153" s="769">
        <f t="shared" si="72"/>
        <v>846454.82785399945</v>
      </c>
      <c r="X153" s="516">
        <f t="shared" si="73"/>
        <v>4</v>
      </c>
      <c r="Y153" s="770">
        <f t="shared" si="74"/>
        <v>3385819.3114159978</v>
      </c>
      <c r="Z153" s="771">
        <f t="shared" si="75"/>
        <v>846454.82785399945</v>
      </c>
      <c r="AA153" s="769">
        <f t="shared" si="76"/>
        <v>0</v>
      </c>
      <c r="AB153" s="769">
        <f t="shared" si="77"/>
        <v>0</v>
      </c>
      <c r="AC153" s="769">
        <f t="shared" si="78"/>
        <v>0</v>
      </c>
      <c r="AD153" s="769">
        <f t="shared" si="79"/>
        <v>0</v>
      </c>
      <c r="AE153" s="808">
        <f t="shared" si="87"/>
        <v>0</v>
      </c>
      <c r="AF153" s="516">
        <f t="shared" si="90"/>
        <v>2010</v>
      </c>
      <c r="AG153" s="748">
        <f t="shared" si="88"/>
        <v>0</v>
      </c>
      <c r="AH153" s="749">
        <f t="shared" si="93"/>
        <v>4232274.1392699974</v>
      </c>
      <c r="AI153" s="746">
        <f t="shared" si="94"/>
        <v>4232274.1392699974</v>
      </c>
      <c r="AJ153" s="745">
        <f t="shared" si="95"/>
        <v>4232274.1392699974</v>
      </c>
      <c r="AK153" s="745">
        <f t="shared" si="89"/>
        <v>4232274.1392699974</v>
      </c>
      <c r="AL153" s="877"/>
    </row>
    <row r="154" spans="1:38" ht="15" hidden="1" customHeight="1" x14ac:dyDescent="0.2">
      <c r="A154" s="775" t="s">
        <v>1220</v>
      </c>
      <c r="B154" s="775" t="str">
        <f t="shared" si="96"/>
        <v>02.06.01.04</v>
      </c>
      <c r="C154" s="760">
        <v>119</v>
      </c>
      <c r="D154" s="692" t="s">
        <v>220</v>
      </c>
      <c r="E154" s="693" t="str">
        <f t="shared" si="71"/>
        <v>2.06.01.04.04</v>
      </c>
      <c r="F154" s="694" t="s">
        <v>1031</v>
      </c>
      <c r="G154" s="603" t="s">
        <v>128</v>
      </c>
      <c r="H154" s="695" t="s">
        <v>301</v>
      </c>
      <c r="I154" s="692" t="s">
        <v>278</v>
      </c>
      <c r="J154" s="695" t="s">
        <v>256</v>
      </c>
      <c r="K154" s="692">
        <v>2010</v>
      </c>
      <c r="L154" s="696" t="s">
        <v>128</v>
      </c>
      <c r="M154" s="696" t="s">
        <v>128</v>
      </c>
      <c r="N154" s="696" t="s">
        <v>128</v>
      </c>
      <c r="O154" s="696" t="s">
        <v>128</v>
      </c>
      <c r="P154" s="696" t="s">
        <v>128</v>
      </c>
      <c r="Q154" s="692" t="s">
        <v>130</v>
      </c>
      <c r="R154" s="697">
        <v>4232274.1392699974</v>
      </c>
      <c r="S154" s="563"/>
      <c r="T154" s="516" t="str">
        <f t="shared" si="97"/>
        <v>2.06.01</v>
      </c>
      <c r="U154" s="524" t="str">
        <f t="shared" si="91"/>
        <v>ALAT KANTOR</v>
      </c>
      <c r="V154" s="516">
        <f t="shared" si="92"/>
        <v>5</v>
      </c>
      <c r="W154" s="769">
        <f t="shared" si="72"/>
        <v>846454.82785399945</v>
      </c>
      <c r="X154" s="516">
        <f t="shared" si="73"/>
        <v>4</v>
      </c>
      <c r="Y154" s="770">
        <f t="shared" si="74"/>
        <v>3385819.3114159978</v>
      </c>
      <c r="Z154" s="771">
        <f t="shared" si="75"/>
        <v>846454.82785399945</v>
      </c>
      <c r="AA154" s="769">
        <f t="shared" si="76"/>
        <v>0</v>
      </c>
      <c r="AB154" s="769">
        <f t="shared" si="77"/>
        <v>0</v>
      </c>
      <c r="AC154" s="769">
        <f t="shared" si="78"/>
        <v>0</v>
      </c>
      <c r="AD154" s="769">
        <f t="shared" si="79"/>
        <v>0</v>
      </c>
      <c r="AE154" s="808">
        <f t="shared" si="87"/>
        <v>0</v>
      </c>
      <c r="AF154" s="516">
        <f t="shared" si="90"/>
        <v>2010</v>
      </c>
      <c r="AG154" s="748">
        <f t="shared" si="88"/>
        <v>0</v>
      </c>
      <c r="AH154" s="749">
        <f t="shared" si="93"/>
        <v>4232274.1392699974</v>
      </c>
      <c r="AI154" s="746">
        <f t="shared" si="94"/>
        <v>4232274.1392699974</v>
      </c>
      <c r="AJ154" s="745">
        <f t="shared" si="95"/>
        <v>4232274.1392699974</v>
      </c>
      <c r="AK154" s="745">
        <f t="shared" si="89"/>
        <v>4232274.1392699974</v>
      </c>
      <c r="AL154" s="877"/>
    </row>
    <row r="155" spans="1:38" ht="15" hidden="1" customHeight="1" x14ac:dyDescent="0.2">
      <c r="A155" s="775" t="s">
        <v>1220</v>
      </c>
      <c r="B155" s="775" t="str">
        <f t="shared" si="96"/>
        <v>02.06.04.07</v>
      </c>
      <c r="C155" s="760">
        <v>120</v>
      </c>
      <c r="D155" s="692" t="s">
        <v>954</v>
      </c>
      <c r="E155" s="693" t="str">
        <f t="shared" si="71"/>
        <v>2.06.04.07.06</v>
      </c>
      <c r="F155" s="694" t="s">
        <v>161</v>
      </c>
      <c r="G155" s="603" t="s">
        <v>128</v>
      </c>
      <c r="H155" s="695" t="s">
        <v>476</v>
      </c>
      <c r="I155" s="696" t="s">
        <v>128</v>
      </c>
      <c r="J155" s="692" t="s">
        <v>1155</v>
      </c>
      <c r="K155" s="692">
        <v>2010</v>
      </c>
      <c r="L155" s="696" t="s">
        <v>128</v>
      </c>
      <c r="M155" s="696" t="s">
        <v>128</v>
      </c>
      <c r="N155" s="696" t="s">
        <v>128</v>
      </c>
      <c r="O155" s="696" t="s">
        <v>128</v>
      </c>
      <c r="P155" s="696" t="s">
        <v>128</v>
      </c>
      <c r="Q155" s="692" t="s">
        <v>130</v>
      </c>
      <c r="R155" s="697">
        <v>6154543.1012166711</v>
      </c>
      <c r="S155" s="707"/>
      <c r="T155" s="516" t="str">
        <f t="shared" si="97"/>
        <v>2.06.04</v>
      </c>
      <c r="U155" s="524" t="str">
        <f t="shared" si="91"/>
        <v>MEJA DAN KURSI KERJA/RAPAT PEJABAT</v>
      </c>
      <c r="V155" s="516">
        <f t="shared" si="92"/>
        <v>5</v>
      </c>
      <c r="W155" s="769">
        <f t="shared" si="72"/>
        <v>1230908.6202433342</v>
      </c>
      <c r="X155" s="516">
        <f t="shared" si="73"/>
        <v>4</v>
      </c>
      <c r="Y155" s="770">
        <f t="shared" si="74"/>
        <v>4923634.4809733368</v>
      </c>
      <c r="Z155" s="771">
        <f t="shared" si="75"/>
        <v>1230908.6202433342</v>
      </c>
      <c r="AA155" s="769">
        <f t="shared" si="76"/>
        <v>0</v>
      </c>
      <c r="AB155" s="769">
        <f t="shared" si="77"/>
        <v>0</v>
      </c>
      <c r="AC155" s="769">
        <f t="shared" si="78"/>
        <v>0</v>
      </c>
      <c r="AD155" s="769">
        <f t="shared" si="79"/>
        <v>0</v>
      </c>
      <c r="AE155" s="808">
        <f t="shared" si="87"/>
        <v>0</v>
      </c>
      <c r="AF155" s="516">
        <f t="shared" si="90"/>
        <v>2010</v>
      </c>
      <c r="AG155" s="748">
        <f t="shared" si="88"/>
        <v>0</v>
      </c>
      <c r="AH155" s="749">
        <f t="shared" si="93"/>
        <v>6154543.1012166711</v>
      </c>
      <c r="AI155" s="746">
        <f t="shared" si="94"/>
        <v>6154543.1012166711</v>
      </c>
      <c r="AJ155" s="745">
        <f t="shared" si="95"/>
        <v>6154543.1012166711</v>
      </c>
      <c r="AK155" s="745">
        <f t="shared" si="89"/>
        <v>6154543.1012166711</v>
      </c>
      <c r="AL155" s="877"/>
    </row>
    <row r="156" spans="1:38" ht="15" hidden="1" customHeight="1" x14ac:dyDescent="0.2">
      <c r="A156" s="775" t="s">
        <v>1220</v>
      </c>
      <c r="B156" s="775" t="str">
        <f t="shared" si="96"/>
        <v>02.06.04.07</v>
      </c>
      <c r="C156" s="760">
        <v>121</v>
      </c>
      <c r="D156" s="692" t="s">
        <v>954</v>
      </c>
      <c r="E156" s="693" t="str">
        <f t="shared" si="71"/>
        <v>2.06.04.07.06</v>
      </c>
      <c r="F156" s="694" t="s">
        <v>161</v>
      </c>
      <c r="G156" s="603" t="s">
        <v>128</v>
      </c>
      <c r="H156" s="695" t="s">
        <v>476</v>
      </c>
      <c r="I156" s="696" t="s">
        <v>128</v>
      </c>
      <c r="J156" s="692" t="s">
        <v>1155</v>
      </c>
      <c r="K156" s="692">
        <v>2010</v>
      </c>
      <c r="L156" s="696" t="s">
        <v>128</v>
      </c>
      <c r="M156" s="696" t="s">
        <v>128</v>
      </c>
      <c r="N156" s="696" t="s">
        <v>128</v>
      </c>
      <c r="O156" s="696" t="s">
        <v>128</v>
      </c>
      <c r="P156" s="696" t="s">
        <v>128</v>
      </c>
      <c r="Q156" s="692" t="s">
        <v>130</v>
      </c>
      <c r="R156" s="697">
        <v>6154543.1012166711</v>
      </c>
      <c r="S156" s="707"/>
      <c r="T156" s="516" t="str">
        <f t="shared" si="97"/>
        <v>2.06.04</v>
      </c>
      <c r="U156" s="524" t="str">
        <f t="shared" si="91"/>
        <v>MEJA DAN KURSI KERJA/RAPAT PEJABAT</v>
      </c>
      <c r="V156" s="516">
        <f t="shared" si="92"/>
        <v>5</v>
      </c>
      <c r="W156" s="769">
        <f t="shared" si="72"/>
        <v>1230908.6202433342</v>
      </c>
      <c r="X156" s="516">
        <f t="shared" si="73"/>
        <v>4</v>
      </c>
      <c r="Y156" s="770">
        <f t="shared" si="74"/>
        <v>4923634.4809733368</v>
      </c>
      <c r="Z156" s="771">
        <f t="shared" si="75"/>
        <v>1230908.6202433342</v>
      </c>
      <c r="AA156" s="769">
        <f t="shared" si="76"/>
        <v>0</v>
      </c>
      <c r="AB156" s="769">
        <f t="shared" si="77"/>
        <v>0</v>
      </c>
      <c r="AC156" s="769">
        <f t="shared" si="78"/>
        <v>0</v>
      </c>
      <c r="AD156" s="769">
        <f t="shared" si="79"/>
        <v>0</v>
      </c>
      <c r="AE156" s="808">
        <f t="shared" si="87"/>
        <v>0</v>
      </c>
      <c r="AF156" s="516">
        <f t="shared" si="90"/>
        <v>2010</v>
      </c>
      <c r="AG156" s="748">
        <f t="shared" si="88"/>
        <v>0</v>
      </c>
      <c r="AH156" s="749">
        <f t="shared" si="93"/>
        <v>6154543.1012166711</v>
      </c>
      <c r="AI156" s="746">
        <f t="shared" si="94"/>
        <v>6154543.1012166711</v>
      </c>
      <c r="AJ156" s="745">
        <f t="shared" si="95"/>
        <v>6154543.1012166711</v>
      </c>
      <c r="AK156" s="745">
        <f t="shared" si="89"/>
        <v>6154543.1012166711</v>
      </c>
      <c r="AL156" s="877"/>
    </row>
    <row r="157" spans="1:38" ht="15" hidden="1" customHeight="1" x14ac:dyDescent="0.2">
      <c r="A157" s="775" t="s">
        <v>1220</v>
      </c>
      <c r="B157" s="775" t="str">
        <f t="shared" si="96"/>
        <v>02.06.04.07</v>
      </c>
      <c r="C157" s="760">
        <v>122</v>
      </c>
      <c r="D157" s="692" t="s">
        <v>954</v>
      </c>
      <c r="E157" s="693" t="str">
        <f t="shared" si="71"/>
        <v>2.06.04.07.06</v>
      </c>
      <c r="F157" s="694" t="s">
        <v>161</v>
      </c>
      <c r="G157" s="603" t="s">
        <v>128</v>
      </c>
      <c r="H157" s="695" t="s">
        <v>476</v>
      </c>
      <c r="I157" s="696" t="s">
        <v>128</v>
      </c>
      <c r="J157" s="692" t="s">
        <v>1155</v>
      </c>
      <c r="K157" s="692">
        <v>2010</v>
      </c>
      <c r="L157" s="696" t="s">
        <v>128</v>
      </c>
      <c r="M157" s="696" t="s">
        <v>128</v>
      </c>
      <c r="N157" s="696" t="s">
        <v>128</v>
      </c>
      <c r="O157" s="696" t="s">
        <v>128</v>
      </c>
      <c r="P157" s="696" t="s">
        <v>128</v>
      </c>
      <c r="Q157" s="692" t="s">
        <v>130</v>
      </c>
      <c r="R157" s="697">
        <v>6154543.1012166711</v>
      </c>
      <c r="S157" s="707"/>
      <c r="T157" s="516" t="str">
        <f t="shared" si="97"/>
        <v>2.06.04</v>
      </c>
      <c r="U157" s="524" t="str">
        <f t="shared" si="91"/>
        <v>MEJA DAN KURSI KERJA/RAPAT PEJABAT</v>
      </c>
      <c r="V157" s="516">
        <f t="shared" si="92"/>
        <v>5</v>
      </c>
      <c r="W157" s="769">
        <f t="shared" si="72"/>
        <v>1230908.6202433342</v>
      </c>
      <c r="X157" s="516">
        <f t="shared" si="73"/>
        <v>4</v>
      </c>
      <c r="Y157" s="770">
        <f t="shared" si="74"/>
        <v>4923634.4809733368</v>
      </c>
      <c r="Z157" s="771">
        <f t="shared" si="75"/>
        <v>1230908.6202433342</v>
      </c>
      <c r="AA157" s="769">
        <f t="shared" si="76"/>
        <v>0</v>
      </c>
      <c r="AB157" s="769">
        <f t="shared" si="77"/>
        <v>0</v>
      </c>
      <c r="AC157" s="769">
        <f t="shared" si="78"/>
        <v>0</v>
      </c>
      <c r="AD157" s="769">
        <f t="shared" si="79"/>
        <v>0</v>
      </c>
      <c r="AE157" s="808">
        <f t="shared" si="87"/>
        <v>0</v>
      </c>
      <c r="AF157" s="516">
        <f t="shared" si="90"/>
        <v>2010</v>
      </c>
      <c r="AG157" s="748">
        <f t="shared" si="88"/>
        <v>0</v>
      </c>
      <c r="AH157" s="749">
        <f t="shared" si="93"/>
        <v>6154543.1012166711</v>
      </c>
      <c r="AI157" s="746">
        <f t="shared" si="94"/>
        <v>6154543.1012166711</v>
      </c>
      <c r="AJ157" s="745">
        <f t="shared" si="95"/>
        <v>6154543.1012166711</v>
      </c>
      <c r="AK157" s="745">
        <f t="shared" si="89"/>
        <v>6154543.1012166711</v>
      </c>
      <c r="AL157" s="877"/>
    </row>
    <row r="158" spans="1:38" ht="15" hidden="1" customHeight="1" x14ac:dyDescent="0.2">
      <c r="A158" s="775" t="s">
        <v>1220</v>
      </c>
      <c r="B158" s="775" t="str">
        <f t="shared" si="96"/>
        <v>02.06.03.02</v>
      </c>
      <c r="C158" s="760">
        <v>123</v>
      </c>
      <c r="D158" s="692" t="s">
        <v>144</v>
      </c>
      <c r="E158" s="693" t="str">
        <f t="shared" si="71"/>
        <v>2.06.03.02.01</v>
      </c>
      <c r="F158" s="694" t="s">
        <v>1032</v>
      </c>
      <c r="G158" s="603" t="s">
        <v>128</v>
      </c>
      <c r="H158" s="695" t="s">
        <v>1125</v>
      </c>
      <c r="I158" s="696" t="s">
        <v>128</v>
      </c>
      <c r="J158" s="695" t="s">
        <v>495</v>
      </c>
      <c r="K158" s="692">
        <v>2010</v>
      </c>
      <c r="L158" s="696" t="s">
        <v>128</v>
      </c>
      <c r="M158" s="696" t="s">
        <v>128</v>
      </c>
      <c r="N158" s="696" t="s">
        <v>128</v>
      </c>
      <c r="O158" s="696" t="s">
        <v>128</v>
      </c>
      <c r="P158" s="696" t="s">
        <v>128</v>
      </c>
      <c r="Q158" s="692" t="s">
        <v>130</v>
      </c>
      <c r="R158" s="697">
        <v>14957500</v>
      </c>
      <c r="S158" s="707"/>
      <c r="T158" s="516" t="str">
        <f t="shared" si="97"/>
        <v>2.06.03</v>
      </c>
      <c r="U158" s="524" t="str">
        <f t="shared" si="91"/>
        <v>KOMPUTER</v>
      </c>
      <c r="V158" s="516">
        <f t="shared" si="92"/>
        <v>4</v>
      </c>
      <c r="W158" s="769">
        <f t="shared" si="72"/>
        <v>3739375</v>
      </c>
      <c r="X158" s="516">
        <f t="shared" si="73"/>
        <v>4</v>
      </c>
      <c r="Y158" s="770">
        <f t="shared" si="74"/>
        <v>14957500</v>
      </c>
      <c r="Z158" s="771">
        <f t="shared" si="75"/>
        <v>0</v>
      </c>
      <c r="AA158" s="769">
        <f t="shared" si="76"/>
        <v>0</v>
      </c>
      <c r="AB158" s="769">
        <f t="shared" si="77"/>
        <v>0</v>
      </c>
      <c r="AC158" s="769">
        <f t="shared" si="78"/>
        <v>0</v>
      </c>
      <c r="AD158" s="769">
        <f t="shared" si="79"/>
        <v>0</v>
      </c>
      <c r="AE158" s="808">
        <f t="shared" si="87"/>
        <v>0</v>
      </c>
      <c r="AF158" s="516">
        <f t="shared" si="90"/>
        <v>2010</v>
      </c>
      <c r="AG158" s="748">
        <f t="shared" si="88"/>
        <v>0</v>
      </c>
      <c r="AH158" s="749">
        <f t="shared" si="93"/>
        <v>14957500</v>
      </c>
      <c r="AI158" s="746">
        <f t="shared" si="94"/>
        <v>14957500</v>
      </c>
      <c r="AJ158" s="745">
        <f t="shared" si="95"/>
        <v>14957500</v>
      </c>
      <c r="AK158" s="745">
        <f t="shared" si="89"/>
        <v>14957500</v>
      </c>
      <c r="AL158" s="877"/>
    </row>
    <row r="159" spans="1:38" ht="15" hidden="1" customHeight="1" x14ac:dyDescent="0.2">
      <c r="A159" s="775" t="s">
        <v>1220</v>
      </c>
      <c r="B159" s="775" t="str">
        <f t="shared" si="96"/>
        <v>02.06.03.02</v>
      </c>
      <c r="C159" s="760">
        <v>124</v>
      </c>
      <c r="D159" s="692" t="s">
        <v>144</v>
      </c>
      <c r="E159" s="693" t="str">
        <f t="shared" si="71"/>
        <v>2.06.03.02.01</v>
      </c>
      <c r="F159" s="694" t="s">
        <v>1032</v>
      </c>
      <c r="G159" s="603" t="s">
        <v>128</v>
      </c>
      <c r="H159" s="695" t="s">
        <v>1125</v>
      </c>
      <c r="I159" s="696" t="s">
        <v>128</v>
      </c>
      <c r="J159" s="695" t="s">
        <v>495</v>
      </c>
      <c r="K159" s="692">
        <v>2010</v>
      </c>
      <c r="L159" s="696" t="s">
        <v>128</v>
      </c>
      <c r="M159" s="696" t="s">
        <v>128</v>
      </c>
      <c r="N159" s="696" t="s">
        <v>128</v>
      </c>
      <c r="O159" s="696" t="s">
        <v>128</v>
      </c>
      <c r="P159" s="696" t="s">
        <v>128</v>
      </c>
      <c r="Q159" s="692" t="s">
        <v>130</v>
      </c>
      <c r="R159" s="697">
        <v>14957500</v>
      </c>
      <c r="S159" s="563"/>
      <c r="T159" s="516" t="str">
        <f t="shared" si="97"/>
        <v>2.06.03</v>
      </c>
      <c r="U159" s="524" t="str">
        <f t="shared" si="91"/>
        <v>KOMPUTER</v>
      </c>
      <c r="V159" s="516">
        <f t="shared" si="92"/>
        <v>4</v>
      </c>
      <c r="W159" s="769">
        <f t="shared" si="72"/>
        <v>3739375</v>
      </c>
      <c r="X159" s="516">
        <f t="shared" si="73"/>
        <v>4</v>
      </c>
      <c r="Y159" s="770">
        <f t="shared" si="74"/>
        <v>14957500</v>
      </c>
      <c r="Z159" s="771">
        <f t="shared" si="75"/>
        <v>0</v>
      </c>
      <c r="AA159" s="769">
        <f t="shared" si="76"/>
        <v>0</v>
      </c>
      <c r="AB159" s="769">
        <f t="shared" si="77"/>
        <v>0</v>
      </c>
      <c r="AC159" s="769">
        <f t="shared" si="78"/>
        <v>0</v>
      </c>
      <c r="AD159" s="769">
        <f t="shared" si="79"/>
        <v>0</v>
      </c>
      <c r="AE159" s="808">
        <f t="shared" si="87"/>
        <v>0</v>
      </c>
      <c r="AF159" s="516">
        <f t="shared" si="90"/>
        <v>2010</v>
      </c>
      <c r="AG159" s="748">
        <f t="shared" si="88"/>
        <v>0</v>
      </c>
      <c r="AH159" s="749">
        <f t="shared" si="93"/>
        <v>14957500</v>
      </c>
      <c r="AI159" s="746">
        <f t="shared" si="94"/>
        <v>14957500</v>
      </c>
      <c r="AJ159" s="745">
        <f t="shared" si="95"/>
        <v>14957500</v>
      </c>
      <c r="AK159" s="745">
        <f t="shared" si="89"/>
        <v>14957500</v>
      </c>
      <c r="AL159" s="877"/>
    </row>
    <row r="160" spans="1:38" ht="15" hidden="1" customHeight="1" x14ac:dyDescent="0.2">
      <c r="A160" s="775" t="s">
        <v>1220</v>
      </c>
      <c r="B160" s="775" t="str">
        <f t="shared" si="96"/>
        <v>02.06.03.02</v>
      </c>
      <c r="C160" s="760">
        <v>125</v>
      </c>
      <c r="D160" s="692" t="s">
        <v>144</v>
      </c>
      <c r="E160" s="693" t="str">
        <f t="shared" si="71"/>
        <v>2.06.03.02.01</v>
      </c>
      <c r="F160" s="694" t="s">
        <v>1032</v>
      </c>
      <c r="G160" s="603" t="s">
        <v>128</v>
      </c>
      <c r="H160" s="695" t="s">
        <v>1125</v>
      </c>
      <c r="I160" s="696" t="s">
        <v>128</v>
      </c>
      <c r="J160" s="695" t="s">
        <v>495</v>
      </c>
      <c r="K160" s="692">
        <v>2010</v>
      </c>
      <c r="L160" s="696" t="s">
        <v>128</v>
      </c>
      <c r="M160" s="696" t="s">
        <v>128</v>
      </c>
      <c r="N160" s="696" t="s">
        <v>128</v>
      </c>
      <c r="O160" s="696" t="s">
        <v>128</v>
      </c>
      <c r="P160" s="696" t="s">
        <v>128</v>
      </c>
      <c r="Q160" s="692" t="s">
        <v>130</v>
      </c>
      <c r="R160" s="697">
        <v>14957500</v>
      </c>
      <c r="S160" s="707"/>
      <c r="T160" s="516" t="str">
        <f t="shared" si="97"/>
        <v>2.06.03</v>
      </c>
      <c r="U160" s="524" t="str">
        <f t="shared" si="91"/>
        <v>KOMPUTER</v>
      </c>
      <c r="V160" s="516">
        <f t="shared" si="92"/>
        <v>4</v>
      </c>
      <c r="W160" s="769">
        <f t="shared" si="72"/>
        <v>3739375</v>
      </c>
      <c r="X160" s="516">
        <f t="shared" si="73"/>
        <v>4</v>
      </c>
      <c r="Y160" s="770">
        <f t="shared" si="74"/>
        <v>14957500</v>
      </c>
      <c r="Z160" s="771">
        <f t="shared" si="75"/>
        <v>0</v>
      </c>
      <c r="AA160" s="769">
        <f t="shared" si="76"/>
        <v>0</v>
      </c>
      <c r="AB160" s="769">
        <f t="shared" si="77"/>
        <v>0</v>
      </c>
      <c r="AC160" s="769">
        <f t="shared" si="78"/>
        <v>0</v>
      </c>
      <c r="AD160" s="769">
        <f t="shared" si="79"/>
        <v>0</v>
      </c>
      <c r="AE160" s="808">
        <f t="shared" si="87"/>
        <v>0</v>
      </c>
      <c r="AF160" s="516">
        <f t="shared" si="90"/>
        <v>2010</v>
      </c>
      <c r="AG160" s="748">
        <f t="shared" si="88"/>
        <v>0</v>
      </c>
      <c r="AH160" s="749">
        <f t="shared" si="93"/>
        <v>14957500</v>
      </c>
      <c r="AI160" s="746">
        <f t="shared" si="94"/>
        <v>14957500</v>
      </c>
      <c r="AJ160" s="745">
        <f t="shared" si="95"/>
        <v>14957500</v>
      </c>
      <c r="AK160" s="745">
        <f t="shared" si="89"/>
        <v>14957500</v>
      </c>
      <c r="AL160" s="877"/>
    </row>
    <row r="161" spans="1:38" ht="15" hidden="1" customHeight="1" x14ac:dyDescent="0.2">
      <c r="A161" s="775" t="s">
        <v>1220</v>
      </c>
      <c r="B161" s="775" t="str">
        <f t="shared" si="96"/>
        <v>02.06.03.02</v>
      </c>
      <c r="C161" s="760">
        <v>126</v>
      </c>
      <c r="D161" s="692" t="s">
        <v>144</v>
      </c>
      <c r="E161" s="693" t="str">
        <f t="shared" si="71"/>
        <v>2.06.03.02.01</v>
      </c>
      <c r="F161" s="694" t="s">
        <v>1032</v>
      </c>
      <c r="G161" s="603" t="s">
        <v>128</v>
      </c>
      <c r="H161" s="695" t="s">
        <v>1125</v>
      </c>
      <c r="I161" s="696" t="s">
        <v>128</v>
      </c>
      <c r="J161" s="695" t="s">
        <v>495</v>
      </c>
      <c r="K161" s="692">
        <v>2010</v>
      </c>
      <c r="L161" s="696" t="s">
        <v>128</v>
      </c>
      <c r="M161" s="696" t="s">
        <v>128</v>
      </c>
      <c r="N161" s="696" t="s">
        <v>128</v>
      </c>
      <c r="O161" s="696" t="s">
        <v>128</v>
      </c>
      <c r="P161" s="696" t="s">
        <v>128</v>
      </c>
      <c r="Q161" s="692" t="s">
        <v>130</v>
      </c>
      <c r="R161" s="697">
        <v>14957500</v>
      </c>
      <c r="S161" s="707"/>
      <c r="T161" s="516" t="str">
        <f t="shared" si="97"/>
        <v>2.06.03</v>
      </c>
      <c r="U161" s="524" t="str">
        <f t="shared" si="91"/>
        <v>KOMPUTER</v>
      </c>
      <c r="V161" s="516">
        <f t="shared" si="92"/>
        <v>4</v>
      </c>
      <c r="W161" s="769">
        <f t="shared" si="72"/>
        <v>3739375</v>
      </c>
      <c r="X161" s="516">
        <f t="shared" si="73"/>
        <v>4</v>
      </c>
      <c r="Y161" s="770">
        <f t="shared" si="74"/>
        <v>14957500</v>
      </c>
      <c r="Z161" s="771">
        <f t="shared" si="75"/>
        <v>0</v>
      </c>
      <c r="AA161" s="769">
        <f t="shared" si="76"/>
        <v>0</v>
      </c>
      <c r="AB161" s="769">
        <f t="shared" si="77"/>
        <v>0</v>
      </c>
      <c r="AC161" s="769">
        <f t="shared" si="78"/>
        <v>0</v>
      </c>
      <c r="AD161" s="769">
        <f t="shared" si="79"/>
        <v>0</v>
      </c>
      <c r="AE161" s="808">
        <f t="shared" si="87"/>
        <v>0</v>
      </c>
      <c r="AF161" s="516">
        <f t="shared" si="90"/>
        <v>2010</v>
      </c>
      <c r="AG161" s="748">
        <f t="shared" si="88"/>
        <v>0</v>
      </c>
      <c r="AH161" s="749">
        <f t="shared" si="93"/>
        <v>14957500</v>
      </c>
      <c r="AI161" s="746">
        <f t="shared" si="94"/>
        <v>14957500</v>
      </c>
      <c r="AJ161" s="745">
        <f t="shared" si="95"/>
        <v>14957500</v>
      </c>
      <c r="AK161" s="745">
        <f t="shared" si="89"/>
        <v>14957500</v>
      </c>
      <c r="AL161" s="877"/>
    </row>
    <row r="162" spans="1:38" ht="16" hidden="1" x14ac:dyDescent="0.2">
      <c r="A162" s="775" t="s">
        <v>1220</v>
      </c>
      <c r="B162" s="775" t="str">
        <f t="shared" si="96"/>
        <v>02.06.03.05</v>
      </c>
      <c r="C162" s="760">
        <v>127</v>
      </c>
      <c r="D162" s="692" t="s">
        <v>218</v>
      </c>
      <c r="E162" s="693" t="str">
        <f t="shared" si="71"/>
        <v>2.06.03.05.02</v>
      </c>
      <c r="F162" s="694" t="s">
        <v>166</v>
      </c>
      <c r="G162" s="603" t="s">
        <v>128</v>
      </c>
      <c r="H162" s="695" t="s">
        <v>1126</v>
      </c>
      <c r="I162" s="692" t="s">
        <v>305</v>
      </c>
      <c r="J162" s="695" t="s">
        <v>495</v>
      </c>
      <c r="K162" s="692">
        <v>2010</v>
      </c>
      <c r="L162" s="696" t="s">
        <v>128</v>
      </c>
      <c r="M162" s="696" t="s">
        <v>128</v>
      </c>
      <c r="N162" s="696" t="s">
        <v>128</v>
      </c>
      <c r="O162" s="696" t="s">
        <v>128</v>
      </c>
      <c r="P162" s="696" t="s">
        <v>128</v>
      </c>
      <c r="Q162" s="692" t="s">
        <v>130</v>
      </c>
      <c r="R162" s="697">
        <v>1685446.9424460432</v>
      </c>
      <c r="S162" s="563"/>
      <c r="T162" s="516" t="str">
        <f t="shared" si="97"/>
        <v>2.06.03</v>
      </c>
      <c r="U162" s="524" t="str">
        <f t="shared" si="91"/>
        <v>KOMPUTER</v>
      </c>
      <c r="V162" s="516">
        <f t="shared" si="92"/>
        <v>4</v>
      </c>
      <c r="W162" s="769">
        <f t="shared" si="72"/>
        <v>421361.73561151081</v>
      </c>
      <c r="X162" s="516">
        <f t="shared" si="73"/>
        <v>4</v>
      </c>
      <c r="Y162" s="770">
        <f t="shared" si="74"/>
        <v>1685446.9424460432</v>
      </c>
      <c r="Z162" s="771">
        <f t="shared" si="75"/>
        <v>0</v>
      </c>
      <c r="AA162" s="769">
        <f t="shared" si="76"/>
        <v>0</v>
      </c>
      <c r="AB162" s="769">
        <f t="shared" si="77"/>
        <v>0</v>
      </c>
      <c r="AC162" s="769">
        <f t="shared" si="78"/>
        <v>0</v>
      </c>
      <c r="AD162" s="769">
        <f t="shared" si="79"/>
        <v>0</v>
      </c>
      <c r="AE162" s="808">
        <f t="shared" si="87"/>
        <v>0</v>
      </c>
      <c r="AF162" s="516">
        <f t="shared" si="90"/>
        <v>2010</v>
      </c>
      <c r="AG162" s="748">
        <f t="shared" si="88"/>
        <v>0</v>
      </c>
      <c r="AH162" s="749">
        <f t="shared" si="93"/>
        <v>1685446.9424460432</v>
      </c>
      <c r="AI162" s="746">
        <f t="shared" si="94"/>
        <v>1685446.9424460432</v>
      </c>
      <c r="AJ162" s="745">
        <f t="shared" si="95"/>
        <v>1685446.9424460432</v>
      </c>
      <c r="AK162" s="745">
        <f t="shared" si="89"/>
        <v>1685446.9424460432</v>
      </c>
      <c r="AL162" s="877"/>
    </row>
    <row r="163" spans="1:38" ht="16" hidden="1" x14ac:dyDescent="0.2">
      <c r="A163" s="775" t="s">
        <v>1220</v>
      </c>
      <c r="B163" s="775" t="str">
        <f t="shared" si="96"/>
        <v>02.06.03.05</v>
      </c>
      <c r="C163" s="760">
        <v>128</v>
      </c>
      <c r="D163" s="692" t="s">
        <v>218</v>
      </c>
      <c r="E163" s="693" t="str">
        <f t="shared" si="71"/>
        <v>2.06.03.05.02</v>
      </c>
      <c r="F163" s="694" t="s">
        <v>166</v>
      </c>
      <c r="G163" s="603" t="s">
        <v>128</v>
      </c>
      <c r="H163" s="695" t="s">
        <v>1126</v>
      </c>
      <c r="I163" s="692" t="s">
        <v>305</v>
      </c>
      <c r="J163" s="695" t="s">
        <v>495</v>
      </c>
      <c r="K163" s="692">
        <v>2010</v>
      </c>
      <c r="L163" s="696" t="s">
        <v>128</v>
      </c>
      <c r="M163" s="696" t="s">
        <v>128</v>
      </c>
      <c r="N163" s="696" t="s">
        <v>128</v>
      </c>
      <c r="O163" s="696" t="s">
        <v>128</v>
      </c>
      <c r="P163" s="696" t="s">
        <v>128</v>
      </c>
      <c r="Q163" s="692" t="s">
        <v>130</v>
      </c>
      <c r="R163" s="697">
        <v>1685446.9424460432</v>
      </c>
      <c r="S163" s="707"/>
      <c r="T163" s="516" t="str">
        <f t="shared" si="97"/>
        <v>2.06.03</v>
      </c>
      <c r="U163" s="524" t="str">
        <f t="shared" si="91"/>
        <v>KOMPUTER</v>
      </c>
      <c r="V163" s="516">
        <f t="shared" si="92"/>
        <v>4</v>
      </c>
      <c r="W163" s="769">
        <f t="shared" si="72"/>
        <v>421361.73561151081</v>
      </c>
      <c r="X163" s="516">
        <f t="shared" si="73"/>
        <v>4</v>
      </c>
      <c r="Y163" s="770">
        <f t="shared" si="74"/>
        <v>1685446.9424460432</v>
      </c>
      <c r="Z163" s="771">
        <f t="shared" si="75"/>
        <v>0</v>
      </c>
      <c r="AA163" s="769">
        <f t="shared" si="76"/>
        <v>0</v>
      </c>
      <c r="AB163" s="769">
        <f t="shared" si="77"/>
        <v>0</v>
      </c>
      <c r="AC163" s="769">
        <f t="shared" si="78"/>
        <v>0</v>
      </c>
      <c r="AD163" s="769">
        <f t="shared" si="79"/>
        <v>0</v>
      </c>
      <c r="AE163" s="808">
        <f t="shared" si="87"/>
        <v>0</v>
      </c>
      <c r="AF163" s="516">
        <f t="shared" si="90"/>
        <v>2010</v>
      </c>
      <c r="AG163" s="748">
        <f t="shared" si="88"/>
        <v>0</v>
      </c>
      <c r="AH163" s="749">
        <f t="shared" si="93"/>
        <v>1685446.9424460432</v>
      </c>
      <c r="AI163" s="746">
        <f t="shared" si="94"/>
        <v>1685446.9424460432</v>
      </c>
      <c r="AJ163" s="745">
        <f t="shared" si="95"/>
        <v>1685446.9424460432</v>
      </c>
      <c r="AK163" s="745">
        <f t="shared" si="89"/>
        <v>1685446.9424460432</v>
      </c>
      <c r="AL163" s="877"/>
    </row>
    <row r="164" spans="1:38" ht="16" hidden="1" x14ac:dyDescent="0.2">
      <c r="A164" s="775" t="s">
        <v>1220</v>
      </c>
      <c r="B164" s="775" t="str">
        <f t="shared" si="96"/>
        <v>02.06.01.05</v>
      </c>
      <c r="C164" s="760">
        <v>129</v>
      </c>
      <c r="D164" s="692" t="s">
        <v>1211</v>
      </c>
      <c r="E164" s="693" t="str">
        <f t="shared" ref="E164:E224" si="98">MID(D164,2,18)</f>
        <v>2.06.01.05.40</v>
      </c>
      <c r="F164" s="694" t="s">
        <v>1033</v>
      </c>
      <c r="G164" s="603" t="s">
        <v>128</v>
      </c>
      <c r="H164" s="695" t="s">
        <v>264</v>
      </c>
      <c r="I164" s="692" t="s">
        <v>306</v>
      </c>
      <c r="J164" s="695" t="s">
        <v>256</v>
      </c>
      <c r="K164" s="692">
        <v>2010</v>
      </c>
      <c r="L164" s="696" t="s">
        <v>128</v>
      </c>
      <c r="M164" s="696" t="s">
        <v>128</v>
      </c>
      <c r="N164" s="696" t="s">
        <v>128</v>
      </c>
      <c r="O164" s="696" t="s">
        <v>128</v>
      </c>
      <c r="P164" s="696" t="s">
        <v>128</v>
      </c>
      <c r="Q164" s="692" t="s">
        <v>130</v>
      </c>
      <c r="R164" s="697">
        <v>4899032.4460431654</v>
      </c>
      <c r="S164" s="563"/>
      <c r="T164" s="516" t="str">
        <f t="shared" si="97"/>
        <v>2.06.01</v>
      </c>
      <c r="U164" s="524" t="str">
        <f t="shared" si="91"/>
        <v>ALAT KANTOR</v>
      </c>
      <c r="V164" s="516">
        <f t="shared" si="92"/>
        <v>5</v>
      </c>
      <c r="W164" s="769">
        <f t="shared" ref="W164:W224" si="99">(R164)/V164</f>
        <v>979806.48920863308</v>
      </c>
      <c r="X164" s="516">
        <f t="shared" ref="X164:X224" si="100">2013-AF164+1</f>
        <v>4</v>
      </c>
      <c r="Y164" s="770">
        <f t="shared" ref="Y164:Y224" si="101">IF(X164&gt;V164,R164,W164*X164)</f>
        <v>3919225.9568345323</v>
      </c>
      <c r="Z164" s="771">
        <f t="shared" ref="Z164:Z224" si="102">IF(R164=Y164,0,W164)</f>
        <v>979806.48920863308</v>
      </c>
      <c r="AA164" s="769">
        <f t="shared" ref="AA164:AA224" si="103">IF(R164=Y164+Z164,0,W164)</f>
        <v>0</v>
      </c>
      <c r="AB164" s="769">
        <f t="shared" ref="AB164:AB224" si="104">IF(R164=Y164+Z164+AA164,0,W164)</f>
        <v>0</v>
      </c>
      <c r="AC164" s="769">
        <f t="shared" ref="AC164:AC224" si="105">IF(R164=Y164+Z164+AA164+AB164,0,W164)</f>
        <v>0</v>
      </c>
      <c r="AD164" s="769">
        <f t="shared" ref="AD164:AD224" si="106">IF(R164=Y164+Z164+AA164+AB164+AC164,0,W164)</f>
        <v>0</v>
      </c>
      <c r="AE164" s="808">
        <f t="shared" si="87"/>
        <v>0</v>
      </c>
      <c r="AF164" s="516">
        <f t="shared" si="90"/>
        <v>2010</v>
      </c>
      <c r="AG164" s="748">
        <f t="shared" si="88"/>
        <v>0</v>
      </c>
      <c r="AH164" s="749">
        <f t="shared" si="93"/>
        <v>4899032.4460431654</v>
      </c>
      <c r="AI164" s="746">
        <f t="shared" si="94"/>
        <v>4899032.4460431654</v>
      </c>
      <c r="AJ164" s="745">
        <f t="shared" si="95"/>
        <v>4899032.4460431654</v>
      </c>
      <c r="AK164" s="745">
        <f t="shared" si="89"/>
        <v>4899032.4460431654</v>
      </c>
      <c r="AL164" s="877"/>
    </row>
    <row r="165" spans="1:38" ht="16" hidden="1" x14ac:dyDescent="0.2">
      <c r="A165" s="775" t="s">
        <v>1220</v>
      </c>
      <c r="B165" s="775" t="str">
        <f t="shared" si="96"/>
        <v>02.06.01.05</v>
      </c>
      <c r="C165" s="760">
        <v>130</v>
      </c>
      <c r="D165" s="692" t="s">
        <v>1211</v>
      </c>
      <c r="E165" s="693" t="str">
        <f t="shared" si="98"/>
        <v>2.06.01.05.40</v>
      </c>
      <c r="F165" s="694" t="s">
        <v>1033</v>
      </c>
      <c r="G165" s="603" t="s">
        <v>128</v>
      </c>
      <c r="H165" s="695" t="s">
        <v>264</v>
      </c>
      <c r="I165" s="692" t="s">
        <v>306</v>
      </c>
      <c r="J165" s="695" t="s">
        <v>256</v>
      </c>
      <c r="K165" s="692">
        <v>2010</v>
      </c>
      <c r="L165" s="696" t="s">
        <v>128</v>
      </c>
      <c r="M165" s="696" t="s">
        <v>128</v>
      </c>
      <c r="N165" s="696" t="s">
        <v>128</v>
      </c>
      <c r="O165" s="696" t="s">
        <v>128</v>
      </c>
      <c r="P165" s="696" t="s">
        <v>128</v>
      </c>
      <c r="Q165" s="692" t="s">
        <v>130</v>
      </c>
      <c r="R165" s="697">
        <v>4899032.4460431654</v>
      </c>
      <c r="S165" s="707"/>
      <c r="T165" s="516" t="str">
        <f t="shared" si="97"/>
        <v>2.06.01</v>
      </c>
      <c r="U165" s="524" t="str">
        <f t="shared" si="91"/>
        <v>ALAT KANTOR</v>
      </c>
      <c r="V165" s="516">
        <f t="shared" si="92"/>
        <v>5</v>
      </c>
      <c r="W165" s="769">
        <f t="shared" si="99"/>
        <v>979806.48920863308</v>
      </c>
      <c r="X165" s="516">
        <f t="shared" si="100"/>
        <v>4</v>
      </c>
      <c r="Y165" s="770">
        <f t="shared" si="101"/>
        <v>3919225.9568345323</v>
      </c>
      <c r="Z165" s="771">
        <f t="shared" si="102"/>
        <v>979806.48920863308</v>
      </c>
      <c r="AA165" s="769">
        <f t="shared" si="103"/>
        <v>0</v>
      </c>
      <c r="AB165" s="769">
        <f t="shared" si="104"/>
        <v>0</v>
      </c>
      <c r="AC165" s="769">
        <f t="shared" si="105"/>
        <v>0</v>
      </c>
      <c r="AD165" s="769">
        <f t="shared" si="106"/>
        <v>0</v>
      </c>
      <c r="AE165" s="808">
        <f t="shared" si="87"/>
        <v>0</v>
      </c>
      <c r="AF165" s="516">
        <f t="shared" si="90"/>
        <v>2010</v>
      </c>
      <c r="AG165" s="748">
        <f t="shared" si="88"/>
        <v>0</v>
      </c>
      <c r="AH165" s="749">
        <f t="shared" si="93"/>
        <v>4899032.4460431654</v>
      </c>
      <c r="AI165" s="746">
        <f t="shared" si="94"/>
        <v>4899032.4460431654</v>
      </c>
      <c r="AJ165" s="745">
        <f t="shared" si="95"/>
        <v>4899032.4460431654</v>
      </c>
      <c r="AK165" s="745">
        <f t="shared" si="89"/>
        <v>4899032.4460431654</v>
      </c>
      <c r="AL165" s="877"/>
    </row>
    <row r="166" spans="1:38" ht="16" hidden="1" x14ac:dyDescent="0.2">
      <c r="A166" s="775" t="s">
        <v>1220</v>
      </c>
      <c r="B166" s="775" t="str">
        <f t="shared" si="96"/>
        <v>02.06.01.05</v>
      </c>
      <c r="C166" s="760">
        <v>131</v>
      </c>
      <c r="D166" s="692" t="s">
        <v>1211</v>
      </c>
      <c r="E166" s="693" t="str">
        <f t="shared" si="98"/>
        <v>2.06.01.05.40</v>
      </c>
      <c r="F166" s="694" t="s">
        <v>1033</v>
      </c>
      <c r="G166" s="603" t="s">
        <v>128</v>
      </c>
      <c r="H166" s="695" t="s">
        <v>264</v>
      </c>
      <c r="I166" s="692" t="s">
        <v>306</v>
      </c>
      <c r="J166" s="695" t="s">
        <v>256</v>
      </c>
      <c r="K166" s="692">
        <v>2010</v>
      </c>
      <c r="L166" s="696" t="s">
        <v>128</v>
      </c>
      <c r="M166" s="696" t="s">
        <v>128</v>
      </c>
      <c r="N166" s="696" t="s">
        <v>128</v>
      </c>
      <c r="O166" s="696" t="s">
        <v>128</v>
      </c>
      <c r="P166" s="696" t="s">
        <v>128</v>
      </c>
      <c r="Q166" s="692" t="s">
        <v>130</v>
      </c>
      <c r="R166" s="697">
        <v>4899032.4460431654</v>
      </c>
      <c r="S166" s="563"/>
      <c r="T166" s="516" t="str">
        <f t="shared" si="97"/>
        <v>2.06.01</v>
      </c>
      <c r="U166" s="524" t="str">
        <f t="shared" si="91"/>
        <v>ALAT KANTOR</v>
      </c>
      <c r="V166" s="516">
        <f t="shared" si="92"/>
        <v>5</v>
      </c>
      <c r="W166" s="769">
        <f t="shared" si="99"/>
        <v>979806.48920863308</v>
      </c>
      <c r="X166" s="516">
        <f t="shared" si="100"/>
        <v>4</v>
      </c>
      <c r="Y166" s="770">
        <f t="shared" si="101"/>
        <v>3919225.9568345323</v>
      </c>
      <c r="Z166" s="771">
        <f t="shared" si="102"/>
        <v>979806.48920863308</v>
      </c>
      <c r="AA166" s="769">
        <f t="shared" si="103"/>
        <v>0</v>
      </c>
      <c r="AB166" s="769">
        <f t="shared" si="104"/>
        <v>0</v>
      </c>
      <c r="AC166" s="769">
        <f t="shared" si="105"/>
        <v>0</v>
      </c>
      <c r="AD166" s="769">
        <f t="shared" si="106"/>
        <v>0</v>
      </c>
      <c r="AE166" s="808">
        <f t="shared" si="87"/>
        <v>0</v>
      </c>
      <c r="AF166" s="516">
        <f t="shared" si="90"/>
        <v>2010</v>
      </c>
      <c r="AG166" s="748">
        <f t="shared" si="88"/>
        <v>0</v>
      </c>
      <c r="AH166" s="749">
        <f t="shared" si="93"/>
        <v>4899032.4460431654</v>
      </c>
      <c r="AI166" s="746">
        <f t="shared" si="94"/>
        <v>4899032.4460431654</v>
      </c>
      <c r="AJ166" s="745">
        <f t="shared" si="95"/>
        <v>4899032.4460431654</v>
      </c>
      <c r="AK166" s="745">
        <f t="shared" si="89"/>
        <v>4899032.4460431654</v>
      </c>
      <c r="AL166" s="877"/>
    </row>
    <row r="167" spans="1:38" ht="16" hidden="1" x14ac:dyDescent="0.2">
      <c r="A167" s="775" t="s">
        <v>1220</v>
      </c>
      <c r="B167" s="775" t="str">
        <f t="shared" si="96"/>
        <v>02.06.01.05</v>
      </c>
      <c r="C167" s="760">
        <v>132</v>
      </c>
      <c r="D167" s="692" t="s">
        <v>1211</v>
      </c>
      <c r="E167" s="693" t="str">
        <f t="shared" si="98"/>
        <v>2.06.01.05.40</v>
      </c>
      <c r="F167" s="694" t="s">
        <v>1033</v>
      </c>
      <c r="G167" s="603" t="s">
        <v>128</v>
      </c>
      <c r="H167" s="695" t="s">
        <v>264</v>
      </c>
      <c r="I167" s="692" t="s">
        <v>306</v>
      </c>
      <c r="J167" s="695" t="s">
        <v>256</v>
      </c>
      <c r="K167" s="692">
        <v>2010</v>
      </c>
      <c r="L167" s="696" t="s">
        <v>128</v>
      </c>
      <c r="M167" s="696" t="s">
        <v>128</v>
      </c>
      <c r="N167" s="696" t="s">
        <v>128</v>
      </c>
      <c r="O167" s="696" t="s">
        <v>128</v>
      </c>
      <c r="P167" s="696" t="s">
        <v>128</v>
      </c>
      <c r="Q167" s="692" t="s">
        <v>130</v>
      </c>
      <c r="R167" s="697">
        <v>4899032.4460431654</v>
      </c>
      <c r="S167" s="563"/>
      <c r="T167" s="516" t="str">
        <f t="shared" si="97"/>
        <v>2.06.01</v>
      </c>
      <c r="U167" s="524" t="str">
        <f t="shared" si="91"/>
        <v>ALAT KANTOR</v>
      </c>
      <c r="V167" s="516">
        <f t="shared" si="92"/>
        <v>5</v>
      </c>
      <c r="W167" s="769">
        <f t="shared" si="99"/>
        <v>979806.48920863308</v>
      </c>
      <c r="X167" s="516">
        <f t="shared" si="100"/>
        <v>4</v>
      </c>
      <c r="Y167" s="770">
        <f t="shared" si="101"/>
        <v>3919225.9568345323</v>
      </c>
      <c r="Z167" s="771">
        <f t="shared" si="102"/>
        <v>979806.48920863308</v>
      </c>
      <c r="AA167" s="769">
        <f t="shared" si="103"/>
        <v>0</v>
      </c>
      <c r="AB167" s="769">
        <f t="shared" si="104"/>
        <v>0</v>
      </c>
      <c r="AC167" s="769">
        <f t="shared" si="105"/>
        <v>0</v>
      </c>
      <c r="AD167" s="769">
        <f t="shared" si="106"/>
        <v>0</v>
      </c>
      <c r="AE167" s="808">
        <f t="shared" si="87"/>
        <v>0</v>
      </c>
      <c r="AF167" s="516">
        <f t="shared" si="90"/>
        <v>2010</v>
      </c>
      <c r="AG167" s="748">
        <f t="shared" si="88"/>
        <v>0</v>
      </c>
      <c r="AH167" s="749">
        <f t="shared" si="93"/>
        <v>4899032.4460431654</v>
      </c>
      <c r="AI167" s="746">
        <f t="shared" si="94"/>
        <v>4899032.4460431654</v>
      </c>
      <c r="AJ167" s="745">
        <f t="shared" si="95"/>
        <v>4899032.4460431654</v>
      </c>
      <c r="AK167" s="745">
        <f t="shared" si="89"/>
        <v>4899032.4460431654</v>
      </c>
      <c r="AL167" s="877"/>
    </row>
    <row r="168" spans="1:38" ht="16" hidden="1" x14ac:dyDescent="0.2">
      <c r="A168" s="775" t="s">
        <v>1220</v>
      </c>
      <c r="B168" s="775" t="str">
        <f t="shared" si="96"/>
        <v>02.06.01.05</v>
      </c>
      <c r="C168" s="760">
        <v>133</v>
      </c>
      <c r="D168" s="692" t="s">
        <v>1211</v>
      </c>
      <c r="E168" s="693" t="str">
        <f t="shared" si="98"/>
        <v>2.06.01.05.40</v>
      </c>
      <c r="F168" s="694" t="s">
        <v>1033</v>
      </c>
      <c r="G168" s="603" t="s">
        <v>128</v>
      </c>
      <c r="H168" s="695" t="s">
        <v>264</v>
      </c>
      <c r="I168" s="692" t="s">
        <v>306</v>
      </c>
      <c r="J168" s="695" t="s">
        <v>256</v>
      </c>
      <c r="K168" s="692">
        <v>2010</v>
      </c>
      <c r="L168" s="696" t="s">
        <v>128</v>
      </c>
      <c r="M168" s="696" t="s">
        <v>128</v>
      </c>
      <c r="N168" s="696" t="s">
        <v>128</v>
      </c>
      <c r="O168" s="696" t="s">
        <v>128</v>
      </c>
      <c r="P168" s="696" t="s">
        <v>128</v>
      </c>
      <c r="Q168" s="692" t="s">
        <v>130</v>
      </c>
      <c r="R168" s="697">
        <v>4899032.4460431654</v>
      </c>
      <c r="S168" s="707"/>
      <c r="T168" s="516" t="str">
        <f t="shared" si="97"/>
        <v>2.06.01</v>
      </c>
      <c r="U168" s="524" t="str">
        <f t="shared" si="91"/>
        <v>ALAT KANTOR</v>
      </c>
      <c r="V168" s="516">
        <f t="shared" si="92"/>
        <v>5</v>
      </c>
      <c r="W168" s="769">
        <f t="shared" si="99"/>
        <v>979806.48920863308</v>
      </c>
      <c r="X168" s="516">
        <f t="shared" si="100"/>
        <v>4</v>
      </c>
      <c r="Y168" s="770">
        <f t="shared" si="101"/>
        <v>3919225.9568345323</v>
      </c>
      <c r="Z168" s="771">
        <f t="shared" si="102"/>
        <v>979806.48920863308</v>
      </c>
      <c r="AA168" s="769">
        <f t="shared" si="103"/>
        <v>0</v>
      </c>
      <c r="AB168" s="769">
        <f t="shared" si="104"/>
        <v>0</v>
      </c>
      <c r="AC168" s="769">
        <f t="shared" si="105"/>
        <v>0</v>
      </c>
      <c r="AD168" s="769">
        <f t="shared" si="106"/>
        <v>0</v>
      </c>
      <c r="AE168" s="808">
        <f t="shared" si="87"/>
        <v>0</v>
      </c>
      <c r="AF168" s="516">
        <f t="shared" si="90"/>
        <v>2010</v>
      </c>
      <c r="AG168" s="748">
        <f t="shared" si="88"/>
        <v>0</v>
      </c>
      <c r="AH168" s="749">
        <f t="shared" si="93"/>
        <v>4899032.4460431654</v>
      </c>
      <c r="AI168" s="746">
        <f t="shared" si="94"/>
        <v>4899032.4460431654</v>
      </c>
      <c r="AJ168" s="745">
        <f t="shared" si="95"/>
        <v>4899032.4460431654</v>
      </c>
      <c r="AK168" s="745">
        <f t="shared" si="89"/>
        <v>4899032.4460431654</v>
      </c>
      <c r="AL168" s="877"/>
    </row>
    <row r="169" spans="1:38" ht="33.5" hidden="1" customHeight="1" x14ac:dyDescent="0.2">
      <c r="A169" s="775" t="s">
        <v>1220</v>
      </c>
      <c r="B169" s="775" t="str">
        <f t="shared" si="96"/>
        <v/>
      </c>
      <c r="C169" s="760"/>
      <c r="D169" s="696"/>
      <c r="E169" s="693" t="str">
        <f t="shared" si="98"/>
        <v/>
      </c>
      <c r="F169" s="694" t="s">
        <v>1034</v>
      </c>
      <c r="G169" s="603"/>
      <c r="H169" s="695" t="s">
        <v>935</v>
      </c>
      <c r="I169" s="692"/>
      <c r="J169" s="695" t="s">
        <v>935</v>
      </c>
      <c r="K169" s="692"/>
      <c r="L169" s="696"/>
      <c r="M169" s="696"/>
      <c r="N169" s="696"/>
      <c r="O169" s="696"/>
      <c r="P169" s="696"/>
      <c r="Q169" s="692"/>
      <c r="R169" s="697"/>
      <c r="S169" s="563"/>
      <c r="T169" s="516" t="str">
        <f t="shared" si="97"/>
        <v/>
      </c>
      <c r="U169" s="524"/>
      <c r="V169" s="516"/>
      <c r="W169" s="769"/>
      <c r="X169" s="516"/>
      <c r="Y169" s="770"/>
      <c r="Z169" s="771"/>
      <c r="AA169" s="769"/>
      <c r="AB169" s="769"/>
      <c r="AC169" s="769"/>
      <c r="AD169" s="769"/>
      <c r="AE169" s="808">
        <f t="shared" si="87"/>
        <v>0</v>
      </c>
      <c r="AF169" s="516"/>
      <c r="AG169" s="748">
        <f t="shared" si="88"/>
        <v>0</v>
      </c>
      <c r="AH169" s="749"/>
      <c r="AI169" s="746"/>
      <c r="AJ169" s="745"/>
      <c r="AK169" s="745">
        <f t="shared" si="89"/>
        <v>0</v>
      </c>
      <c r="AL169" s="877"/>
    </row>
    <row r="170" spans="1:38" ht="16" hidden="1" x14ac:dyDescent="0.2">
      <c r="A170" s="775" t="s">
        <v>1220</v>
      </c>
      <c r="B170" s="775" t="str">
        <f t="shared" si="96"/>
        <v>02.06.02.06</v>
      </c>
      <c r="C170" s="760">
        <v>135</v>
      </c>
      <c r="D170" s="696" t="s">
        <v>216</v>
      </c>
      <c r="E170" s="693" t="str">
        <f t="shared" si="98"/>
        <v>2.06.02.06.50</v>
      </c>
      <c r="F170" s="694" t="s">
        <v>1035</v>
      </c>
      <c r="G170" s="603" t="s">
        <v>128</v>
      </c>
      <c r="H170" s="695" t="s">
        <v>1127</v>
      </c>
      <c r="I170" s="692" t="s">
        <v>426</v>
      </c>
      <c r="J170" s="695" t="s">
        <v>270</v>
      </c>
      <c r="K170" s="692">
        <v>2011</v>
      </c>
      <c r="L170" s="696" t="s">
        <v>128</v>
      </c>
      <c r="M170" s="696" t="s">
        <v>128</v>
      </c>
      <c r="N170" s="696" t="s">
        <v>128</v>
      </c>
      <c r="O170" s="696" t="s">
        <v>128</v>
      </c>
      <c r="P170" s="696" t="s">
        <v>128</v>
      </c>
      <c r="Q170" s="692" t="s">
        <v>130</v>
      </c>
      <c r="R170" s="697">
        <v>1265865.6588880001</v>
      </c>
      <c r="S170" s="712"/>
      <c r="T170" s="516" t="str">
        <f t="shared" si="97"/>
        <v>2.06.02</v>
      </c>
      <c r="U170" s="524" t="str">
        <f>VLOOKUP(T170,kelompok,2,0)</f>
        <v>ALAT RUMAH TANGGA</v>
      </c>
      <c r="V170" s="516">
        <f>VLOOKUP(T170,MASAMANFAAT,4,0)</f>
        <v>5</v>
      </c>
      <c r="W170" s="769">
        <f t="shared" si="99"/>
        <v>253173.13177760001</v>
      </c>
      <c r="X170" s="516">
        <f t="shared" si="100"/>
        <v>3</v>
      </c>
      <c r="Y170" s="770">
        <f t="shared" si="101"/>
        <v>759519.39533279999</v>
      </c>
      <c r="Z170" s="771">
        <f t="shared" si="102"/>
        <v>253173.13177760001</v>
      </c>
      <c r="AA170" s="769">
        <f t="shared" si="103"/>
        <v>253173.13177760001</v>
      </c>
      <c r="AB170" s="769">
        <f t="shared" si="104"/>
        <v>0</v>
      </c>
      <c r="AC170" s="769">
        <f t="shared" si="105"/>
        <v>0</v>
      </c>
      <c r="AD170" s="769">
        <f t="shared" si="106"/>
        <v>0</v>
      </c>
      <c r="AE170" s="808">
        <f t="shared" si="87"/>
        <v>0</v>
      </c>
      <c r="AF170" s="516">
        <f>K170</f>
        <v>2011</v>
      </c>
      <c r="AG170" s="748">
        <f t="shared" si="88"/>
        <v>0</v>
      </c>
      <c r="AH170" s="749">
        <f t="shared" si="93"/>
        <v>1265865.6588880001</v>
      </c>
      <c r="AI170" s="746">
        <f t="shared" si="94"/>
        <v>1265865.6588880001</v>
      </c>
      <c r="AJ170" s="745">
        <f t="shared" si="95"/>
        <v>1265865.6588880001</v>
      </c>
      <c r="AK170" s="745">
        <f t="shared" si="89"/>
        <v>1265865.6588880001</v>
      </c>
      <c r="AL170" s="877"/>
    </row>
    <row r="171" spans="1:38" ht="16" hidden="1" x14ac:dyDescent="0.2">
      <c r="A171" s="775" t="s">
        <v>1220</v>
      </c>
      <c r="B171" s="775" t="str">
        <f t="shared" si="96"/>
        <v>02.06.02.06</v>
      </c>
      <c r="C171" s="760">
        <v>136</v>
      </c>
      <c r="D171" s="696" t="s">
        <v>216</v>
      </c>
      <c r="E171" s="693" t="str">
        <f t="shared" si="98"/>
        <v>2.06.02.06.50</v>
      </c>
      <c r="F171" s="694" t="s">
        <v>1035</v>
      </c>
      <c r="G171" s="603" t="s">
        <v>128</v>
      </c>
      <c r="H171" s="695" t="s">
        <v>1127</v>
      </c>
      <c r="I171" s="692" t="s">
        <v>427</v>
      </c>
      <c r="J171" s="695" t="s">
        <v>270</v>
      </c>
      <c r="K171" s="692">
        <v>2011</v>
      </c>
      <c r="L171" s="696" t="s">
        <v>128</v>
      </c>
      <c r="M171" s="696" t="s">
        <v>128</v>
      </c>
      <c r="N171" s="696" t="s">
        <v>128</v>
      </c>
      <c r="O171" s="696" t="s">
        <v>128</v>
      </c>
      <c r="P171" s="696" t="s">
        <v>128</v>
      </c>
      <c r="Q171" s="692" t="s">
        <v>130</v>
      </c>
      <c r="R171" s="697">
        <v>3209710.0169990002</v>
      </c>
      <c r="S171" s="712"/>
      <c r="T171" s="516" t="str">
        <f t="shared" si="97"/>
        <v>2.06.02</v>
      </c>
      <c r="U171" s="524" t="str">
        <f>VLOOKUP(T171,kelompok,2,0)</f>
        <v>ALAT RUMAH TANGGA</v>
      </c>
      <c r="V171" s="516">
        <f>VLOOKUP(T171,MASAMANFAAT,4,0)</f>
        <v>5</v>
      </c>
      <c r="W171" s="769">
        <f t="shared" si="99"/>
        <v>641942.00339980004</v>
      </c>
      <c r="X171" s="516">
        <f t="shared" si="100"/>
        <v>3</v>
      </c>
      <c r="Y171" s="770">
        <f t="shared" si="101"/>
        <v>1925826.0101994001</v>
      </c>
      <c r="Z171" s="771">
        <f t="shared" si="102"/>
        <v>641942.00339980004</v>
      </c>
      <c r="AA171" s="769">
        <f t="shared" si="103"/>
        <v>641942.00339980004</v>
      </c>
      <c r="AB171" s="769">
        <f t="shared" si="104"/>
        <v>0</v>
      </c>
      <c r="AC171" s="769">
        <f t="shared" si="105"/>
        <v>0</v>
      </c>
      <c r="AD171" s="769">
        <f t="shared" si="106"/>
        <v>0</v>
      </c>
      <c r="AE171" s="808">
        <f t="shared" si="87"/>
        <v>0</v>
      </c>
      <c r="AF171" s="516">
        <f>K171</f>
        <v>2011</v>
      </c>
      <c r="AG171" s="748">
        <f t="shared" si="88"/>
        <v>0</v>
      </c>
      <c r="AH171" s="749">
        <f t="shared" si="93"/>
        <v>3209710.0169990002</v>
      </c>
      <c r="AI171" s="746">
        <f t="shared" si="94"/>
        <v>3209710.0169990002</v>
      </c>
      <c r="AJ171" s="745">
        <f t="shared" si="95"/>
        <v>3209710.0169990002</v>
      </c>
      <c r="AK171" s="745">
        <f t="shared" si="89"/>
        <v>3209710.0169990002</v>
      </c>
      <c r="AL171" s="877"/>
    </row>
    <row r="172" spans="1:38" ht="16" hidden="1" x14ac:dyDescent="0.2">
      <c r="A172" s="775" t="s">
        <v>1220</v>
      </c>
      <c r="B172" s="775" t="str">
        <f t="shared" si="96"/>
        <v>02.06.02.06</v>
      </c>
      <c r="C172" s="760">
        <v>137</v>
      </c>
      <c r="D172" s="696" t="s">
        <v>216</v>
      </c>
      <c r="E172" s="693" t="str">
        <f t="shared" si="98"/>
        <v>2.06.02.06.50</v>
      </c>
      <c r="F172" s="694" t="s">
        <v>1035</v>
      </c>
      <c r="G172" s="603" t="s">
        <v>128</v>
      </c>
      <c r="H172" s="695" t="s">
        <v>1127</v>
      </c>
      <c r="I172" s="692" t="s">
        <v>428</v>
      </c>
      <c r="J172" s="695" t="s">
        <v>270</v>
      </c>
      <c r="K172" s="692">
        <v>2011</v>
      </c>
      <c r="L172" s="696" t="s">
        <v>128</v>
      </c>
      <c r="M172" s="696" t="s">
        <v>128</v>
      </c>
      <c r="N172" s="696" t="s">
        <v>128</v>
      </c>
      <c r="O172" s="696" t="s">
        <v>128</v>
      </c>
      <c r="P172" s="696" t="s">
        <v>128</v>
      </c>
      <c r="Q172" s="692" t="s">
        <v>130</v>
      </c>
      <c r="R172" s="697">
        <v>919241.40999900002</v>
      </c>
      <c r="S172" s="712"/>
      <c r="T172" s="516" t="str">
        <f t="shared" si="97"/>
        <v>2.06.02</v>
      </c>
      <c r="U172" s="524" t="str">
        <f>VLOOKUP(T172,kelompok,2,0)</f>
        <v>ALAT RUMAH TANGGA</v>
      </c>
      <c r="V172" s="516">
        <f>VLOOKUP(T172,MASAMANFAAT,4,0)</f>
        <v>5</v>
      </c>
      <c r="W172" s="769">
        <f t="shared" si="99"/>
        <v>183848.2819998</v>
      </c>
      <c r="X172" s="516">
        <f t="shared" si="100"/>
        <v>3</v>
      </c>
      <c r="Y172" s="770">
        <f t="shared" si="101"/>
        <v>551544.84599940001</v>
      </c>
      <c r="Z172" s="771">
        <f t="shared" si="102"/>
        <v>183848.2819998</v>
      </c>
      <c r="AA172" s="769">
        <f t="shared" si="103"/>
        <v>183848.2819998</v>
      </c>
      <c r="AB172" s="769">
        <f t="shared" si="104"/>
        <v>0</v>
      </c>
      <c r="AC172" s="769">
        <f t="shared" si="105"/>
        <v>0</v>
      </c>
      <c r="AD172" s="769">
        <f t="shared" si="106"/>
        <v>0</v>
      </c>
      <c r="AE172" s="808">
        <f t="shared" si="87"/>
        <v>0</v>
      </c>
      <c r="AF172" s="516">
        <f>K172</f>
        <v>2011</v>
      </c>
      <c r="AG172" s="748">
        <f t="shared" si="88"/>
        <v>0</v>
      </c>
      <c r="AH172" s="749">
        <f t="shared" si="93"/>
        <v>919241.40999900002</v>
      </c>
      <c r="AI172" s="746">
        <f t="shared" si="94"/>
        <v>919241.40999900002</v>
      </c>
      <c r="AJ172" s="745">
        <f t="shared" si="95"/>
        <v>919241.40999900002</v>
      </c>
      <c r="AK172" s="745">
        <f t="shared" si="89"/>
        <v>919241.40999900002</v>
      </c>
      <c r="AL172" s="877"/>
    </row>
    <row r="173" spans="1:38" ht="16" hidden="1" x14ac:dyDescent="0.2">
      <c r="A173" s="775" t="s">
        <v>1220</v>
      </c>
      <c r="B173" s="775" t="str">
        <f t="shared" si="96"/>
        <v>02.06.02.06</v>
      </c>
      <c r="C173" s="760">
        <v>138</v>
      </c>
      <c r="D173" s="696" t="s">
        <v>216</v>
      </c>
      <c r="E173" s="693" t="str">
        <f t="shared" si="98"/>
        <v>2.06.02.06.50</v>
      </c>
      <c r="F173" s="694" t="s">
        <v>1035</v>
      </c>
      <c r="G173" s="603" t="s">
        <v>128</v>
      </c>
      <c r="H173" s="695" t="s">
        <v>1127</v>
      </c>
      <c r="I173" s="692" t="s">
        <v>429</v>
      </c>
      <c r="J173" s="695" t="s">
        <v>270</v>
      </c>
      <c r="K173" s="692">
        <v>2011</v>
      </c>
      <c r="L173" s="696" t="s">
        <v>128</v>
      </c>
      <c r="M173" s="696" t="s">
        <v>128</v>
      </c>
      <c r="N173" s="696" t="s">
        <v>128</v>
      </c>
      <c r="O173" s="696" t="s">
        <v>128</v>
      </c>
      <c r="P173" s="696" t="s">
        <v>128</v>
      </c>
      <c r="Q173" s="692" t="s">
        <v>130</v>
      </c>
      <c r="R173" s="697">
        <v>2501191.7255555</v>
      </c>
      <c r="S173" s="708"/>
      <c r="T173" s="516" t="str">
        <f t="shared" si="97"/>
        <v>2.06.02</v>
      </c>
      <c r="U173" s="524" t="str">
        <f>VLOOKUP(T173,kelompok,2,0)</f>
        <v>ALAT RUMAH TANGGA</v>
      </c>
      <c r="V173" s="516">
        <f>VLOOKUP(T173,MASAMANFAAT,4,0)</f>
        <v>5</v>
      </c>
      <c r="W173" s="769">
        <f t="shared" si="99"/>
        <v>500238.3451111</v>
      </c>
      <c r="X173" s="516">
        <f t="shared" si="100"/>
        <v>3</v>
      </c>
      <c r="Y173" s="770">
        <f t="shared" si="101"/>
        <v>1500715.0353333</v>
      </c>
      <c r="Z173" s="771">
        <f t="shared" si="102"/>
        <v>500238.3451111</v>
      </c>
      <c r="AA173" s="769">
        <f t="shared" si="103"/>
        <v>500238.3451111</v>
      </c>
      <c r="AB173" s="769">
        <f t="shared" si="104"/>
        <v>0</v>
      </c>
      <c r="AC173" s="769">
        <f t="shared" si="105"/>
        <v>0</v>
      </c>
      <c r="AD173" s="769">
        <f t="shared" si="106"/>
        <v>0</v>
      </c>
      <c r="AE173" s="808">
        <f t="shared" si="87"/>
        <v>0</v>
      </c>
      <c r="AF173" s="516">
        <f>K173</f>
        <v>2011</v>
      </c>
      <c r="AG173" s="748">
        <f t="shared" si="88"/>
        <v>0</v>
      </c>
      <c r="AH173" s="749">
        <f t="shared" si="93"/>
        <v>2501191.7255555</v>
      </c>
      <c r="AI173" s="746">
        <f t="shared" si="94"/>
        <v>2501191.7255555</v>
      </c>
      <c r="AJ173" s="745">
        <f t="shared" si="95"/>
        <v>2501191.7255555</v>
      </c>
      <c r="AK173" s="745">
        <f t="shared" si="89"/>
        <v>2501191.7255555</v>
      </c>
      <c r="AL173" s="877"/>
    </row>
    <row r="174" spans="1:38" ht="16" hidden="1" x14ac:dyDescent="0.2">
      <c r="A174" s="775" t="s">
        <v>1220</v>
      </c>
      <c r="B174" s="775" t="str">
        <f t="shared" si="96"/>
        <v>02.06.02.06</v>
      </c>
      <c r="C174" s="760">
        <v>139</v>
      </c>
      <c r="D174" s="696" t="s">
        <v>216</v>
      </c>
      <c r="E174" s="693" t="str">
        <f t="shared" si="98"/>
        <v>2.06.02.06.50</v>
      </c>
      <c r="F174" s="694" t="s">
        <v>1035</v>
      </c>
      <c r="G174" s="603" t="s">
        <v>128</v>
      </c>
      <c r="H174" s="695" t="s">
        <v>1127</v>
      </c>
      <c r="I174" s="692" t="s">
        <v>426</v>
      </c>
      <c r="J174" s="695" t="s">
        <v>270</v>
      </c>
      <c r="K174" s="692">
        <v>2011</v>
      </c>
      <c r="L174" s="696" t="s">
        <v>128</v>
      </c>
      <c r="M174" s="696" t="s">
        <v>128</v>
      </c>
      <c r="N174" s="696" t="s">
        <v>128</v>
      </c>
      <c r="O174" s="696" t="s">
        <v>128</v>
      </c>
      <c r="P174" s="696" t="s">
        <v>128</v>
      </c>
      <c r="Q174" s="692" t="s">
        <v>130</v>
      </c>
      <c r="R174" s="697">
        <v>1265865.6588880001</v>
      </c>
      <c r="S174" s="712"/>
      <c r="T174" s="516" t="str">
        <f t="shared" si="97"/>
        <v>2.06.02</v>
      </c>
      <c r="U174" s="524" t="str">
        <f>VLOOKUP(T174,kelompok,2,0)</f>
        <v>ALAT RUMAH TANGGA</v>
      </c>
      <c r="V174" s="516">
        <f>VLOOKUP(T174,MASAMANFAAT,4,0)</f>
        <v>5</v>
      </c>
      <c r="W174" s="769">
        <f t="shared" si="99"/>
        <v>253173.13177760001</v>
      </c>
      <c r="X174" s="516">
        <f t="shared" si="100"/>
        <v>3</v>
      </c>
      <c r="Y174" s="770">
        <f t="shared" si="101"/>
        <v>759519.39533279999</v>
      </c>
      <c r="Z174" s="771">
        <f t="shared" si="102"/>
        <v>253173.13177760001</v>
      </c>
      <c r="AA174" s="769">
        <f t="shared" si="103"/>
        <v>253173.13177760001</v>
      </c>
      <c r="AB174" s="769">
        <f t="shared" si="104"/>
        <v>0</v>
      </c>
      <c r="AC174" s="769">
        <f t="shared" si="105"/>
        <v>0</v>
      </c>
      <c r="AD174" s="769">
        <f t="shared" si="106"/>
        <v>0</v>
      </c>
      <c r="AE174" s="808">
        <f t="shared" si="87"/>
        <v>0</v>
      </c>
      <c r="AF174" s="516">
        <f>K174</f>
        <v>2011</v>
      </c>
      <c r="AG174" s="748">
        <f t="shared" si="88"/>
        <v>0</v>
      </c>
      <c r="AH174" s="749">
        <f t="shared" si="93"/>
        <v>1265865.6588880001</v>
      </c>
      <c r="AI174" s="746">
        <f t="shared" si="94"/>
        <v>1265865.6588880001</v>
      </c>
      <c r="AJ174" s="745">
        <f t="shared" si="95"/>
        <v>1265865.6588880001</v>
      </c>
      <c r="AK174" s="745">
        <f t="shared" si="89"/>
        <v>1265865.6588880001</v>
      </c>
      <c r="AL174" s="877"/>
    </row>
    <row r="175" spans="1:38" ht="33" hidden="1" customHeight="1" x14ac:dyDescent="0.2">
      <c r="A175" s="775" t="s">
        <v>1220</v>
      </c>
      <c r="B175" s="775" t="str">
        <f t="shared" si="96"/>
        <v/>
      </c>
      <c r="C175" s="760"/>
      <c r="D175" s="696"/>
      <c r="E175" s="693"/>
      <c r="F175" s="694" t="s">
        <v>1036</v>
      </c>
      <c r="G175" s="603"/>
      <c r="H175" s="695" t="s">
        <v>935</v>
      </c>
      <c r="I175" s="692"/>
      <c r="J175" s="695" t="s">
        <v>935</v>
      </c>
      <c r="K175" s="692"/>
      <c r="L175" s="696"/>
      <c r="M175" s="696"/>
      <c r="N175" s="696"/>
      <c r="O175" s="696"/>
      <c r="P175" s="696"/>
      <c r="Q175" s="692"/>
      <c r="R175" s="697"/>
      <c r="S175" s="563"/>
      <c r="T175" s="516" t="str">
        <f t="shared" si="97"/>
        <v/>
      </c>
      <c r="U175" s="524"/>
      <c r="V175" s="516"/>
      <c r="W175" s="769"/>
      <c r="X175" s="516"/>
      <c r="Y175" s="770"/>
      <c r="Z175" s="771"/>
      <c r="AA175" s="769"/>
      <c r="AB175" s="769"/>
      <c r="AC175" s="769"/>
      <c r="AD175" s="769"/>
      <c r="AE175" s="808">
        <f t="shared" si="87"/>
        <v>0</v>
      </c>
      <c r="AF175" s="516"/>
      <c r="AG175" s="748">
        <f t="shared" si="88"/>
        <v>0</v>
      </c>
      <c r="AH175" s="749"/>
      <c r="AI175" s="746"/>
      <c r="AJ175" s="745"/>
      <c r="AK175" s="745">
        <f t="shared" si="89"/>
        <v>0</v>
      </c>
      <c r="AL175" s="877"/>
    </row>
    <row r="176" spans="1:38" ht="18.75" hidden="1" customHeight="1" x14ac:dyDescent="0.2">
      <c r="A176" s="775" t="s">
        <v>1220</v>
      </c>
      <c r="B176" s="775" t="str">
        <f t="shared" si="96"/>
        <v>02.06.02.06</v>
      </c>
      <c r="C176" s="760">
        <v>141</v>
      </c>
      <c r="D176" s="696" t="s">
        <v>216</v>
      </c>
      <c r="E176" s="693" t="str">
        <f t="shared" si="98"/>
        <v>2.06.02.06.50</v>
      </c>
      <c r="F176" s="694" t="s">
        <v>1037</v>
      </c>
      <c r="G176" s="603" t="s">
        <v>128</v>
      </c>
      <c r="H176" s="695" t="s">
        <v>1127</v>
      </c>
      <c r="I176" s="692"/>
      <c r="J176" s="695" t="s">
        <v>270</v>
      </c>
      <c r="K176" s="692">
        <v>2011</v>
      </c>
      <c r="L176" s="696" t="s">
        <v>128</v>
      </c>
      <c r="M176" s="696" t="s">
        <v>128</v>
      </c>
      <c r="N176" s="696" t="s">
        <v>128</v>
      </c>
      <c r="O176" s="696" t="s">
        <v>128</v>
      </c>
      <c r="P176" s="696" t="s">
        <v>128</v>
      </c>
      <c r="Q176" s="692" t="s">
        <v>130</v>
      </c>
      <c r="R176" s="697">
        <v>2443137.0099999998</v>
      </c>
      <c r="S176" s="712"/>
      <c r="T176" s="516" t="str">
        <f t="shared" si="97"/>
        <v>2.06.02</v>
      </c>
      <c r="U176" s="524" t="str">
        <f t="shared" ref="U176:U236" si="107">VLOOKUP(T176,kelompok,2,0)</f>
        <v>ALAT RUMAH TANGGA</v>
      </c>
      <c r="V176" s="516">
        <f t="shared" ref="V176:V236" si="108">VLOOKUP(T176,MASAMANFAAT,4,0)</f>
        <v>5</v>
      </c>
      <c r="W176" s="769">
        <f t="shared" si="99"/>
        <v>488627.40199999994</v>
      </c>
      <c r="X176" s="516">
        <f t="shared" si="100"/>
        <v>3</v>
      </c>
      <c r="Y176" s="770">
        <f t="shared" si="101"/>
        <v>1465882.2059999998</v>
      </c>
      <c r="Z176" s="771">
        <f t="shared" si="102"/>
        <v>488627.40199999994</v>
      </c>
      <c r="AA176" s="769">
        <f t="shared" si="103"/>
        <v>488627.40199999994</v>
      </c>
      <c r="AB176" s="769">
        <f t="shared" si="104"/>
        <v>0</v>
      </c>
      <c r="AC176" s="769">
        <f t="shared" si="105"/>
        <v>0</v>
      </c>
      <c r="AD176" s="769">
        <f t="shared" si="106"/>
        <v>0</v>
      </c>
      <c r="AE176" s="808">
        <f t="shared" si="87"/>
        <v>0</v>
      </c>
      <c r="AF176" s="516">
        <f t="shared" ref="AF176:AF204" si="109">K176</f>
        <v>2011</v>
      </c>
      <c r="AG176" s="748">
        <f t="shared" si="88"/>
        <v>0</v>
      </c>
      <c r="AH176" s="749">
        <f t="shared" si="93"/>
        <v>2443137.0099999998</v>
      </c>
      <c r="AI176" s="746">
        <f t="shared" si="94"/>
        <v>2443137.0099999998</v>
      </c>
      <c r="AJ176" s="745">
        <f t="shared" si="95"/>
        <v>2443137.0099999998</v>
      </c>
      <c r="AK176" s="745">
        <f t="shared" si="89"/>
        <v>2443137.0099999998</v>
      </c>
      <c r="AL176" s="877"/>
    </row>
    <row r="177" spans="1:38" ht="18.75" hidden="1" customHeight="1" x14ac:dyDescent="0.2">
      <c r="A177" s="775" t="s">
        <v>1220</v>
      </c>
      <c r="B177" s="775" t="str">
        <f t="shared" si="96"/>
        <v>02.06.02.06</v>
      </c>
      <c r="C177" s="760">
        <v>142</v>
      </c>
      <c r="D177" s="696" t="s">
        <v>216</v>
      </c>
      <c r="E177" s="693" t="str">
        <f t="shared" si="98"/>
        <v>2.06.02.06.50</v>
      </c>
      <c r="F177" s="694" t="s">
        <v>1037</v>
      </c>
      <c r="G177" s="603" t="s">
        <v>128</v>
      </c>
      <c r="H177" s="695" t="s">
        <v>1127</v>
      </c>
      <c r="I177" s="692"/>
      <c r="J177" s="695" t="s">
        <v>270</v>
      </c>
      <c r="K177" s="692">
        <v>2011</v>
      </c>
      <c r="L177" s="696" t="s">
        <v>128</v>
      </c>
      <c r="M177" s="696" t="s">
        <v>128</v>
      </c>
      <c r="N177" s="696" t="s">
        <v>128</v>
      </c>
      <c r="O177" s="696" t="s">
        <v>128</v>
      </c>
      <c r="P177" s="696" t="s">
        <v>128</v>
      </c>
      <c r="Q177" s="692" t="s">
        <v>130</v>
      </c>
      <c r="R177" s="697">
        <v>1221568.5</v>
      </c>
      <c r="S177" s="712"/>
      <c r="T177" s="516" t="str">
        <f t="shared" si="97"/>
        <v>2.06.02</v>
      </c>
      <c r="U177" s="524" t="str">
        <f t="shared" si="107"/>
        <v>ALAT RUMAH TANGGA</v>
      </c>
      <c r="V177" s="516">
        <f t="shared" si="108"/>
        <v>5</v>
      </c>
      <c r="W177" s="769">
        <f t="shared" si="99"/>
        <v>244313.7</v>
      </c>
      <c r="X177" s="516">
        <f t="shared" si="100"/>
        <v>3</v>
      </c>
      <c r="Y177" s="770">
        <f t="shared" si="101"/>
        <v>732941.10000000009</v>
      </c>
      <c r="Z177" s="771">
        <f t="shared" si="102"/>
        <v>244313.7</v>
      </c>
      <c r="AA177" s="769">
        <f t="shared" si="103"/>
        <v>244313.7</v>
      </c>
      <c r="AB177" s="769">
        <f t="shared" si="104"/>
        <v>0</v>
      </c>
      <c r="AC177" s="769">
        <f t="shared" si="105"/>
        <v>0</v>
      </c>
      <c r="AD177" s="769">
        <f t="shared" si="106"/>
        <v>0</v>
      </c>
      <c r="AE177" s="808">
        <f t="shared" si="87"/>
        <v>0</v>
      </c>
      <c r="AF177" s="516">
        <f t="shared" si="109"/>
        <v>2011</v>
      </c>
      <c r="AG177" s="748">
        <f t="shared" si="88"/>
        <v>0</v>
      </c>
      <c r="AH177" s="749">
        <f t="shared" si="93"/>
        <v>1221568.5</v>
      </c>
      <c r="AI177" s="746">
        <f t="shared" si="94"/>
        <v>1221568.5</v>
      </c>
      <c r="AJ177" s="745">
        <f t="shared" si="95"/>
        <v>1221568.5</v>
      </c>
      <c r="AK177" s="745">
        <f t="shared" si="89"/>
        <v>1221568.5</v>
      </c>
      <c r="AL177" s="877"/>
    </row>
    <row r="178" spans="1:38" ht="18.75" hidden="1" customHeight="1" x14ac:dyDescent="0.2">
      <c r="A178" s="775" t="s">
        <v>1220</v>
      </c>
      <c r="B178" s="775" t="str">
        <f t="shared" si="96"/>
        <v>02.06.02.06</v>
      </c>
      <c r="C178" s="760">
        <v>143</v>
      </c>
      <c r="D178" s="696" t="s">
        <v>216</v>
      </c>
      <c r="E178" s="693" t="str">
        <f t="shared" si="98"/>
        <v>2.06.02.06.50</v>
      </c>
      <c r="F178" s="694" t="s">
        <v>1037</v>
      </c>
      <c r="G178" s="603" t="s">
        <v>128</v>
      </c>
      <c r="H178" s="695" t="s">
        <v>1127</v>
      </c>
      <c r="I178" s="692"/>
      <c r="J178" s="695" t="s">
        <v>270</v>
      </c>
      <c r="K178" s="692">
        <v>2011</v>
      </c>
      <c r="L178" s="696" t="s">
        <v>128</v>
      </c>
      <c r="M178" s="696" t="s">
        <v>128</v>
      </c>
      <c r="N178" s="696" t="s">
        <v>128</v>
      </c>
      <c r="O178" s="696" t="s">
        <v>128</v>
      </c>
      <c r="P178" s="696" t="s">
        <v>128</v>
      </c>
      <c r="Q178" s="692" t="s">
        <v>130</v>
      </c>
      <c r="R178" s="697">
        <v>1221568.5</v>
      </c>
      <c r="S178" s="712"/>
      <c r="T178" s="516" t="str">
        <f t="shared" si="97"/>
        <v>2.06.02</v>
      </c>
      <c r="U178" s="524" t="str">
        <f t="shared" si="107"/>
        <v>ALAT RUMAH TANGGA</v>
      </c>
      <c r="V178" s="516">
        <f t="shared" si="108"/>
        <v>5</v>
      </c>
      <c r="W178" s="769">
        <f t="shared" si="99"/>
        <v>244313.7</v>
      </c>
      <c r="X178" s="516">
        <f t="shared" si="100"/>
        <v>3</v>
      </c>
      <c r="Y178" s="770">
        <f t="shared" si="101"/>
        <v>732941.10000000009</v>
      </c>
      <c r="Z178" s="771">
        <f t="shared" si="102"/>
        <v>244313.7</v>
      </c>
      <c r="AA178" s="769">
        <f t="shared" si="103"/>
        <v>244313.7</v>
      </c>
      <c r="AB178" s="769">
        <f t="shared" si="104"/>
        <v>0</v>
      </c>
      <c r="AC178" s="769">
        <f t="shared" si="105"/>
        <v>0</v>
      </c>
      <c r="AD178" s="769">
        <f t="shared" si="106"/>
        <v>0</v>
      </c>
      <c r="AE178" s="808">
        <f t="shared" si="87"/>
        <v>0</v>
      </c>
      <c r="AF178" s="516">
        <f t="shared" si="109"/>
        <v>2011</v>
      </c>
      <c r="AG178" s="748">
        <f t="shared" si="88"/>
        <v>0</v>
      </c>
      <c r="AH178" s="749">
        <f t="shared" si="93"/>
        <v>1221568.5</v>
      </c>
      <c r="AI178" s="746">
        <f t="shared" si="94"/>
        <v>1221568.5</v>
      </c>
      <c r="AJ178" s="745">
        <f t="shared" si="95"/>
        <v>1221568.5</v>
      </c>
      <c r="AK178" s="745">
        <f t="shared" si="89"/>
        <v>1221568.5</v>
      </c>
      <c r="AL178" s="877"/>
    </row>
    <row r="179" spans="1:38" ht="18.75" hidden="1" customHeight="1" x14ac:dyDescent="0.2">
      <c r="A179" s="775" t="s">
        <v>1220</v>
      </c>
      <c r="B179" s="775" t="str">
        <f t="shared" si="96"/>
        <v>02.06.02.06</v>
      </c>
      <c r="C179" s="760">
        <v>144</v>
      </c>
      <c r="D179" s="696" t="s">
        <v>216</v>
      </c>
      <c r="E179" s="693" t="str">
        <f t="shared" si="98"/>
        <v>2.06.02.06.50</v>
      </c>
      <c r="F179" s="694" t="s">
        <v>1037</v>
      </c>
      <c r="G179" s="603" t="s">
        <v>128</v>
      </c>
      <c r="H179" s="695" t="s">
        <v>1127</v>
      </c>
      <c r="I179" s="692"/>
      <c r="J179" s="695" t="s">
        <v>270</v>
      </c>
      <c r="K179" s="692">
        <v>2011</v>
      </c>
      <c r="L179" s="696" t="s">
        <v>128</v>
      </c>
      <c r="M179" s="696" t="s">
        <v>128</v>
      </c>
      <c r="N179" s="696" t="s">
        <v>128</v>
      </c>
      <c r="O179" s="696" t="s">
        <v>128</v>
      </c>
      <c r="P179" s="696" t="s">
        <v>128</v>
      </c>
      <c r="Q179" s="692" t="s">
        <v>130</v>
      </c>
      <c r="R179" s="697">
        <v>1832352.76</v>
      </c>
      <c r="S179" s="712"/>
      <c r="T179" s="516" t="str">
        <f t="shared" si="97"/>
        <v>2.06.02</v>
      </c>
      <c r="U179" s="524" t="str">
        <f t="shared" si="107"/>
        <v>ALAT RUMAH TANGGA</v>
      </c>
      <c r="V179" s="516">
        <f t="shared" si="108"/>
        <v>5</v>
      </c>
      <c r="W179" s="769">
        <f t="shared" si="99"/>
        <v>366470.55200000003</v>
      </c>
      <c r="X179" s="516">
        <f t="shared" si="100"/>
        <v>3</v>
      </c>
      <c r="Y179" s="770">
        <f t="shared" si="101"/>
        <v>1099411.656</v>
      </c>
      <c r="Z179" s="771">
        <f t="shared" si="102"/>
        <v>366470.55200000003</v>
      </c>
      <c r="AA179" s="769">
        <f t="shared" si="103"/>
        <v>366470.55200000003</v>
      </c>
      <c r="AB179" s="769">
        <f t="shared" si="104"/>
        <v>0</v>
      </c>
      <c r="AC179" s="769">
        <f t="shared" si="105"/>
        <v>0</v>
      </c>
      <c r="AD179" s="769">
        <f t="shared" si="106"/>
        <v>0</v>
      </c>
      <c r="AE179" s="808">
        <f t="shared" si="87"/>
        <v>0</v>
      </c>
      <c r="AF179" s="516">
        <f t="shared" si="109"/>
        <v>2011</v>
      </c>
      <c r="AG179" s="748">
        <f t="shared" si="88"/>
        <v>0</v>
      </c>
      <c r="AH179" s="749">
        <f t="shared" si="93"/>
        <v>1832352.7600000002</v>
      </c>
      <c r="AI179" s="746">
        <f t="shared" si="94"/>
        <v>1832352.7600000002</v>
      </c>
      <c r="AJ179" s="745">
        <f t="shared" si="95"/>
        <v>1832352.7600000002</v>
      </c>
      <c r="AK179" s="745">
        <f t="shared" si="89"/>
        <v>1832352.7600000002</v>
      </c>
      <c r="AL179" s="877"/>
    </row>
    <row r="180" spans="1:38" ht="43.5" hidden="1" customHeight="1" x14ac:dyDescent="0.2">
      <c r="A180" s="775" t="s">
        <v>1220</v>
      </c>
      <c r="B180" s="775" t="str">
        <f t="shared" si="96"/>
        <v>02.06.04.01</v>
      </c>
      <c r="C180" s="760">
        <v>148</v>
      </c>
      <c r="D180" s="696" t="s">
        <v>215</v>
      </c>
      <c r="E180" s="693" t="str">
        <f t="shared" si="98"/>
        <v>2.06.04.01.06</v>
      </c>
      <c r="F180" s="694" t="s">
        <v>1038</v>
      </c>
      <c r="G180" s="603" t="s">
        <v>128</v>
      </c>
      <c r="H180" s="695" t="s">
        <v>607</v>
      </c>
      <c r="I180" s="696" t="s">
        <v>128</v>
      </c>
      <c r="J180" s="695" t="s">
        <v>1158</v>
      </c>
      <c r="K180" s="692">
        <v>2011</v>
      </c>
      <c r="L180" s="696" t="s">
        <v>128</v>
      </c>
      <c r="M180" s="696" t="s">
        <v>128</v>
      </c>
      <c r="N180" s="696" t="s">
        <v>128</v>
      </c>
      <c r="O180" s="696" t="s">
        <v>128</v>
      </c>
      <c r="P180" s="696" t="s">
        <v>128</v>
      </c>
      <c r="Q180" s="692" t="s">
        <v>130</v>
      </c>
      <c r="R180" s="697">
        <v>918636.97450999997</v>
      </c>
      <c r="S180" s="563"/>
      <c r="T180" s="516" t="str">
        <f t="shared" si="97"/>
        <v>2.06.04</v>
      </c>
      <c r="U180" s="524" t="str">
        <f t="shared" si="107"/>
        <v>MEJA DAN KURSI KERJA/RAPAT PEJABAT</v>
      </c>
      <c r="V180" s="516">
        <f t="shared" si="108"/>
        <v>5</v>
      </c>
      <c r="W180" s="769">
        <f t="shared" si="99"/>
        <v>183727.394902</v>
      </c>
      <c r="X180" s="516">
        <f t="shared" si="100"/>
        <v>3</v>
      </c>
      <c r="Y180" s="770">
        <f t="shared" si="101"/>
        <v>551182.18470600003</v>
      </c>
      <c r="Z180" s="771">
        <f t="shared" si="102"/>
        <v>183727.394902</v>
      </c>
      <c r="AA180" s="769">
        <f t="shared" si="103"/>
        <v>183727.394902</v>
      </c>
      <c r="AB180" s="769">
        <f t="shared" si="104"/>
        <v>0</v>
      </c>
      <c r="AC180" s="769">
        <f t="shared" si="105"/>
        <v>0</v>
      </c>
      <c r="AD180" s="769">
        <f t="shared" si="106"/>
        <v>0</v>
      </c>
      <c r="AE180" s="808">
        <f t="shared" ref="AE180:AE243" si="110">IF(R180=Y180+Z180+AA180+AB180+AC180+AD180,0,W180)</f>
        <v>0</v>
      </c>
      <c r="AF180" s="516">
        <f t="shared" si="109"/>
        <v>2011</v>
      </c>
      <c r="AG180" s="748">
        <f t="shared" ref="AG180:AG243" si="111">R180-(Y180+Z180+AA180+AB180+AC180+AD180+AE180)</f>
        <v>0</v>
      </c>
      <c r="AH180" s="749">
        <f t="shared" si="93"/>
        <v>918636.97450999997</v>
      </c>
      <c r="AI180" s="746">
        <f t="shared" si="94"/>
        <v>918636.97450999997</v>
      </c>
      <c r="AJ180" s="745">
        <f t="shared" si="95"/>
        <v>918636.97450999997</v>
      </c>
      <c r="AK180" s="745">
        <f t="shared" ref="AK180:AK243" si="112">Y180+Z180+AA180+AB180+AC180+AD180+AE180</f>
        <v>918636.97450999997</v>
      </c>
      <c r="AL180" s="877"/>
    </row>
    <row r="181" spans="1:38" ht="45" hidden="1" customHeight="1" x14ac:dyDescent="0.2">
      <c r="A181" s="775" t="s">
        <v>1220</v>
      </c>
      <c r="B181" s="775" t="str">
        <f t="shared" si="96"/>
        <v>02.06.04.01</v>
      </c>
      <c r="C181" s="760">
        <v>149</v>
      </c>
      <c r="D181" s="696" t="s">
        <v>215</v>
      </c>
      <c r="E181" s="693" t="str">
        <f t="shared" si="98"/>
        <v>2.06.04.01.06</v>
      </c>
      <c r="F181" s="694" t="s">
        <v>1038</v>
      </c>
      <c r="G181" s="603" t="s">
        <v>128</v>
      </c>
      <c r="H181" s="695" t="s">
        <v>607</v>
      </c>
      <c r="I181" s="696" t="s">
        <v>128</v>
      </c>
      <c r="J181" s="695" t="s">
        <v>1158</v>
      </c>
      <c r="K181" s="692">
        <v>2011</v>
      </c>
      <c r="L181" s="696" t="s">
        <v>128</v>
      </c>
      <c r="M181" s="696" t="s">
        <v>128</v>
      </c>
      <c r="N181" s="696" t="s">
        <v>128</v>
      </c>
      <c r="O181" s="696" t="s">
        <v>128</v>
      </c>
      <c r="P181" s="696" t="s">
        <v>128</v>
      </c>
      <c r="Q181" s="692" t="s">
        <v>130</v>
      </c>
      <c r="R181" s="697">
        <v>918636.97450999997</v>
      </c>
      <c r="S181" s="563"/>
      <c r="T181" s="516" t="str">
        <f t="shared" si="97"/>
        <v>2.06.04</v>
      </c>
      <c r="U181" s="524" t="str">
        <f t="shared" si="107"/>
        <v>MEJA DAN KURSI KERJA/RAPAT PEJABAT</v>
      </c>
      <c r="V181" s="516">
        <f t="shared" si="108"/>
        <v>5</v>
      </c>
      <c r="W181" s="769">
        <f t="shared" si="99"/>
        <v>183727.394902</v>
      </c>
      <c r="X181" s="516">
        <f t="shared" si="100"/>
        <v>3</v>
      </c>
      <c r="Y181" s="770">
        <f t="shared" si="101"/>
        <v>551182.18470600003</v>
      </c>
      <c r="Z181" s="771">
        <f t="shared" si="102"/>
        <v>183727.394902</v>
      </c>
      <c r="AA181" s="769">
        <f t="shared" si="103"/>
        <v>183727.394902</v>
      </c>
      <c r="AB181" s="769">
        <f t="shared" si="104"/>
        <v>0</v>
      </c>
      <c r="AC181" s="769">
        <f t="shared" si="105"/>
        <v>0</v>
      </c>
      <c r="AD181" s="769">
        <f t="shared" si="106"/>
        <v>0</v>
      </c>
      <c r="AE181" s="808">
        <f t="shared" si="110"/>
        <v>0</v>
      </c>
      <c r="AF181" s="516">
        <f t="shared" si="109"/>
        <v>2011</v>
      </c>
      <c r="AG181" s="748">
        <f t="shared" si="111"/>
        <v>0</v>
      </c>
      <c r="AH181" s="749">
        <f t="shared" si="93"/>
        <v>918636.97450999997</v>
      </c>
      <c r="AI181" s="746">
        <f t="shared" si="94"/>
        <v>918636.97450999997</v>
      </c>
      <c r="AJ181" s="745">
        <f t="shared" si="95"/>
        <v>918636.97450999997</v>
      </c>
      <c r="AK181" s="745">
        <f t="shared" si="112"/>
        <v>918636.97450999997</v>
      </c>
      <c r="AL181" s="877"/>
    </row>
    <row r="182" spans="1:38" ht="39" hidden="1" customHeight="1" x14ac:dyDescent="0.2">
      <c r="A182" s="775" t="s">
        <v>1220</v>
      </c>
      <c r="B182" s="775" t="str">
        <f t="shared" si="96"/>
        <v>02.06.04.01</v>
      </c>
      <c r="C182" s="760">
        <v>150</v>
      </c>
      <c r="D182" s="696" t="s">
        <v>215</v>
      </c>
      <c r="E182" s="693" t="str">
        <f t="shared" si="98"/>
        <v>2.06.04.01.06</v>
      </c>
      <c r="F182" s="694" t="s">
        <v>1038</v>
      </c>
      <c r="G182" s="603" t="s">
        <v>128</v>
      </c>
      <c r="H182" s="695" t="s">
        <v>607</v>
      </c>
      <c r="I182" s="696" t="s">
        <v>128</v>
      </c>
      <c r="J182" s="695" t="s">
        <v>1158</v>
      </c>
      <c r="K182" s="692">
        <v>2011</v>
      </c>
      <c r="L182" s="696" t="s">
        <v>128</v>
      </c>
      <c r="M182" s="696" t="s">
        <v>128</v>
      </c>
      <c r="N182" s="696" t="s">
        <v>128</v>
      </c>
      <c r="O182" s="696" t="s">
        <v>128</v>
      </c>
      <c r="P182" s="696" t="s">
        <v>128</v>
      </c>
      <c r="Q182" s="692" t="s">
        <v>130</v>
      </c>
      <c r="R182" s="697">
        <v>918636.97450999997</v>
      </c>
      <c r="S182" s="563"/>
      <c r="T182" s="516" t="str">
        <f t="shared" si="97"/>
        <v>2.06.04</v>
      </c>
      <c r="U182" s="524" t="str">
        <f t="shared" si="107"/>
        <v>MEJA DAN KURSI KERJA/RAPAT PEJABAT</v>
      </c>
      <c r="V182" s="516">
        <f t="shared" si="108"/>
        <v>5</v>
      </c>
      <c r="W182" s="769">
        <f t="shared" si="99"/>
        <v>183727.394902</v>
      </c>
      <c r="X182" s="516">
        <f t="shared" si="100"/>
        <v>3</v>
      </c>
      <c r="Y182" s="770">
        <f t="shared" si="101"/>
        <v>551182.18470600003</v>
      </c>
      <c r="Z182" s="771">
        <f t="shared" si="102"/>
        <v>183727.394902</v>
      </c>
      <c r="AA182" s="769">
        <f t="shared" si="103"/>
        <v>183727.394902</v>
      </c>
      <c r="AB182" s="769">
        <f t="shared" si="104"/>
        <v>0</v>
      </c>
      <c r="AC182" s="769">
        <f t="shared" si="105"/>
        <v>0</v>
      </c>
      <c r="AD182" s="769">
        <f t="shared" si="106"/>
        <v>0</v>
      </c>
      <c r="AE182" s="808">
        <f t="shared" si="110"/>
        <v>0</v>
      </c>
      <c r="AF182" s="516">
        <f t="shared" si="109"/>
        <v>2011</v>
      </c>
      <c r="AG182" s="748">
        <f t="shared" si="111"/>
        <v>0</v>
      </c>
      <c r="AH182" s="749">
        <f t="shared" si="93"/>
        <v>918636.97450999997</v>
      </c>
      <c r="AI182" s="746">
        <f t="shared" si="94"/>
        <v>918636.97450999997</v>
      </c>
      <c r="AJ182" s="745">
        <f t="shared" si="95"/>
        <v>918636.97450999997</v>
      </c>
      <c r="AK182" s="745">
        <f t="shared" si="112"/>
        <v>918636.97450999997</v>
      </c>
      <c r="AL182" s="877"/>
    </row>
    <row r="183" spans="1:38" ht="35.25" hidden="1" customHeight="1" x14ac:dyDescent="0.2">
      <c r="A183" s="775" t="s">
        <v>1220</v>
      </c>
      <c r="B183" s="775" t="str">
        <f t="shared" si="96"/>
        <v>02.06.04.01</v>
      </c>
      <c r="C183" s="760">
        <v>151</v>
      </c>
      <c r="D183" s="696" t="s">
        <v>215</v>
      </c>
      <c r="E183" s="693" t="str">
        <f t="shared" si="98"/>
        <v>2.06.04.01.06</v>
      </c>
      <c r="F183" s="694" t="s">
        <v>1038</v>
      </c>
      <c r="G183" s="603" t="s">
        <v>128</v>
      </c>
      <c r="H183" s="695" t="s">
        <v>607</v>
      </c>
      <c r="I183" s="696" t="s">
        <v>128</v>
      </c>
      <c r="J183" s="695" t="s">
        <v>1158</v>
      </c>
      <c r="K183" s="692">
        <v>2011</v>
      </c>
      <c r="L183" s="696" t="s">
        <v>128</v>
      </c>
      <c r="M183" s="696" t="s">
        <v>128</v>
      </c>
      <c r="N183" s="696" t="s">
        <v>128</v>
      </c>
      <c r="O183" s="696" t="s">
        <v>128</v>
      </c>
      <c r="P183" s="696" t="s">
        <v>128</v>
      </c>
      <c r="Q183" s="692" t="s">
        <v>130</v>
      </c>
      <c r="R183" s="697">
        <v>918636.97450999997</v>
      </c>
      <c r="S183" s="563"/>
      <c r="T183" s="516" t="str">
        <f t="shared" si="97"/>
        <v>2.06.04</v>
      </c>
      <c r="U183" s="524" t="str">
        <f t="shared" si="107"/>
        <v>MEJA DAN KURSI KERJA/RAPAT PEJABAT</v>
      </c>
      <c r="V183" s="516">
        <f t="shared" si="108"/>
        <v>5</v>
      </c>
      <c r="W183" s="769">
        <f t="shared" si="99"/>
        <v>183727.394902</v>
      </c>
      <c r="X183" s="516">
        <f t="shared" si="100"/>
        <v>3</v>
      </c>
      <c r="Y183" s="770">
        <f t="shared" si="101"/>
        <v>551182.18470600003</v>
      </c>
      <c r="Z183" s="771">
        <f t="shared" si="102"/>
        <v>183727.394902</v>
      </c>
      <c r="AA183" s="769">
        <f t="shared" si="103"/>
        <v>183727.394902</v>
      </c>
      <c r="AB183" s="769">
        <f t="shared" si="104"/>
        <v>0</v>
      </c>
      <c r="AC183" s="769">
        <f t="shared" si="105"/>
        <v>0</v>
      </c>
      <c r="AD183" s="769">
        <f t="shared" si="106"/>
        <v>0</v>
      </c>
      <c r="AE183" s="808">
        <f t="shared" si="110"/>
        <v>0</v>
      </c>
      <c r="AF183" s="516">
        <f t="shared" si="109"/>
        <v>2011</v>
      </c>
      <c r="AG183" s="748">
        <f t="shared" si="111"/>
        <v>0</v>
      </c>
      <c r="AH183" s="749">
        <f t="shared" si="93"/>
        <v>918636.97450999997</v>
      </c>
      <c r="AI183" s="746">
        <f t="shared" si="94"/>
        <v>918636.97450999997</v>
      </c>
      <c r="AJ183" s="745">
        <f t="shared" si="95"/>
        <v>918636.97450999997</v>
      </c>
      <c r="AK183" s="745">
        <f t="shared" si="112"/>
        <v>918636.97450999997</v>
      </c>
      <c r="AL183" s="877"/>
    </row>
    <row r="184" spans="1:38" ht="45" hidden="1" customHeight="1" x14ac:dyDescent="0.2">
      <c r="A184" s="775" t="s">
        <v>1220</v>
      </c>
      <c r="B184" s="775" t="str">
        <f t="shared" si="96"/>
        <v>02.06.04.01</v>
      </c>
      <c r="C184" s="760">
        <v>152</v>
      </c>
      <c r="D184" s="696" t="s">
        <v>215</v>
      </c>
      <c r="E184" s="693" t="str">
        <f t="shared" si="98"/>
        <v>2.06.04.01.06</v>
      </c>
      <c r="F184" s="694" t="s">
        <v>1038</v>
      </c>
      <c r="G184" s="603" t="s">
        <v>128</v>
      </c>
      <c r="H184" s="695" t="s">
        <v>607</v>
      </c>
      <c r="I184" s="696" t="s">
        <v>128</v>
      </c>
      <c r="J184" s="695" t="s">
        <v>1158</v>
      </c>
      <c r="K184" s="692">
        <v>2011</v>
      </c>
      <c r="L184" s="696" t="s">
        <v>128</v>
      </c>
      <c r="M184" s="696" t="s">
        <v>128</v>
      </c>
      <c r="N184" s="696" t="s">
        <v>128</v>
      </c>
      <c r="O184" s="696" t="s">
        <v>128</v>
      </c>
      <c r="P184" s="696" t="s">
        <v>128</v>
      </c>
      <c r="Q184" s="692" t="s">
        <v>130</v>
      </c>
      <c r="R184" s="697">
        <v>918636.97450999997</v>
      </c>
      <c r="S184" s="563"/>
      <c r="T184" s="516" t="str">
        <f t="shared" si="97"/>
        <v>2.06.04</v>
      </c>
      <c r="U184" s="524" t="str">
        <f t="shared" si="107"/>
        <v>MEJA DAN KURSI KERJA/RAPAT PEJABAT</v>
      </c>
      <c r="V184" s="516">
        <f t="shared" si="108"/>
        <v>5</v>
      </c>
      <c r="W184" s="769">
        <f t="shared" si="99"/>
        <v>183727.394902</v>
      </c>
      <c r="X184" s="516">
        <f t="shared" si="100"/>
        <v>3</v>
      </c>
      <c r="Y184" s="770">
        <f t="shared" si="101"/>
        <v>551182.18470600003</v>
      </c>
      <c r="Z184" s="771">
        <f t="shared" si="102"/>
        <v>183727.394902</v>
      </c>
      <c r="AA184" s="769">
        <f t="shared" si="103"/>
        <v>183727.394902</v>
      </c>
      <c r="AB184" s="769">
        <f t="shared" si="104"/>
        <v>0</v>
      </c>
      <c r="AC184" s="769">
        <f t="shared" si="105"/>
        <v>0</v>
      </c>
      <c r="AD184" s="769">
        <f t="shared" si="106"/>
        <v>0</v>
      </c>
      <c r="AE184" s="808">
        <f t="shared" si="110"/>
        <v>0</v>
      </c>
      <c r="AF184" s="516">
        <f t="shared" si="109"/>
        <v>2011</v>
      </c>
      <c r="AG184" s="748">
        <f t="shared" si="111"/>
        <v>0</v>
      </c>
      <c r="AH184" s="749">
        <f t="shared" si="93"/>
        <v>918636.97450999997</v>
      </c>
      <c r="AI184" s="746">
        <f t="shared" si="94"/>
        <v>918636.97450999997</v>
      </c>
      <c r="AJ184" s="745">
        <f t="shared" si="95"/>
        <v>918636.97450999997</v>
      </c>
      <c r="AK184" s="745">
        <f t="shared" si="112"/>
        <v>918636.97450999997</v>
      </c>
      <c r="AL184" s="877"/>
    </row>
    <row r="185" spans="1:38" ht="45" hidden="1" customHeight="1" x14ac:dyDescent="0.2">
      <c r="A185" s="775" t="s">
        <v>1220</v>
      </c>
      <c r="B185" s="775" t="str">
        <f t="shared" si="96"/>
        <v>02.06.04.01</v>
      </c>
      <c r="C185" s="760">
        <v>153</v>
      </c>
      <c r="D185" s="696" t="s">
        <v>215</v>
      </c>
      <c r="E185" s="693" t="str">
        <f t="shared" si="98"/>
        <v>2.06.04.01.06</v>
      </c>
      <c r="F185" s="694" t="s">
        <v>1038</v>
      </c>
      <c r="G185" s="603" t="s">
        <v>128</v>
      </c>
      <c r="H185" s="695" t="s">
        <v>607</v>
      </c>
      <c r="I185" s="696" t="s">
        <v>128</v>
      </c>
      <c r="J185" s="695" t="s">
        <v>1158</v>
      </c>
      <c r="K185" s="692">
        <v>2011</v>
      </c>
      <c r="L185" s="696" t="s">
        <v>128</v>
      </c>
      <c r="M185" s="696" t="s">
        <v>128</v>
      </c>
      <c r="N185" s="696" t="s">
        <v>128</v>
      </c>
      <c r="O185" s="696" t="s">
        <v>128</v>
      </c>
      <c r="P185" s="696" t="s">
        <v>128</v>
      </c>
      <c r="Q185" s="692" t="s">
        <v>130</v>
      </c>
      <c r="R185" s="697">
        <v>918636.97450999997</v>
      </c>
      <c r="S185" s="563"/>
      <c r="T185" s="516" t="str">
        <f t="shared" si="97"/>
        <v>2.06.04</v>
      </c>
      <c r="U185" s="524" t="str">
        <f t="shared" si="107"/>
        <v>MEJA DAN KURSI KERJA/RAPAT PEJABAT</v>
      </c>
      <c r="V185" s="516">
        <f t="shared" si="108"/>
        <v>5</v>
      </c>
      <c r="W185" s="769">
        <f t="shared" si="99"/>
        <v>183727.394902</v>
      </c>
      <c r="X185" s="516">
        <f t="shared" si="100"/>
        <v>3</v>
      </c>
      <c r="Y185" s="770">
        <f t="shared" si="101"/>
        <v>551182.18470600003</v>
      </c>
      <c r="Z185" s="771">
        <f t="shared" si="102"/>
        <v>183727.394902</v>
      </c>
      <c r="AA185" s="769">
        <f t="shared" si="103"/>
        <v>183727.394902</v>
      </c>
      <c r="AB185" s="769">
        <f t="shared" si="104"/>
        <v>0</v>
      </c>
      <c r="AC185" s="769">
        <f t="shared" si="105"/>
        <v>0</v>
      </c>
      <c r="AD185" s="769">
        <f t="shared" si="106"/>
        <v>0</v>
      </c>
      <c r="AE185" s="808">
        <f t="shared" si="110"/>
        <v>0</v>
      </c>
      <c r="AF185" s="516">
        <f t="shared" si="109"/>
        <v>2011</v>
      </c>
      <c r="AG185" s="748">
        <f t="shared" si="111"/>
        <v>0</v>
      </c>
      <c r="AH185" s="749">
        <f t="shared" si="93"/>
        <v>918636.97450999997</v>
      </c>
      <c r="AI185" s="746">
        <f t="shared" si="94"/>
        <v>918636.97450999997</v>
      </c>
      <c r="AJ185" s="745">
        <f t="shared" si="95"/>
        <v>918636.97450999997</v>
      </c>
      <c r="AK185" s="745">
        <f t="shared" si="112"/>
        <v>918636.97450999997</v>
      </c>
      <c r="AL185" s="877"/>
    </row>
    <row r="186" spans="1:38" ht="45" hidden="1" customHeight="1" x14ac:dyDescent="0.2">
      <c r="A186" s="775" t="s">
        <v>1220</v>
      </c>
      <c r="B186" s="775" t="str">
        <f t="shared" si="96"/>
        <v>02.06.04.01</v>
      </c>
      <c r="C186" s="760">
        <v>154</v>
      </c>
      <c r="D186" s="696" t="s">
        <v>215</v>
      </c>
      <c r="E186" s="693" t="str">
        <f t="shared" si="98"/>
        <v>2.06.04.01.06</v>
      </c>
      <c r="F186" s="694" t="s">
        <v>1038</v>
      </c>
      <c r="G186" s="603" t="s">
        <v>128</v>
      </c>
      <c r="H186" s="695" t="s">
        <v>607</v>
      </c>
      <c r="I186" s="696" t="s">
        <v>128</v>
      </c>
      <c r="J186" s="695" t="s">
        <v>1158</v>
      </c>
      <c r="K186" s="692">
        <v>2011</v>
      </c>
      <c r="L186" s="696" t="s">
        <v>128</v>
      </c>
      <c r="M186" s="696" t="s">
        <v>128</v>
      </c>
      <c r="N186" s="696" t="s">
        <v>128</v>
      </c>
      <c r="O186" s="696" t="s">
        <v>128</v>
      </c>
      <c r="P186" s="696" t="s">
        <v>128</v>
      </c>
      <c r="Q186" s="692" t="s">
        <v>130</v>
      </c>
      <c r="R186" s="697">
        <v>918636.97450999997</v>
      </c>
      <c r="S186" s="563"/>
      <c r="T186" s="516" t="str">
        <f t="shared" si="97"/>
        <v>2.06.04</v>
      </c>
      <c r="U186" s="524" t="str">
        <f t="shared" si="107"/>
        <v>MEJA DAN KURSI KERJA/RAPAT PEJABAT</v>
      </c>
      <c r="V186" s="516">
        <f t="shared" si="108"/>
        <v>5</v>
      </c>
      <c r="W186" s="769">
        <f t="shared" si="99"/>
        <v>183727.394902</v>
      </c>
      <c r="X186" s="516">
        <f t="shared" si="100"/>
        <v>3</v>
      </c>
      <c r="Y186" s="770">
        <f t="shared" si="101"/>
        <v>551182.18470600003</v>
      </c>
      <c r="Z186" s="771">
        <f t="shared" si="102"/>
        <v>183727.394902</v>
      </c>
      <c r="AA186" s="769">
        <f t="shared" si="103"/>
        <v>183727.394902</v>
      </c>
      <c r="AB186" s="769">
        <f t="shared" si="104"/>
        <v>0</v>
      </c>
      <c r="AC186" s="769">
        <f t="shared" si="105"/>
        <v>0</v>
      </c>
      <c r="AD186" s="769">
        <f t="shared" si="106"/>
        <v>0</v>
      </c>
      <c r="AE186" s="808">
        <f t="shared" si="110"/>
        <v>0</v>
      </c>
      <c r="AF186" s="516">
        <f t="shared" si="109"/>
        <v>2011</v>
      </c>
      <c r="AG186" s="748">
        <f t="shared" si="111"/>
        <v>0</v>
      </c>
      <c r="AH186" s="749">
        <f t="shared" si="93"/>
        <v>918636.97450999997</v>
      </c>
      <c r="AI186" s="746">
        <f t="shared" si="94"/>
        <v>918636.97450999997</v>
      </c>
      <c r="AJ186" s="745">
        <f t="shared" si="95"/>
        <v>918636.97450999997</v>
      </c>
      <c r="AK186" s="745">
        <f t="shared" si="112"/>
        <v>918636.97450999997</v>
      </c>
      <c r="AL186" s="877"/>
    </row>
    <row r="187" spans="1:38" ht="45" hidden="1" customHeight="1" x14ac:dyDescent="0.2">
      <c r="A187" s="775" t="s">
        <v>1220</v>
      </c>
      <c r="B187" s="775" t="str">
        <f t="shared" si="96"/>
        <v>02.06.04.01</v>
      </c>
      <c r="C187" s="760">
        <v>155</v>
      </c>
      <c r="D187" s="696" t="s">
        <v>215</v>
      </c>
      <c r="E187" s="693" t="str">
        <f t="shared" si="98"/>
        <v>2.06.04.01.06</v>
      </c>
      <c r="F187" s="694" t="s">
        <v>1038</v>
      </c>
      <c r="G187" s="603" t="s">
        <v>128</v>
      </c>
      <c r="H187" s="695" t="s">
        <v>607</v>
      </c>
      <c r="I187" s="696" t="s">
        <v>128</v>
      </c>
      <c r="J187" s="695" t="s">
        <v>1158</v>
      </c>
      <c r="K187" s="692">
        <v>2011</v>
      </c>
      <c r="L187" s="696" t="s">
        <v>128</v>
      </c>
      <c r="M187" s="696" t="s">
        <v>128</v>
      </c>
      <c r="N187" s="696" t="s">
        <v>128</v>
      </c>
      <c r="O187" s="696" t="s">
        <v>128</v>
      </c>
      <c r="P187" s="696" t="s">
        <v>128</v>
      </c>
      <c r="Q187" s="692" t="s">
        <v>130</v>
      </c>
      <c r="R187" s="697">
        <v>918636.97450999997</v>
      </c>
      <c r="S187" s="563"/>
      <c r="T187" s="516" t="str">
        <f t="shared" si="97"/>
        <v>2.06.04</v>
      </c>
      <c r="U187" s="524" t="str">
        <f t="shared" si="107"/>
        <v>MEJA DAN KURSI KERJA/RAPAT PEJABAT</v>
      </c>
      <c r="V187" s="516">
        <f t="shared" si="108"/>
        <v>5</v>
      </c>
      <c r="W187" s="769">
        <f t="shared" si="99"/>
        <v>183727.394902</v>
      </c>
      <c r="X187" s="516">
        <f t="shared" si="100"/>
        <v>3</v>
      </c>
      <c r="Y187" s="770">
        <f t="shared" si="101"/>
        <v>551182.18470600003</v>
      </c>
      <c r="Z187" s="771">
        <f t="shared" si="102"/>
        <v>183727.394902</v>
      </c>
      <c r="AA187" s="769">
        <f t="shared" si="103"/>
        <v>183727.394902</v>
      </c>
      <c r="AB187" s="769">
        <f t="shared" si="104"/>
        <v>0</v>
      </c>
      <c r="AC187" s="769">
        <f t="shared" si="105"/>
        <v>0</v>
      </c>
      <c r="AD187" s="769">
        <f t="shared" si="106"/>
        <v>0</v>
      </c>
      <c r="AE187" s="808">
        <f t="shared" si="110"/>
        <v>0</v>
      </c>
      <c r="AF187" s="516">
        <f t="shared" si="109"/>
        <v>2011</v>
      </c>
      <c r="AG187" s="748">
        <f t="shared" si="111"/>
        <v>0</v>
      </c>
      <c r="AH187" s="749">
        <f t="shared" si="93"/>
        <v>918636.97450999997</v>
      </c>
      <c r="AI187" s="746">
        <f t="shared" si="94"/>
        <v>918636.97450999997</v>
      </c>
      <c r="AJ187" s="745">
        <f t="shared" si="95"/>
        <v>918636.97450999997</v>
      </c>
      <c r="AK187" s="745">
        <f t="shared" si="112"/>
        <v>918636.97450999997</v>
      </c>
      <c r="AL187" s="877"/>
    </row>
    <row r="188" spans="1:38" ht="45" hidden="1" customHeight="1" x14ac:dyDescent="0.2">
      <c r="A188" s="775" t="s">
        <v>1220</v>
      </c>
      <c r="B188" s="775" t="str">
        <f t="shared" si="96"/>
        <v>02.06.04.03</v>
      </c>
      <c r="C188" s="760">
        <v>156</v>
      </c>
      <c r="D188" s="696" t="s">
        <v>1214</v>
      </c>
      <c r="E188" s="693" t="str">
        <f t="shared" si="98"/>
        <v>2.06.04.03.06</v>
      </c>
      <c r="F188" s="694" t="s">
        <v>1039</v>
      </c>
      <c r="G188" s="603" t="s">
        <v>128</v>
      </c>
      <c r="H188" s="695" t="s">
        <v>1128</v>
      </c>
      <c r="I188" s="696" t="s">
        <v>128</v>
      </c>
      <c r="J188" s="695" t="s">
        <v>1159</v>
      </c>
      <c r="K188" s="692">
        <v>2011</v>
      </c>
      <c r="L188" s="696" t="s">
        <v>128</v>
      </c>
      <c r="M188" s="696" t="s">
        <v>128</v>
      </c>
      <c r="N188" s="696" t="s">
        <v>128</v>
      </c>
      <c r="O188" s="696" t="s">
        <v>128</v>
      </c>
      <c r="P188" s="696" t="s">
        <v>128</v>
      </c>
      <c r="Q188" s="692" t="s">
        <v>130</v>
      </c>
      <c r="R188" s="697">
        <v>1186572.7586999999</v>
      </c>
      <c r="S188" s="563"/>
      <c r="T188" s="516" t="str">
        <f t="shared" si="97"/>
        <v>2.06.04</v>
      </c>
      <c r="U188" s="524" t="str">
        <f t="shared" si="107"/>
        <v>MEJA DAN KURSI KERJA/RAPAT PEJABAT</v>
      </c>
      <c r="V188" s="516">
        <f t="shared" si="108"/>
        <v>5</v>
      </c>
      <c r="W188" s="769">
        <f t="shared" si="99"/>
        <v>237314.55173999997</v>
      </c>
      <c r="X188" s="516">
        <f t="shared" si="100"/>
        <v>3</v>
      </c>
      <c r="Y188" s="770">
        <f t="shared" si="101"/>
        <v>711943.65521999984</v>
      </c>
      <c r="Z188" s="771">
        <f t="shared" si="102"/>
        <v>237314.55173999997</v>
      </c>
      <c r="AA188" s="769">
        <f t="shared" si="103"/>
        <v>237314.55173999997</v>
      </c>
      <c r="AB188" s="769">
        <f t="shared" si="104"/>
        <v>0</v>
      </c>
      <c r="AC188" s="769">
        <f t="shared" si="105"/>
        <v>0</v>
      </c>
      <c r="AD188" s="769">
        <f t="shared" si="106"/>
        <v>0</v>
      </c>
      <c r="AE188" s="808">
        <f t="shared" si="110"/>
        <v>0</v>
      </c>
      <c r="AF188" s="516">
        <f t="shared" si="109"/>
        <v>2011</v>
      </c>
      <c r="AG188" s="748">
        <f t="shared" si="111"/>
        <v>0</v>
      </c>
      <c r="AH188" s="749">
        <f t="shared" si="93"/>
        <v>1186572.7586999999</v>
      </c>
      <c r="AI188" s="746">
        <f t="shared" si="94"/>
        <v>1186572.7586999999</v>
      </c>
      <c r="AJ188" s="745">
        <f t="shared" si="95"/>
        <v>1186572.7586999999</v>
      </c>
      <c r="AK188" s="745">
        <f t="shared" si="112"/>
        <v>1186572.7586999999</v>
      </c>
      <c r="AL188" s="877"/>
    </row>
    <row r="189" spans="1:38" ht="38.25" hidden="1" customHeight="1" x14ac:dyDescent="0.2">
      <c r="A189" s="775" t="s">
        <v>1220</v>
      </c>
      <c r="B189" s="775" t="str">
        <f t="shared" si="96"/>
        <v>02.06.04.03</v>
      </c>
      <c r="C189" s="760">
        <v>157</v>
      </c>
      <c r="D189" s="696" t="s">
        <v>1214</v>
      </c>
      <c r="E189" s="693" t="str">
        <f t="shared" si="98"/>
        <v>2.06.04.03.06</v>
      </c>
      <c r="F189" s="694" t="s">
        <v>1039</v>
      </c>
      <c r="G189" s="603" t="s">
        <v>128</v>
      </c>
      <c r="H189" s="695" t="s">
        <v>1128</v>
      </c>
      <c r="I189" s="696" t="s">
        <v>128</v>
      </c>
      <c r="J189" s="695" t="s">
        <v>1159</v>
      </c>
      <c r="K189" s="692">
        <v>2011</v>
      </c>
      <c r="L189" s="696" t="s">
        <v>128</v>
      </c>
      <c r="M189" s="696" t="s">
        <v>128</v>
      </c>
      <c r="N189" s="696" t="s">
        <v>128</v>
      </c>
      <c r="O189" s="696" t="s">
        <v>128</v>
      </c>
      <c r="P189" s="696" t="s">
        <v>128</v>
      </c>
      <c r="Q189" s="692" t="s">
        <v>130</v>
      </c>
      <c r="R189" s="697">
        <v>1186572.7586999999</v>
      </c>
      <c r="S189" s="563"/>
      <c r="T189" s="516" t="str">
        <f t="shared" si="97"/>
        <v>2.06.04</v>
      </c>
      <c r="U189" s="524" t="str">
        <f t="shared" si="107"/>
        <v>MEJA DAN KURSI KERJA/RAPAT PEJABAT</v>
      </c>
      <c r="V189" s="516">
        <f t="shared" si="108"/>
        <v>5</v>
      </c>
      <c r="W189" s="769">
        <f t="shared" si="99"/>
        <v>237314.55173999997</v>
      </c>
      <c r="X189" s="516">
        <f t="shared" si="100"/>
        <v>3</v>
      </c>
      <c r="Y189" s="770">
        <f t="shared" si="101"/>
        <v>711943.65521999984</v>
      </c>
      <c r="Z189" s="771">
        <f t="shared" si="102"/>
        <v>237314.55173999997</v>
      </c>
      <c r="AA189" s="769">
        <f t="shared" si="103"/>
        <v>237314.55173999997</v>
      </c>
      <c r="AB189" s="769">
        <f t="shared" si="104"/>
        <v>0</v>
      </c>
      <c r="AC189" s="769">
        <f t="shared" si="105"/>
        <v>0</v>
      </c>
      <c r="AD189" s="769">
        <f t="shared" si="106"/>
        <v>0</v>
      </c>
      <c r="AE189" s="808">
        <f t="shared" si="110"/>
        <v>0</v>
      </c>
      <c r="AF189" s="516">
        <f t="shared" si="109"/>
        <v>2011</v>
      </c>
      <c r="AG189" s="748">
        <f t="shared" si="111"/>
        <v>0</v>
      </c>
      <c r="AH189" s="749">
        <f t="shared" si="93"/>
        <v>1186572.7586999999</v>
      </c>
      <c r="AI189" s="746">
        <f t="shared" si="94"/>
        <v>1186572.7586999999</v>
      </c>
      <c r="AJ189" s="745">
        <f t="shared" si="95"/>
        <v>1186572.7586999999</v>
      </c>
      <c r="AK189" s="745">
        <f t="shared" si="112"/>
        <v>1186572.7586999999</v>
      </c>
      <c r="AL189" s="877"/>
    </row>
    <row r="190" spans="1:38" ht="33" hidden="1" customHeight="1" x14ac:dyDescent="0.2">
      <c r="A190" s="775" t="s">
        <v>1220</v>
      </c>
      <c r="B190" s="775" t="str">
        <f t="shared" si="96"/>
        <v>02.06.04.03</v>
      </c>
      <c r="C190" s="760">
        <v>158</v>
      </c>
      <c r="D190" s="696" t="s">
        <v>1214</v>
      </c>
      <c r="E190" s="693" t="str">
        <f t="shared" si="98"/>
        <v>2.06.04.03.06</v>
      </c>
      <c r="F190" s="694" t="s">
        <v>1039</v>
      </c>
      <c r="G190" s="603" t="s">
        <v>128</v>
      </c>
      <c r="H190" s="695" t="s">
        <v>1128</v>
      </c>
      <c r="I190" s="696" t="s">
        <v>128</v>
      </c>
      <c r="J190" s="695" t="s">
        <v>1159</v>
      </c>
      <c r="K190" s="692">
        <v>2011</v>
      </c>
      <c r="L190" s="696" t="s">
        <v>128</v>
      </c>
      <c r="M190" s="696" t="s">
        <v>128</v>
      </c>
      <c r="N190" s="696" t="s">
        <v>128</v>
      </c>
      <c r="O190" s="696" t="s">
        <v>128</v>
      </c>
      <c r="P190" s="696" t="s">
        <v>128</v>
      </c>
      <c r="Q190" s="692" t="s">
        <v>130</v>
      </c>
      <c r="R190" s="697">
        <v>1186572.7586999999</v>
      </c>
      <c r="S190" s="563"/>
      <c r="T190" s="516" t="str">
        <f t="shared" si="97"/>
        <v>2.06.04</v>
      </c>
      <c r="U190" s="524" t="str">
        <f t="shared" si="107"/>
        <v>MEJA DAN KURSI KERJA/RAPAT PEJABAT</v>
      </c>
      <c r="V190" s="516">
        <f t="shared" si="108"/>
        <v>5</v>
      </c>
      <c r="W190" s="769">
        <f t="shared" si="99"/>
        <v>237314.55173999997</v>
      </c>
      <c r="X190" s="516">
        <f t="shared" si="100"/>
        <v>3</v>
      </c>
      <c r="Y190" s="770">
        <f t="shared" si="101"/>
        <v>711943.65521999984</v>
      </c>
      <c r="Z190" s="771">
        <f t="shared" si="102"/>
        <v>237314.55173999997</v>
      </c>
      <c r="AA190" s="769">
        <f t="shared" si="103"/>
        <v>237314.55173999997</v>
      </c>
      <c r="AB190" s="769">
        <f t="shared" si="104"/>
        <v>0</v>
      </c>
      <c r="AC190" s="769">
        <f t="shared" si="105"/>
        <v>0</v>
      </c>
      <c r="AD190" s="769">
        <f t="shared" si="106"/>
        <v>0</v>
      </c>
      <c r="AE190" s="808">
        <f t="shared" si="110"/>
        <v>0</v>
      </c>
      <c r="AF190" s="516">
        <f t="shared" si="109"/>
        <v>2011</v>
      </c>
      <c r="AG190" s="748">
        <f t="shared" si="111"/>
        <v>0</v>
      </c>
      <c r="AH190" s="749">
        <f t="shared" si="93"/>
        <v>1186572.7586999999</v>
      </c>
      <c r="AI190" s="746">
        <f t="shared" si="94"/>
        <v>1186572.7586999999</v>
      </c>
      <c r="AJ190" s="745">
        <f t="shared" si="95"/>
        <v>1186572.7586999999</v>
      </c>
      <c r="AK190" s="745">
        <f t="shared" si="112"/>
        <v>1186572.7586999999</v>
      </c>
      <c r="AL190" s="877"/>
    </row>
    <row r="191" spans="1:38" ht="33.75" hidden="1" customHeight="1" x14ac:dyDescent="0.2">
      <c r="A191" s="775" t="s">
        <v>1220</v>
      </c>
      <c r="B191" s="775" t="str">
        <f t="shared" si="96"/>
        <v>02.06.04.03</v>
      </c>
      <c r="C191" s="760">
        <v>159</v>
      </c>
      <c r="D191" s="696" t="s">
        <v>1214</v>
      </c>
      <c r="E191" s="693" t="str">
        <f t="shared" si="98"/>
        <v>2.06.04.03.06</v>
      </c>
      <c r="F191" s="694" t="s">
        <v>1039</v>
      </c>
      <c r="G191" s="603" t="s">
        <v>128</v>
      </c>
      <c r="H191" s="695" t="s">
        <v>1128</v>
      </c>
      <c r="I191" s="696" t="s">
        <v>128</v>
      </c>
      <c r="J191" s="695" t="s">
        <v>1159</v>
      </c>
      <c r="K191" s="692">
        <v>2011</v>
      </c>
      <c r="L191" s="696" t="s">
        <v>128</v>
      </c>
      <c r="M191" s="696" t="s">
        <v>128</v>
      </c>
      <c r="N191" s="696" t="s">
        <v>128</v>
      </c>
      <c r="O191" s="696" t="s">
        <v>128</v>
      </c>
      <c r="P191" s="696" t="s">
        <v>128</v>
      </c>
      <c r="Q191" s="692" t="s">
        <v>130</v>
      </c>
      <c r="R191" s="697">
        <v>1186572.7586999999</v>
      </c>
      <c r="S191" s="563"/>
      <c r="T191" s="516" t="str">
        <f t="shared" si="97"/>
        <v>2.06.04</v>
      </c>
      <c r="U191" s="524" t="str">
        <f t="shared" si="107"/>
        <v>MEJA DAN KURSI KERJA/RAPAT PEJABAT</v>
      </c>
      <c r="V191" s="516">
        <f t="shared" si="108"/>
        <v>5</v>
      </c>
      <c r="W191" s="769">
        <f t="shared" si="99"/>
        <v>237314.55173999997</v>
      </c>
      <c r="X191" s="516">
        <f t="shared" si="100"/>
        <v>3</v>
      </c>
      <c r="Y191" s="770">
        <f t="shared" si="101"/>
        <v>711943.65521999984</v>
      </c>
      <c r="Z191" s="771">
        <f t="shared" si="102"/>
        <v>237314.55173999997</v>
      </c>
      <c r="AA191" s="769">
        <f t="shared" si="103"/>
        <v>237314.55173999997</v>
      </c>
      <c r="AB191" s="769">
        <f t="shared" si="104"/>
        <v>0</v>
      </c>
      <c r="AC191" s="769">
        <f t="shared" si="105"/>
        <v>0</v>
      </c>
      <c r="AD191" s="769">
        <f t="shared" si="106"/>
        <v>0</v>
      </c>
      <c r="AE191" s="808">
        <f t="shared" si="110"/>
        <v>0</v>
      </c>
      <c r="AF191" s="516">
        <f t="shared" si="109"/>
        <v>2011</v>
      </c>
      <c r="AG191" s="748">
        <f t="shared" si="111"/>
        <v>0</v>
      </c>
      <c r="AH191" s="749">
        <f t="shared" si="93"/>
        <v>1186572.7586999999</v>
      </c>
      <c r="AI191" s="746">
        <f t="shared" si="94"/>
        <v>1186572.7586999999</v>
      </c>
      <c r="AJ191" s="745">
        <f t="shared" si="95"/>
        <v>1186572.7586999999</v>
      </c>
      <c r="AK191" s="745">
        <f t="shared" si="112"/>
        <v>1186572.7586999999</v>
      </c>
      <c r="AL191" s="877"/>
    </row>
    <row r="192" spans="1:38" ht="31.5" hidden="1" customHeight="1" x14ac:dyDescent="0.2">
      <c r="A192" s="775" t="s">
        <v>1220</v>
      </c>
      <c r="B192" s="775" t="str">
        <f t="shared" si="96"/>
        <v>02.06.04.03</v>
      </c>
      <c r="C192" s="760">
        <v>160</v>
      </c>
      <c r="D192" s="696" t="s">
        <v>1214</v>
      </c>
      <c r="E192" s="693" t="str">
        <f t="shared" si="98"/>
        <v>2.06.04.03.06</v>
      </c>
      <c r="F192" s="694" t="s">
        <v>1039</v>
      </c>
      <c r="G192" s="603" t="s">
        <v>128</v>
      </c>
      <c r="H192" s="695" t="s">
        <v>1128</v>
      </c>
      <c r="I192" s="696" t="s">
        <v>128</v>
      </c>
      <c r="J192" s="695" t="s">
        <v>1159</v>
      </c>
      <c r="K192" s="692">
        <v>2011</v>
      </c>
      <c r="L192" s="696" t="s">
        <v>128</v>
      </c>
      <c r="M192" s="696" t="s">
        <v>128</v>
      </c>
      <c r="N192" s="696" t="s">
        <v>128</v>
      </c>
      <c r="O192" s="696" t="s">
        <v>128</v>
      </c>
      <c r="P192" s="696" t="s">
        <v>128</v>
      </c>
      <c r="Q192" s="692" t="s">
        <v>130</v>
      </c>
      <c r="R192" s="697">
        <v>1186572.7586999999</v>
      </c>
      <c r="S192" s="563"/>
      <c r="T192" s="516" t="str">
        <f t="shared" si="97"/>
        <v>2.06.04</v>
      </c>
      <c r="U192" s="524" t="str">
        <f t="shared" si="107"/>
        <v>MEJA DAN KURSI KERJA/RAPAT PEJABAT</v>
      </c>
      <c r="V192" s="516">
        <f t="shared" si="108"/>
        <v>5</v>
      </c>
      <c r="W192" s="769">
        <f t="shared" si="99"/>
        <v>237314.55173999997</v>
      </c>
      <c r="X192" s="516">
        <f t="shared" si="100"/>
        <v>3</v>
      </c>
      <c r="Y192" s="770">
        <f t="shared" si="101"/>
        <v>711943.65521999984</v>
      </c>
      <c r="Z192" s="771">
        <f t="shared" si="102"/>
        <v>237314.55173999997</v>
      </c>
      <c r="AA192" s="769">
        <f t="shared" si="103"/>
        <v>237314.55173999997</v>
      </c>
      <c r="AB192" s="769">
        <f t="shared" si="104"/>
        <v>0</v>
      </c>
      <c r="AC192" s="769">
        <f t="shared" si="105"/>
        <v>0</v>
      </c>
      <c r="AD192" s="769">
        <f t="shared" si="106"/>
        <v>0</v>
      </c>
      <c r="AE192" s="808">
        <f t="shared" si="110"/>
        <v>0</v>
      </c>
      <c r="AF192" s="516">
        <f t="shared" si="109"/>
        <v>2011</v>
      </c>
      <c r="AG192" s="748">
        <f t="shared" si="111"/>
        <v>0</v>
      </c>
      <c r="AH192" s="749">
        <f t="shared" si="93"/>
        <v>1186572.7586999999</v>
      </c>
      <c r="AI192" s="746">
        <f t="shared" si="94"/>
        <v>1186572.7586999999</v>
      </c>
      <c r="AJ192" s="745">
        <f t="shared" si="95"/>
        <v>1186572.7586999999</v>
      </c>
      <c r="AK192" s="745">
        <f t="shared" si="112"/>
        <v>1186572.7586999999</v>
      </c>
      <c r="AL192" s="877"/>
    </row>
    <row r="193" spans="1:38" ht="39.75" hidden="1" customHeight="1" x14ac:dyDescent="0.2">
      <c r="A193" s="775" t="s">
        <v>1220</v>
      </c>
      <c r="B193" s="775" t="str">
        <f t="shared" si="96"/>
        <v>02.06.04.03</v>
      </c>
      <c r="C193" s="760">
        <v>161</v>
      </c>
      <c r="D193" s="696" t="s">
        <v>1214</v>
      </c>
      <c r="E193" s="693" t="str">
        <f t="shared" si="98"/>
        <v>2.06.04.03.06</v>
      </c>
      <c r="F193" s="694" t="s">
        <v>1039</v>
      </c>
      <c r="G193" s="603" t="s">
        <v>128</v>
      </c>
      <c r="H193" s="695" t="s">
        <v>1128</v>
      </c>
      <c r="I193" s="696" t="s">
        <v>128</v>
      </c>
      <c r="J193" s="695" t="s">
        <v>1159</v>
      </c>
      <c r="K193" s="692">
        <v>2011</v>
      </c>
      <c r="L193" s="696" t="s">
        <v>128</v>
      </c>
      <c r="M193" s="696" t="s">
        <v>128</v>
      </c>
      <c r="N193" s="696" t="s">
        <v>128</v>
      </c>
      <c r="O193" s="696" t="s">
        <v>128</v>
      </c>
      <c r="P193" s="696" t="s">
        <v>128</v>
      </c>
      <c r="Q193" s="692" t="s">
        <v>130</v>
      </c>
      <c r="R193" s="697">
        <v>1186572.7586999999</v>
      </c>
      <c r="S193" s="563"/>
      <c r="T193" s="516" t="str">
        <f t="shared" si="97"/>
        <v>2.06.04</v>
      </c>
      <c r="U193" s="524" t="str">
        <f t="shared" si="107"/>
        <v>MEJA DAN KURSI KERJA/RAPAT PEJABAT</v>
      </c>
      <c r="V193" s="516">
        <f t="shared" si="108"/>
        <v>5</v>
      </c>
      <c r="W193" s="769">
        <f t="shared" si="99"/>
        <v>237314.55173999997</v>
      </c>
      <c r="X193" s="516">
        <f t="shared" si="100"/>
        <v>3</v>
      </c>
      <c r="Y193" s="770">
        <f t="shared" si="101"/>
        <v>711943.65521999984</v>
      </c>
      <c r="Z193" s="771">
        <f t="shared" si="102"/>
        <v>237314.55173999997</v>
      </c>
      <c r="AA193" s="769">
        <f t="shared" si="103"/>
        <v>237314.55173999997</v>
      </c>
      <c r="AB193" s="769">
        <f t="shared" si="104"/>
        <v>0</v>
      </c>
      <c r="AC193" s="769">
        <f t="shared" si="105"/>
        <v>0</v>
      </c>
      <c r="AD193" s="769">
        <f t="shared" si="106"/>
        <v>0</v>
      </c>
      <c r="AE193" s="808">
        <f t="shared" si="110"/>
        <v>0</v>
      </c>
      <c r="AF193" s="516">
        <f t="shared" si="109"/>
        <v>2011</v>
      </c>
      <c r="AG193" s="748">
        <f t="shared" si="111"/>
        <v>0</v>
      </c>
      <c r="AH193" s="749">
        <f t="shared" si="93"/>
        <v>1186572.7586999999</v>
      </c>
      <c r="AI193" s="746">
        <f t="shared" si="94"/>
        <v>1186572.7586999999</v>
      </c>
      <c r="AJ193" s="745">
        <f t="shared" si="95"/>
        <v>1186572.7586999999</v>
      </c>
      <c r="AK193" s="745">
        <f t="shared" si="112"/>
        <v>1186572.7586999999</v>
      </c>
      <c r="AL193" s="877"/>
    </row>
    <row r="194" spans="1:38" ht="32.25" hidden="1" customHeight="1" x14ac:dyDescent="0.2">
      <c r="A194" s="775" t="s">
        <v>1220</v>
      </c>
      <c r="B194" s="775" t="str">
        <f t="shared" si="96"/>
        <v>02.06.04.03</v>
      </c>
      <c r="C194" s="760">
        <v>162</v>
      </c>
      <c r="D194" s="696" t="s">
        <v>1214</v>
      </c>
      <c r="E194" s="693" t="str">
        <f t="shared" si="98"/>
        <v>2.06.04.03.06</v>
      </c>
      <c r="F194" s="694" t="s">
        <v>1039</v>
      </c>
      <c r="G194" s="603" t="s">
        <v>128</v>
      </c>
      <c r="H194" s="695" t="s">
        <v>1128</v>
      </c>
      <c r="I194" s="696" t="s">
        <v>128</v>
      </c>
      <c r="J194" s="695" t="s">
        <v>1159</v>
      </c>
      <c r="K194" s="692">
        <v>2011</v>
      </c>
      <c r="L194" s="696" t="s">
        <v>128</v>
      </c>
      <c r="M194" s="696" t="s">
        <v>128</v>
      </c>
      <c r="N194" s="696" t="s">
        <v>128</v>
      </c>
      <c r="O194" s="696" t="s">
        <v>128</v>
      </c>
      <c r="P194" s="696" t="s">
        <v>128</v>
      </c>
      <c r="Q194" s="692" t="s">
        <v>130</v>
      </c>
      <c r="R194" s="697">
        <v>1186572.7586999999</v>
      </c>
      <c r="S194" s="563"/>
      <c r="T194" s="516" t="str">
        <f t="shared" si="97"/>
        <v>2.06.04</v>
      </c>
      <c r="U194" s="524" t="str">
        <f t="shared" si="107"/>
        <v>MEJA DAN KURSI KERJA/RAPAT PEJABAT</v>
      </c>
      <c r="V194" s="516">
        <f t="shared" si="108"/>
        <v>5</v>
      </c>
      <c r="W194" s="769">
        <f t="shared" si="99"/>
        <v>237314.55173999997</v>
      </c>
      <c r="X194" s="516">
        <f t="shared" si="100"/>
        <v>3</v>
      </c>
      <c r="Y194" s="770">
        <f t="shared" si="101"/>
        <v>711943.65521999984</v>
      </c>
      <c r="Z194" s="771">
        <f t="shared" si="102"/>
        <v>237314.55173999997</v>
      </c>
      <c r="AA194" s="769">
        <f t="shared" si="103"/>
        <v>237314.55173999997</v>
      </c>
      <c r="AB194" s="769">
        <f t="shared" si="104"/>
        <v>0</v>
      </c>
      <c r="AC194" s="769">
        <f t="shared" si="105"/>
        <v>0</v>
      </c>
      <c r="AD194" s="769">
        <f t="shared" si="106"/>
        <v>0</v>
      </c>
      <c r="AE194" s="808">
        <f t="shared" si="110"/>
        <v>0</v>
      </c>
      <c r="AF194" s="516">
        <f t="shared" si="109"/>
        <v>2011</v>
      </c>
      <c r="AG194" s="748">
        <f t="shared" si="111"/>
        <v>0</v>
      </c>
      <c r="AH194" s="749">
        <f t="shared" ref="AH194:AH257" si="113">Y194+Z194+AA194+AB194</f>
        <v>1186572.7586999999</v>
      </c>
      <c r="AI194" s="746">
        <f t="shared" si="94"/>
        <v>1186572.7586999999</v>
      </c>
      <c r="AJ194" s="745">
        <f t="shared" si="95"/>
        <v>1186572.7586999999</v>
      </c>
      <c r="AK194" s="745">
        <f t="shared" si="112"/>
        <v>1186572.7586999999</v>
      </c>
      <c r="AL194" s="877"/>
    </row>
    <row r="195" spans="1:38" ht="50.25" hidden="1" customHeight="1" x14ac:dyDescent="0.2">
      <c r="A195" s="775" t="s">
        <v>1220</v>
      </c>
      <c r="B195" s="775" t="str">
        <f t="shared" si="96"/>
        <v>02.06.04.03</v>
      </c>
      <c r="C195" s="760">
        <v>163</v>
      </c>
      <c r="D195" s="696" t="s">
        <v>1214</v>
      </c>
      <c r="E195" s="693" t="str">
        <f t="shared" si="98"/>
        <v>2.06.04.03.06</v>
      </c>
      <c r="F195" s="694" t="s">
        <v>1039</v>
      </c>
      <c r="G195" s="603" t="s">
        <v>128</v>
      </c>
      <c r="H195" s="695" t="s">
        <v>1128</v>
      </c>
      <c r="I195" s="696" t="s">
        <v>128</v>
      </c>
      <c r="J195" s="695" t="s">
        <v>1159</v>
      </c>
      <c r="K195" s="692">
        <v>2011</v>
      </c>
      <c r="L195" s="696" t="s">
        <v>128</v>
      </c>
      <c r="M195" s="696" t="s">
        <v>128</v>
      </c>
      <c r="N195" s="696" t="s">
        <v>128</v>
      </c>
      <c r="O195" s="696" t="s">
        <v>128</v>
      </c>
      <c r="P195" s="696" t="s">
        <v>128</v>
      </c>
      <c r="Q195" s="692" t="s">
        <v>130</v>
      </c>
      <c r="R195" s="697">
        <v>1186572.7586999999</v>
      </c>
      <c r="S195" s="563"/>
      <c r="T195" s="516" t="str">
        <f t="shared" si="97"/>
        <v>2.06.04</v>
      </c>
      <c r="U195" s="524" t="str">
        <f t="shared" si="107"/>
        <v>MEJA DAN KURSI KERJA/RAPAT PEJABAT</v>
      </c>
      <c r="V195" s="516">
        <f t="shared" si="108"/>
        <v>5</v>
      </c>
      <c r="W195" s="769">
        <f t="shared" si="99"/>
        <v>237314.55173999997</v>
      </c>
      <c r="X195" s="516">
        <f t="shared" si="100"/>
        <v>3</v>
      </c>
      <c r="Y195" s="770">
        <f t="shared" si="101"/>
        <v>711943.65521999984</v>
      </c>
      <c r="Z195" s="771">
        <f t="shared" si="102"/>
        <v>237314.55173999997</v>
      </c>
      <c r="AA195" s="769">
        <f t="shared" si="103"/>
        <v>237314.55173999997</v>
      </c>
      <c r="AB195" s="769">
        <f t="shared" si="104"/>
        <v>0</v>
      </c>
      <c r="AC195" s="769">
        <f t="shared" si="105"/>
        <v>0</v>
      </c>
      <c r="AD195" s="769">
        <f t="shared" si="106"/>
        <v>0</v>
      </c>
      <c r="AE195" s="808">
        <f t="shared" si="110"/>
        <v>0</v>
      </c>
      <c r="AF195" s="516">
        <f t="shared" si="109"/>
        <v>2011</v>
      </c>
      <c r="AG195" s="748">
        <f t="shared" si="111"/>
        <v>0</v>
      </c>
      <c r="AH195" s="749">
        <f t="shared" si="113"/>
        <v>1186572.7586999999</v>
      </c>
      <c r="AI195" s="746">
        <f t="shared" ref="AI195:AI258" si="114">Y195+Z195+AA195+AB195+AC195</f>
        <v>1186572.7586999999</v>
      </c>
      <c r="AJ195" s="745">
        <f t="shared" ref="AJ195:AJ258" si="115">Y195+Z195+AA195+AB195+AC195+AD195</f>
        <v>1186572.7586999999</v>
      </c>
      <c r="AK195" s="745">
        <f t="shared" si="112"/>
        <v>1186572.7586999999</v>
      </c>
      <c r="AL195" s="877"/>
    </row>
    <row r="196" spans="1:38" ht="43.5" hidden="1" customHeight="1" x14ac:dyDescent="0.2">
      <c r="A196" s="775" t="s">
        <v>1220</v>
      </c>
      <c r="B196" s="775" t="str">
        <f t="shared" si="96"/>
        <v>02.06.04.03</v>
      </c>
      <c r="C196" s="760">
        <v>164</v>
      </c>
      <c r="D196" s="696" t="s">
        <v>1214</v>
      </c>
      <c r="E196" s="693" t="str">
        <f t="shared" si="98"/>
        <v>2.06.04.03.06</v>
      </c>
      <c r="F196" s="694" t="s">
        <v>1039</v>
      </c>
      <c r="G196" s="603" t="s">
        <v>128</v>
      </c>
      <c r="H196" s="695" t="s">
        <v>1128</v>
      </c>
      <c r="I196" s="696" t="s">
        <v>128</v>
      </c>
      <c r="J196" s="695" t="s">
        <v>1159</v>
      </c>
      <c r="K196" s="692">
        <v>2011</v>
      </c>
      <c r="L196" s="696" t="s">
        <v>128</v>
      </c>
      <c r="M196" s="696" t="s">
        <v>128</v>
      </c>
      <c r="N196" s="696" t="s">
        <v>128</v>
      </c>
      <c r="O196" s="696" t="s">
        <v>128</v>
      </c>
      <c r="P196" s="696" t="s">
        <v>128</v>
      </c>
      <c r="Q196" s="692" t="s">
        <v>130</v>
      </c>
      <c r="R196" s="697">
        <v>1186572.7586999999</v>
      </c>
      <c r="S196" s="563"/>
      <c r="T196" s="516" t="str">
        <f t="shared" si="97"/>
        <v>2.06.04</v>
      </c>
      <c r="U196" s="524" t="str">
        <f t="shared" si="107"/>
        <v>MEJA DAN KURSI KERJA/RAPAT PEJABAT</v>
      </c>
      <c r="V196" s="516">
        <f t="shared" si="108"/>
        <v>5</v>
      </c>
      <c r="W196" s="769">
        <f t="shared" si="99"/>
        <v>237314.55173999997</v>
      </c>
      <c r="X196" s="516">
        <f t="shared" si="100"/>
        <v>3</v>
      </c>
      <c r="Y196" s="770">
        <f t="shared" si="101"/>
        <v>711943.65521999984</v>
      </c>
      <c r="Z196" s="771">
        <f t="shared" si="102"/>
        <v>237314.55173999997</v>
      </c>
      <c r="AA196" s="769">
        <f t="shared" si="103"/>
        <v>237314.55173999997</v>
      </c>
      <c r="AB196" s="769">
        <f t="shared" si="104"/>
        <v>0</v>
      </c>
      <c r="AC196" s="769">
        <f t="shared" si="105"/>
        <v>0</v>
      </c>
      <c r="AD196" s="769">
        <f t="shared" si="106"/>
        <v>0</v>
      </c>
      <c r="AE196" s="808">
        <f t="shared" si="110"/>
        <v>0</v>
      </c>
      <c r="AF196" s="516">
        <f t="shared" si="109"/>
        <v>2011</v>
      </c>
      <c r="AG196" s="748">
        <f t="shared" si="111"/>
        <v>0</v>
      </c>
      <c r="AH196" s="749">
        <f t="shared" si="113"/>
        <v>1186572.7586999999</v>
      </c>
      <c r="AI196" s="746">
        <f t="shared" si="114"/>
        <v>1186572.7586999999</v>
      </c>
      <c r="AJ196" s="745">
        <f t="shared" si="115"/>
        <v>1186572.7586999999</v>
      </c>
      <c r="AK196" s="745">
        <f t="shared" si="112"/>
        <v>1186572.7586999999</v>
      </c>
      <c r="AL196" s="877"/>
    </row>
    <row r="197" spans="1:38" ht="47.25" hidden="1" customHeight="1" x14ac:dyDescent="0.2">
      <c r="A197" s="775" t="s">
        <v>1220</v>
      </c>
      <c r="B197" s="775" t="str">
        <f t="shared" si="96"/>
        <v>02.06.04.03</v>
      </c>
      <c r="C197" s="760">
        <v>165</v>
      </c>
      <c r="D197" s="696" t="s">
        <v>1214</v>
      </c>
      <c r="E197" s="693" t="str">
        <f t="shared" si="98"/>
        <v>2.06.04.03.06</v>
      </c>
      <c r="F197" s="694" t="s">
        <v>1039</v>
      </c>
      <c r="G197" s="603" t="s">
        <v>128</v>
      </c>
      <c r="H197" s="695" t="s">
        <v>1128</v>
      </c>
      <c r="I197" s="696" t="s">
        <v>128</v>
      </c>
      <c r="J197" s="695" t="s">
        <v>1159</v>
      </c>
      <c r="K197" s="692">
        <v>2011</v>
      </c>
      <c r="L197" s="696" t="s">
        <v>128</v>
      </c>
      <c r="M197" s="696" t="s">
        <v>128</v>
      </c>
      <c r="N197" s="696" t="s">
        <v>128</v>
      </c>
      <c r="O197" s="696" t="s">
        <v>128</v>
      </c>
      <c r="P197" s="696" t="s">
        <v>128</v>
      </c>
      <c r="Q197" s="692" t="s">
        <v>130</v>
      </c>
      <c r="R197" s="697">
        <v>1186572.7586999999</v>
      </c>
      <c r="S197" s="563"/>
      <c r="T197" s="516" t="str">
        <f t="shared" si="97"/>
        <v>2.06.04</v>
      </c>
      <c r="U197" s="524" t="str">
        <f t="shared" si="107"/>
        <v>MEJA DAN KURSI KERJA/RAPAT PEJABAT</v>
      </c>
      <c r="V197" s="516">
        <f t="shared" si="108"/>
        <v>5</v>
      </c>
      <c r="W197" s="769">
        <f t="shared" si="99"/>
        <v>237314.55173999997</v>
      </c>
      <c r="X197" s="516">
        <f t="shared" si="100"/>
        <v>3</v>
      </c>
      <c r="Y197" s="770">
        <f t="shared" si="101"/>
        <v>711943.65521999984</v>
      </c>
      <c r="Z197" s="771">
        <f t="shared" si="102"/>
        <v>237314.55173999997</v>
      </c>
      <c r="AA197" s="769">
        <f t="shared" si="103"/>
        <v>237314.55173999997</v>
      </c>
      <c r="AB197" s="769">
        <f t="shared" si="104"/>
        <v>0</v>
      </c>
      <c r="AC197" s="769">
        <f t="shared" si="105"/>
        <v>0</v>
      </c>
      <c r="AD197" s="769">
        <f t="shared" si="106"/>
        <v>0</v>
      </c>
      <c r="AE197" s="808">
        <f t="shared" si="110"/>
        <v>0</v>
      </c>
      <c r="AF197" s="516">
        <f t="shared" si="109"/>
        <v>2011</v>
      </c>
      <c r="AG197" s="748">
        <f t="shared" si="111"/>
        <v>0</v>
      </c>
      <c r="AH197" s="749">
        <f t="shared" si="113"/>
        <v>1186572.7586999999</v>
      </c>
      <c r="AI197" s="746">
        <f t="shared" si="114"/>
        <v>1186572.7586999999</v>
      </c>
      <c r="AJ197" s="745">
        <f t="shared" si="115"/>
        <v>1186572.7586999999</v>
      </c>
      <c r="AK197" s="745">
        <f t="shared" si="112"/>
        <v>1186572.7586999999</v>
      </c>
      <c r="AL197" s="877"/>
    </row>
    <row r="198" spans="1:38" ht="43.5" hidden="1" customHeight="1" x14ac:dyDescent="0.2">
      <c r="A198" s="775" t="s">
        <v>1220</v>
      </c>
      <c r="B198" s="775" t="str">
        <f t="shared" si="96"/>
        <v>02.06.04.03</v>
      </c>
      <c r="C198" s="760">
        <v>166</v>
      </c>
      <c r="D198" s="696" t="s">
        <v>1214</v>
      </c>
      <c r="E198" s="693" t="str">
        <f t="shared" si="98"/>
        <v>2.06.04.03.06</v>
      </c>
      <c r="F198" s="694" t="s">
        <v>1039</v>
      </c>
      <c r="G198" s="603" t="s">
        <v>128</v>
      </c>
      <c r="H198" s="695" t="s">
        <v>1128</v>
      </c>
      <c r="I198" s="696" t="s">
        <v>128</v>
      </c>
      <c r="J198" s="695" t="s">
        <v>1159</v>
      </c>
      <c r="K198" s="692">
        <v>2011</v>
      </c>
      <c r="L198" s="696" t="s">
        <v>128</v>
      </c>
      <c r="M198" s="696" t="s">
        <v>128</v>
      </c>
      <c r="N198" s="696" t="s">
        <v>128</v>
      </c>
      <c r="O198" s="696" t="s">
        <v>128</v>
      </c>
      <c r="P198" s="696" t="s">
        <v>128</v>
      </c>
      <c r="Q198" s="692" t="s">
        <v>130</v>
      </c>
      <c r="R198" s="697">
        <v>1186572.7586999999</v>
      </c>
      <c r="S198" s="563"/>
      <c r="T198" s="516" t="str">
        <f t="shared" si="97"/>
        <v>2.06.04</v>
      </c>
      <c r="U198" s="524" t="str">
        <f t="shared" si="107"/>
        <v>MEJA DAN KURSI KERJA/RAPAT PEJABAT</v>
      </c>
      <c r="V198" s="516">
        <f t="shared" si="108"/>
        <v>5</v>
      </c>
      <c r="W198" s="769">
        <f t="shared" si="99"/>
        <v>237314.55173999997</v>
      </c>
      <c r="X198" s="516">
        <f t="shared" si="100"/>
        <v>3</v>
      </c>
      <c r="Y198" s="770">
        <f t="shared" si="101"/>
        <v>711943.65521999984</v>
      </c>
      <c r="Z198" s="771">
        <f t="shared" si="102"/>
        <v>237314.55173999997</v>
      </c>
      <c r="AA198" s="769">
        <f t="shared" si="103"/>
        <v>237314.55173999997</v>
      </c>
      <c r="AB198" s="769">
        <f t="shared" si="104"/>
        <v>0</v>
      </c>
      <c r="AC198" s="769">
        <f t="shared" si="105"/>
        <v>0</v>
      </c>
      <c r="AD198" s="769">
        <f t="shared" si="106"/>
        <v>0</v>
      </c>
      <c r="AE198" s="808">
        <f t="shared" si="110"/>
        <v>0</v>
      </c>
      <c r="AF198" s="516">
        <f t="shared" si="109"/>
        <v>2011</v>
      </c>
      <c r="AG198" s="748">
        <f t="shared" si="111"/>
        <v>0</v>
      </c>
      <c r="AH198" s="749">
        <f t="shared" si="113"/>
        <v>1186572.7586999999</v>
      </c>
      <c r="AI198" s="746">
        <f t="shared" si="114"/>
        <v>1186572.7586999999</v>
      </c>
      <c r="AJ198" s="745">
        <f t="shared" si="115"/>
        <v>1186572.7586999999</v>
      </c>
      <c r="AK198" s="745">
        <f t="shared" si="112"/>
        <v>1186572.7586999999</v>
      </c>
      <c r="AL198" s="877"/>
    </row>
    <row r="199" spans="1:38" ht="105" hidden="1" customHeight="1" x14ac:dyDescent="0.2">
      <c r="A199" s="775" t="s">
        <v>1220</v>
      </c>
      <c r="B199" s="775" t="str">
        <f t="shared" si="96"/>
        <v>02.06.03.06</v>
      </c>
      <c r="C199" s="760">
        <v>167</v>
      </c>
      <c r="D199" s="696" t="s">
        <v>1215</v>
      </c>
      <c r="E199" s="693" t="str">
        <f t="shared" si="98"/>
        <v>2.06.03.06.01</v>
      </c>
      <c r="F199" s="713" t="s">
        <v>1040</v>
      </c>
      <c r="G199" s="603" t="s">
        <v>128</v>
      </c>
      <c r="H199" s="714" t="s">
        <v>149</v>
      </c>
      <c r="I199" s="696" t="s">
        <v>128</v>
      </c>
      <c r="J199" s="695" t="s">
        <v>495</v>
      </c>
      <c r="K199" s="692">
        <v>2011</v>
      </c>
      <c r="L199" s="696" t="s">
        <v>128</v>
      </c>
      <c r="M199" s="696" t="s">
        <v>414</v>
      </c>
      <c r="N199" s="696" t="s">
        <v>128</v>
      </c>
      <c r="O199" s="696" t="s">
        <v>128</v>
      </c>
      <c r="P199" s="696" t="s">
        <v>128</v>
      </c>
      <c r="Q199" s="692" t="s">
        <v>130</v>
      </c>
      <c r="R199" s="697">
        <v>20267675.151919998</v>
      </c>
      <c r="S199" s="563"/>
      <c r="T199" s="516" t="str">
        <f t="shared" si="97"/>
        <v>2.06.03</v>
      </c>
      <c r="U199" s="524" t="str">
        <f t="shared" si="107"/>
        <v>KOMPUTER</v>
      </c>
      <c r="V199" s="516">
        <f t="shared" si="108"/>
        <v>4</v>
      </c>
      <c r="W199" s="769">
        <f t="shared" si="99"/>
        <v>5066918.7879799996</v>
      </c>
      <c r="X199" s="516">
        <f t="shared" si="100"/>
        <v>3</v>
      </c>
      <c r="Y199" s="770">
        <f t="shared" si="101"/>
        <v>15200756.363939999</v>
      </c>
      <c r="Z199" s="771">
        <f t="shared" si="102"/>
        <v>5066918.7879799996</v>
      </c>
      <c r="AA199" s="769">
        <f t="shared" si="103"/>
        <v>0</v>
      </c>
      <c r="AB199" s="769">
        <f t="shared" si="104"/>
        <v>0</v>
      </c>
      <c r="AC199" s="769">
        <f t="shared" si="105"/>
        <v>0</v>
      </c>
      <c r="AD199" s="769">
        <f t="shared" si="106"/>
        <v>0</v>
      </c>
      <c r="AE199" s="808">
        <f t="shared" si="110"/>
        <v>0</v>
      </c>
      <c r="AF199" s="516">
        <f t="shared" si="109"/>
        <v>2011</v>
      </c>
      <c r="AG199" s="748">
        <f t="shared" si="111"/>
        <v>0</v>
      </c>
      <c r="AH199" s="749">
        <f t="shared" si="113"/>
        <v>20267675.151919998</v>
      </c>
      <c r="AI199" s="746">
        <f t="shared" si="114"/>
        <v>20267675.151919998</v>
      </c>
      <c r="AJ199" s="745">
        <f t="shared" si="115"/>
        <v>20267675.151919998</v>
      </c>
      <c r="AK199" s="745">
        <f t="shared" si="112"/>
        <v>20267675.151919998</v>
      </c>
      <c r="AL199" s="877"/>
    </row>
    <row r="200" spans="1:38" ht="115.25" hidden="1" customHeight="1" x14ac:dyDescent="0.2">
      <c r="A200" s="775" t="s">
        <v>1220</v>
      </c>
      <c r="B200" s="775" t="str">
        <f t="shared" si="96"/>
        <v>02.06.03.06</v>
      </c>
      <c r="C200" s="760">
        <v>168</v>
      </c>
      <c r="D200" s="696" t="s">
        <v>1215</v>
      </c>
      <c r="E200" s="693" t="str">
        <f t="shared" si="98"/>
        <v>2.06.03.06.01</v>
      </c>
      <c r="F200" s="715" t="s">
        <v>1041</v>
      </c>
      <c r="G200" s="603" t="s">
        <v>128</v>
      </c>
      <c r="H200" s="714" t="s">
        <v>150</v>
      </c>
      <c r="I200" s="696" t="s">
        <v>128</v>
      </c>
      <c r="J200" s="695" t="s">
        <v>495</v>
      </c>
      <c r="K200" s="692">
        <v>2011</v>
      </c>
      <c r="L200" s="696" t="s">
        <v>128</v>
      </c>
      <c r="M200" s="696" t="s">
        <v>413</v>
      </c>
      <c r="N200" s="696" t="s">
        <v>128</v>
      </c>
      <c r="O200" s="696" t="s">
        <v>128</v>
      </c>
      <c r="P200" s="696" t="s">
        <v>128</v>
      </c>
      <c r="Q200" s="692" t="s">
        <v>130</v>
      </c>
      <c r="R200" s="697">
        <v>10057643.310000001</v>
      </c>
      <c r="S200" s="563"/>
      <c r="T200" s="516" t="str">
        <f t="shared" si="97"/>
        <v>2.06.03</v>
      </c>
      <c r="U200" s="524" t="str">
        <f t="shared" si="107"/>
        <v>KOMPUTER</v>
      </c>
      <c r="V200" s="516">
        <f t="shared" si="108"/>
        <v>4</v>
      </c>
      <c r="W200" s="769">
        <f t="shared" si="99"/>
        <v>2514410.8275000001</v>
      </c>
      <c r="X200" s="516">
        <f t="shared" si="100"/>
        <v>3</v>
      </c>
      <c r="Y200" s="770">
        <f t="shared" si="101"/>
        <v>7543232.4824999999</v>
      </c>
      <c r="Z200" s="771">
        <f t="shared" si="102"/>
        <v>2514410.8275000001</v>
      </c>
      <c r="AA200" s="769">
        <f t="shared" si="103"/>
        <v>0</v>
      </c>
      <c r="AB200" s="769">
        <f t="shared" si="104"/>
        <v>0</v>
      </c>
      <c r="AC200" s="769">
        <f t="shared" si="105"/>
        <v>0</v>
      </c>
      <c r="AD200" s="769">
        <f t="shared" si="106"/>
        <v>0</v>
      </c>
      <c r="AE200" s="808">
        <f t="shared" si="110"/>
        <v>0</v>
      </c>
      <c r="AF200" s="516">
        <f t="shared" si="109"/>
        <v>2011</v>
      </c>
      <c r="AG200" s="748">
        <f t="shared" si="111"/>
        <v>0</v>
      </c>
      <c r="AH200" s="749">
        <f t="shared" si="113"/>
        <v>10057643.310000001</v>
      </c>
      <c r="AI200" s="746">
        <f t="shared" si="114"/>
        <v>10057643.310000001</v>
      </c>
      <c r="AJ200" s="745">
        <f t="shared" si="115"/>
        <v>10057643.310000001</v>
      </c>
      <c r="AK200" s="745">
        <f t="shared" si="112"/>
        <v>10057643.310000001</v>
      </c>
      <c r="AL200" s="877"/>
    </row>
    <row r="201" spans="1:38" ht="137" hidden="1" customHeight="1" x14ac:dyDescent="0.2">
      <c r="A201" s="775" t="s">
        <v>1220</v>
      </c>
      <c r="B201" s="775" t="str">
        <f t="shared" si="96"/>
        <v>02.06.03.02</v>
      </c>
      <c r="C201" s="760">
        <v>169</v>
      </c>
      <c r="D201" s="696" t="s">
        <v>678</v>
      </c>
      <c r="E201" s="693" t="str">
        <f t="shared" si="98"/>
        <v>2.06.03.02.03</v>
      </c>
      <c r="F201" s="715" t="s">
        <v>1042</v>
      </c>
      <c r="G201" s="603" t="s">
        <v>128</v>
      </c>
      <c r="H201" s="716" t="s">
        <v>315</v>
      </c>
      <c r="I201" s="696" t="s">
        <v>128</v>
      </c>
      <c r="J201" s="695" t="s">
        <v>495</v>
      </c>
      <c r="K201" s="692">
        <v>2011</v>
      </c>
      <c r="L201" s="696" t="s">
        <v>128</v>
      </c>
      <c r="M201" s="696" t="s">
        <v>410</v>
      </c>
      <c r="N201" s="696" t="s">
        <v>128</v>
      </c>
      <c r="O201" s="696" t="s">
        <v>128</v>
      </c>
      <c r="P201" s="696" t="s">
        <v>128</v>
      </c>
      <c r="Q201" s="692" t="s">
        <v>130</v>
      </c>
      <c r="R201" s="697">
        <v>15086464.970000001</v>
      </c>
      <c r="S201" s="698"/>
      <c r="T201" s="516" t="str">
        <f t="shared" si="97"/>
        <v>2.06.03</v>
      </c>
      <c r="U201" s="524" t="str">
        <f t="shared" si="107"/>
        <v>KOMPUTER</v>
      </c>
      <c r="V201" s="516">
        <f t="shared" si="108"/>
        <v>4</v>
      </c>
      <c r="W201" s="769">
        <f t="shared" si="99"/>
        <v>3771616.2425000002</v>
      </c>
      <c r="X201" s="516">
        <f t="shared" si="100"/>
        <v>3</v>
      </c>
      <c r="Y201" s="770">
        <f t="shared" si="101"/>
        <v>11314848.727500001</v>
      </c>
      <c r="Z201" s="771">
        <f t="shared" si="102"/>
        <v>3771616.2425000002</v>
      </c>
      <c r="AA201" s="769">
        <f t="shared" si="103"/>
        <v>0</v>
      </c>
      <c r="AB201" s="769">
        <f t="shared" si="104"/>
        <v>0</v>
      </c>
      <c r="AC201" s="769">
        <f t="shared" si="105"/>
        <v>0</v>
      </c>
      <c r="AD201" s="769">
        <f t="shared" si="106"/>
        <v>0</v>
      </c>
      <c r="AE201" s="808">
        <f t="shared" si="110"/>
        <v>0</v>
      </c>
      <c r="AF201" s="516">
        <f t="shared" si="109"/>
        <v>2011</v>
      </c>
      <c r="AG201" s="748">
        <f t="shared" si="111"/>
        <v>0</v>
      </c>
      <c r="AH201" s="749">
        <f t="shared" si="113"/>
        <v>15086464.970000001</v>
      </c>
      <c r="AI201" s="746">
        <f t="shared" si="114"/>
        <v>15086464.970000001</v>
      </c>
      <c r="AJ201" s="745">
        <f t="shared" si="115"/>
        <v>15086464.970000001</v>
      </c>
      <c r="AK201" s="745">
        <f t="shared" si="112"/>
        <v>15086464.970000001</v>
      </c>
      <c r="AL201" s="877"/>
    </row>
    <row r="202" spans="1:38" ht="114" hidden="1" customHeight="1" x14ac:dyDescent="0.2">
      <c r="A202" s="775" t="s">
        <v>1220</v>
      </c>
      <c r="B202" s="775" t="str">
        <f t="shared" si="96"/>
        <v>02.06.03.02</v>
      </c>
      <c r="C202" s="760">
        <v>170</v>
      </c>
      <c r="D202" s="696" t="s">
        <v>678</v>
      </c>
      <c r="E202" s="693" t="str">
        <f t="shared" si="98"/>
        <v>2.06.03.02.03</v>
      </c>
      <c r="F202" s="715" t="s">
        <v>1042</v>
      </c>
      <c r="G202" s="603" t="s">
        <v>128</v>
      </c>
      <c r="H202" s="716" t="s">
        <v>315</v>
      </c>
      <c r="I202" s="696" t="s">
        <v>128</v>
      </c>
      <c r="J202" s="695" t="s">
        <v>495</v>
      </c>
      <c r="K202" s="692">
        <v>2011</v>
      </c>
      <c r="L202" s="696" t="s">
        <v>128</v>
      </c>
      <c r="M202" s="696" t="s">
        <v>412</v>
      </c>
      <c r="N202" s="696" t="s">
        <v>128</v>
      </c>
      <c r="O202" s="696" t="s">
        <v>128</v>
      </c>
      <c r="P202" s="696" t="s">
        <v>128</v>
      </c>
      <c r="Q202" s="692" t="s">
        <v>130</v>
      </c>
      <c r="R202" s="697">
        <v>15086464.970000001</v>
      </c>
      <c r="S202" s="698"/>
      <c r="T202" s="516" t="str">
        <f t="shared" si="97"/>
        <v>2.06.03</v>
      </c>
      <c r="U202" s="524" t="str">
        <f t="shared" si="107"/>
        <v>KOMPUTER</v>
      </c>
      <c r="V202" s="516">
        <f t="shared" si="108"/>
        <v>4</v>
      </c>
      <c r="W202" s="769">
        <f t="shared" si="99"/>
        <v>3771616.2425000002</v>
      </c>
      <c r="X202" s="516">
        <f t="shared" si="100"/>
        <v>3</v>
      </c>
      <c r="Y202" s="770">
        <f t="shared" si="101"/>
        <v>11314848.727500001</v>
      </c>
      <c r="Z202" s="771">
        <f t="shared" si="102"/>
        <v>3771616.2425000002</v>
      </c>
      <c r="AA202" s="769">
        <f t="shared" si="103"/>
        <v>0</v>
      </c>
      <c r="AB202" s="769">
        <f t="shared" si="104"/>
        <v>0</v>
      </c>
      <c r="AC202" s="769">
        <f t="shared" si="105"/>
        <v>0</v>
      </c>
      <c r="AD202" s="769">
        <f t="shared" si="106"/>
        <v>0</v>
      </c>
      <c r="AE202" s="808">
        <f t="shared" si="110"/>
        <v>0</v>
      </c>
      <c r="AF202" s="516">
        <f t="shared" si="109"/>
        <v>2011</v>
      </c>
      <c r="AG202" s="748">
        <f t="shared" si="111"/>
        <v>0</v>
      </c>
      <c r="AH202" s="749">
        <f t="shared" si="113"/>
        <v>15086464.970000001</v>
      </c>
      <c r="AI202" s="746">
        <f t="shared" si="114"/>
        <v>15086464.970000001</v>
      </c>
      <c r="AJ202" s="745">
        <f t="shared" si="115"/>
        <v>15086464.970000001</v>
      </c>
      <c r="AK202" s="745">
        <f t="shared" si="112"/>
        <v>15086464.970000001</v>
      </c>
      <c r="AL202" s="877"/>
    </row>
    <row r="203" spans="1:38" ht="119" hidden="1" customHeight="1" x14ac:dyDescent="0.2">
      <c r="A203" s="775" t="s">
        <v>1220</v>
      </c>
      <c r="B203" s="775" t="str">
        <f t="shared" si="96"/>
        <v>02.06.03.02</v>
      </c>
      <c r="C203" s="760">
        <v>171</v>
      </c>
      <c r="D203" s="696" t="s">
        <v>678</v>
      </c>
      <c r="E203" s="693" t="str">
        <f t="shared" si="98"/>
        <v>2.06.03.02.03</v>
      </c>
      <c r="F203" s="715" t="s">
        <v>1042</v>
      </c>
      <c r="G203" s="603" t="s">
        <v>128</v>
      </c>
      <c r="H203" s="716" t="s">
        <v>315</v>
      </c>
      <c r="I203" s="696" t="s">
        <v>128</v>
      </c>
      <c r="J203" s="695" t="s">
        <v>495</v>
      </c>
      <c r="K203" s="692">
        <v>2011</v>
      </c>
      <c r="L203" s="696" t="s">
        <v>128</v>
      </c>
      <c r="M203" s="696" t="s">
        <v>411</v>
      </c>
      <c r="N203" s="696" t="s">
        <v>128</v>
      </c>
      <c r="O203" s="696" t="s">
        <v>128</v>
      </c>
      <c r="P203" s="696" t="s">
        <v>128</v>
      </c>
      <c r="Q203" s="692" t="s">
        <v>130</v>
      </c>
      <c r="R203" s="697">
        <v>15086464.970000001</v>
      </c>
      <c r="S203" s="698"/>
      <c r="T203" s="516" t="str">
        <f t="shared" si="97"/>
        <v>2.06.03</v>
      </c>
      <c r="U203" s="524" t="str">
        <f t="shared" si="107"/>
        <v>KOMPUTER</v>
      </c>
      <c r="V203" s="516">
        <f t="shared" si="108"/>
        <v>4</v>
      </c>
      <c r="W203" s="769">
        <f t="shared" si="99"/>
        <v>3771616.2425000002</v>
      </c>
      <c r="X203" s="516">
        <f t="shared" si="100"/>
        <v>3</v>
      </c>
      <c r="Y203" s="770">
        <f t="shared" si="101"/>
        <v>11314848.727500001</v>
      </c>
      <c r="Z203" s="771">
        <f t="shared" si="102"/>
        <v>3771616.2425000002</v>
      </c>
      <c r="AA203" s="769">
        <f t="shared" si="103"/>
        <v>0</v>
      </c>
      <c r="AB203" s="769">
        <f t="shared" si="104"/>
        <v>0</v>
      </c>
      <c r="AC203" s="769">
        <f t="shared" si="105"/>
        <v>0</v>
      </c>
      <c r="AD203" s="769">
        <f t="shared" si="106"/>
        <v>0</v>
      </c>
      <c r="AE203" s="808">
        <f t="shared" si="110"/>
        <v>0</v>
      </c>
      <c r="AF203" s="516">
        <f t="shared" si="109"/>
        <v>2011</v>
      </c>
      <c r="AG203" s="748">
        <f t="shared" si="111"/>
        <v>0</v>
      </c>
      <c r="AH203" s="749">
        <f t="shared" si="113"/>
        <v>15086464.970000001</v>
      </c>
      <c r="AI203" s="746">
        <f t="shared" si="114"/>
        <v>15086464.970000001</v>
      </c>
      <c r="AJ203" s="745">
        <f t="shared" si="115"/>
        <v>15086464.970000001</v>
      </c>
      <c r="AK203" s="745">
        <f t="shared" si="112"/>
        <v>15086464.970000001</v>
      </c>
      <c r="AL203" s="877"/>
    </row>
    <row r="204" spans="1:38" ht="38" hidden="1" customHeight="1" x14ac:dyDescent="0.2">
      <c r="A204" s="775" t="s">
        <v>1220</v>
      </c>
      <c r="B204" s="775" t="str">
        <f t="shared" si="96"/>
        <v>02.06.03.05</v>
      </c>
      <c r="C204" s="760">
        <v>172</v>
      </c>
      <c r="D204" s="696" t="s">
        <v>218</v>
      </c>
      <c r="E204" s="693" t="str">
        <f t="shared" si="98"/>
        <v>2.06.03.05.02</v>
      </c>
      <c r="F204" s="715" t="s">
        <v>1043</v>
      </c>
      <c r="G204" s="603" t="s">
        <v>128</v>
      </c>
      <c r="H204" s="716" t="s">
        <v>316</v>
      </c>
      <c r="I204" s="692" t="s">
        <v>317</v>
      </c>
      <c r="J204" s="695" t="s">
        <v>495</v>
      </c>
      <c r="K204" s="692">
        <v>2011</v>
      </c>
      <c r="L204" s="696" t="s">
        <v>128</v>
      </c>
      <c r="M204" s="696" t="s">
        <v>415</v>
      </c>
      <c r="N204" s="696" t="s">
        <v>128</v>
      </c>
      <c r="O204" s="696" t="s">
        <v>128</v>
      </c>
      <c r="P204" s="696" t="s">
        <v>128</v>
      </c>
      <c r="Q204" s="692" t="s">
        <v>130</v>
      </c>
      <c r="R204" s="697">
        <v>2011528.66</v>
      </c>
      <c r="S204" s="563"/>
      <c r="T204" s="516" t="str">
        <f t="shared" si="97"/>
        <v>2.06.03</v>
      </c>
      <c r="U204" s="524" t="str">
        <f t="shared" si="107"/>
        <v>KOMPUTER</v>
      </c>
      <c r="V204" s="516">
        <f t="shared" si="108"/>
        <v>4</v>
      </c>
      <c r="W204" s="769">
        <f t="shared" si="99"/>
        <v>502882.16499999998</v>
      </c>
      <c r="X204" s="516">
        <f t="shared" si="100"/>
        <v>3</v>
      </c>
      <c r="Y204" s="770">
        <f t="shared" si="101"/>
        <v>1508646.4949999999</v>
      </c>
      <c r="Z204" s="771">
        <f t="shared" si="102"/>
        <v>502882.16499999998</v>
      </c>
      <c r="AA204" s="769">
        <f t="shared" si="103"/>
        <v>0</v>
      </c>
      <c r="AB204" s="769">
        <f t="shared" si="104"/>
        <v>0</v>
      </c>
      <c r="AC204" s="769">
        <f t="shared" si="105"/>
        <v>0</v>
      </c>
      <c r="AD204" s="769">
        <f t="shared" si="106"/>
        <v>0</v>
      </c>
      <c r="AE204" s="808">
        <f t="shared" si="110"/>
        <v>0</v>
      </c>
      <c r="AF204" s="516">
        <f t="shared" si="109"/>
        <v>2011</v>
      </c>
      <c r="AG204" s="748">
        <f t="shared" si="111"/>
        <v>0</v>
      </c>
      <c r="AH204" s="749">
        <f t="shared" si="113"/>
        <v>2011528.66</v>
      </c>
      <c r="AI204" s="746">
        <f t="shared" si="114"/>
        <v>2011528.66</v>
      </c>
      <c r="AJ204" s="745">
        <f t="shared" si="115"/>
        <v>2011528.66</v>
      </c>
      <c r="AK204" s="745">
        <f t="shared" si="112"/>
        <v>2011528.66</v>
      </c>
      <c r="AL204" s="877"/>
    </row>
    <row r="205" spans="1:38" ht="30" hidden="1" customHeight="1" x14ac:dyDescent="0.2">
      <c r="A205" s="775" t="s">
        <v>1220</v>
      </c>
      <c r="B205" s="775" t="str">
        <f t="shared" si="96"/>
        <v>02.06.03.03</v>
      </c>
      <c r="C205" s="760">
        <v>173</v>
      </c>
      <c r="D205" s="696" t="s">
        <v>1216</v>
      </c>
      <c r="E205" s="693" t="str">
        <f t="shared" si="98"/>
        <v>2.06.03.03.13</v>
      </c>
      <c r="F205" s="715" t="s">
        <v>1044</v>
      </c>
      <c r="G205" s="603" t="s">
        <v>128</v>
      </c>
      <c r="H205" s="716" t="s">
        <v>1129</v>
      </c>
      <c r="I205" s="696" t="s">
        <v>128</v>
      </c>
      <c r="J205" s="695" t="s">
        <v>495</v>
      </c>
      <c r="K205" s="692">
        <v>2011</v>
      </c>
      <c r="L205" s="696" t="s">
        <v>128</v>
      </c>
      <c r="M205" s="696" t="s">
        <v>128</v>
      </c>
      <c r="N205" s="696" t="s">
        <v>128</v>
      </c>
      <c r="O205" s="696" t="s">
        <v>128</v>
      </c>
      <c r="P205" s="696" t="s">
        <v>128</v>
      </c>
      <c r="Q205" s="692" t="s">
        <v>130</v>
      </c>
      <c r="R205" s="697">
        <v>502882.17</v>
      </c>
      <c r="S205" s="563"/>
      <c r="T205" s="516" t="str">
        <f t="shared" si="97"/>
        <v>2.06.03</v>
      </c>
      <c r="U205" s="524" t="str">
        <f t="shared" si="107"/>
        <v>KOMPUTER</v>
      </c>
      <c r="V205" s="516">
        <f t="shared" si="108"/>
        <v>4</v>
      </c>
      <c r="W205" s="769">
        <f t="shared" si="99"/>
        <v>125720.5425</v>
      </c>
      <c r="X205" s="516">
        <f t="shared" si="100"/>
        <v>3</v>
      </c>
      <c r="Y205" s="770">
        <f t="shared" si="101"/>
        <v>377161.6275</v>
      </c>
      <c r="Z205" s="771">
        <f t="shared" si="102"/>
        <v>125720.5425</v>
      </c>
      <c r="AA205" s="769">
        <f t="shared" si="103"/>
        <v>0</v>
      </c>
      <c r="AB205" s="769">
        <f t="shared" si="104"/>
        <v>0</v>
      </c>
      <c r="AC205" s="769">
        <f t="shared" si="105"/>
        <v>0</v>
      </c>
      <c r="AD205" s="769">
        <f t="shared" si="106"/>
        <v>0</v>
      </c>
      <c r="AE205" s="808">
        <f t="shared" si="110"/>
        <v>0</v>
      </c>
      <c r="AF205" s="516">
        <f t="shared" ref="AF205:AF236" si="116">K205</f>
        <v>2011</v>
      </c>
      <c r="AG205" s="748">
        <f t="shared" si="111"/>
        <v>0</v>
      </c>
      <c r="AH205" s="749">
        <f t="shared" si="113"/>
        <v>502882.17</v>
      </c>
      <c r="AI205" s="746">
        <f t="shared" si="114"/>
        <v>502882.17</v>
      </c>
      <c r="AJ205" s="745">
        <f t="shared" si="115"/>
        <v>502882.17</v>
      </c>
      <c r="AK205" s="745">
        <f t="shared" si="112"/>
        <v>502882.17</v>
      </c>
      <c r="AL205" s="877"/>
    </row>
    <row r="206" spans="1:38" ht="30" hidden="1" customHeight="1" x14ac:dyDescent="0.2">
      <c r="A206" s="775" t="s">
        <v>1220</v>
      </c>
      <c r="B206" s="775" t="str">
        <f t="shared" si="96"/>
        <v>02.06.02.01</v>
      </c>
      <c r="C206" s="760">
        <v>174</v>
      </c>
      <c r="D206" s="696" t="s">
        <v>1225</v>
      </c>
      <c r="E206" s="693" t="str">
        <f t="shared" si="98"/>
        <v>2.06.02.01.04</v>
      </c>
      <c r="F206" s="717" t="s">
        <v>1045</v>
      </c>
      <c r="G206" s="603" t="s">
        <v>128</v>
      </c>
      <c r="H206" s="695" t="s">
        <v>1130</v>
      </c>
      <c r="I206" s="696" t="s">
        <v>128</v>
      </c>
      <c r="J206" s="695" t="s">
        <v>495</v>
      </c>
      <c r="K206" s="692">
        <v>2011</v>
      </c>
      <c r="L206" s="696" t="s">
        <v>128</v>
      </c>
      <c r="M206" s="696" t="s">
        <v>128</v>
      </c>
      <c r="N206" s="696" t="s">
        <v>128</v>
      </c>
      <c r="O206" s="696" t="s">
        <v>128</v>
      </c>
      <c r="P206" s="696" t="s">
        <v>128</v>
      </c>
      <c r="Q206" s="692" t="s">
        <v>130</v>
      </c>
      <c r="R206" s="697">
        <v>17600875.800000001</v>
      </c>
      <c r="S206" s="563"/>
      <c r="T206" s="516" t="str">
        <f t="shared" si="97"/>
        <v>2.06.02</v>
      </c>
      <c r="U206" s="524" t="str">
        <f t="shared" si="107"/>
        <v>ALAT RUMAH TANGGA</v>
      </c>
      <c r="V206" s="516">
        <f t="shared" si="108"/>
        <v>5</v>
      </c>
      <c r="W206" s="769">
        <f t="shared" si="99"/>
        <v>3520175.16</v>
      </c>
      <c r="X206" s="516">
        <f t="shared" si="100"/>
        <v>3</v>
      </c>
      <c r="Y206" s="770">
        <f t="shared" si="101"/>
        <v>10560525.48</v>
      </c>
      <c r="Z206" s="771">
        <f t="shared" si="102"/>
        <v>3520175.16</v>
      </c>
      <c r="AA206" s="769">
        <f t="shared" si="103"/>
        <v>3520175.16</v>
      </c>
      <c r="AB206" s="769">
        <f t="shared" si="104"/>
        <v>0</v>
      </c>
      <c r="AC206" s="769">
        <f t="shared" si="105"/>
        <v>0</v>
      </c>
      <c r="AD206" s="769">
        <f t="shared" si="106"/>
        <v>0</v>
      </c>
      <c r="AE206" s="808">
        <f t="shared" si="110"/>
        <v>0</v>
      </c>
      <c r="AF206" s="516">
        <f t="shared" si="116"/>
        <v>2011</v>
      </c>
      <c r="AG206" s="748">
        <f t="shared" si="111"/>
        <v>0</v>
      </c>
      <c r="AH206" s="749">
        <f t="shared" si="113"/>
        <v>17600875.800000001</v>
      </c>
      <c r="AI206" s="746">
        <f t="shared" si="114"/>
        <v>17600875.800000001</v>
      </c>
      <c r="AJ206" s="745">
        <f t="shared" si="115"/>
        <v>17600875.800000001</v>
      </c>
      <c r="AK206" s="745">
        <f t="shared" si="112"/>
        <v>17600875.800000001</v>
      </c>
      <c r="AL206" s="877"/>
    </row>
    <row r="207" spans="1:38" ht="38" hidden="1" customHeight="1" x14ac:dyDescent="0.2">
      <c r="A207" s="775" t="s">
        <v>1220</v>
      </c>
      <c r="B207" s="775" t="str">
        <f t="shared" si="96"/>
        <v>02.06.01.05</v>
      </c>
      <c r="C207" s="760">
        <v>175</v>
      </c>
      <c r="D207" s="696" t="s">
        <v>1211</v>
      </c>
      <c r="E207" s="693" t="str">
        <f t="shared" si="98"/>
        <v>2.06.01.05.40</v>
      </c>
      <c r="F207" s="717" t="s">
        <v>1046</v>
      </c>
      <c r="G207" s="603" t="s">
        <v>128</v>
      </c>
      <c r="H207" s="718" t="s">
        <v>128</v>
      </c>
      <c r="I207" s="692" t="s">
        <v>320</v>
      </c>
      <c r="J207" s="719" t="s">
        <v>1160</v>
      </c>
      <c r="K207" s="692">
        <v>2011</v>
      </c>
      <c r="L207" s="696" t="s">
        <v>128</v>
      </c>
      <c r="M207" s="696" t="s">
        <v>128</v>
      </c>
      <c r="N207" s="696" t="s">
        <v>128</v>
      </c>
      <c r="O207" s="696" t="s">
        <v>128</v>
      </c>
      <c r="P207" s="696" t="s">
        <v>128</v>
      </c>
      <c r="Q207" s="692" t="s">
        <v>130</v>
      </c>
      <c r="R207" s="697">
        <v>16016391.98</v>
      </c>
      <c r="S207" s="563"/>
      <c r="T207" s="516" t="str">
        <f t="shared" ref="T207:T270" si="117">MID(D207,2,7)</f>
        <v>2.06.01</v>
      </c>
      <c r="U207" s="524" t="str">
        <f t="shared" si="107"/>
        <v>ALAT KANTOR</v>
      </c>
      <c r="V207" s="516">
        <f t="shared" si="108"/>
        <v>5</v>
      </c>
      <c r="W207" s="769">
        <f t="shared" si="99"/>
        <v>3203278.3960000002</v>
      </c>
      <c r="X207" s="516">
        <f t="shared" si="100"/>
        <v>3</v>
      </c>
      <c r="Y207" s="770">
        <f t="shared" si="101"/>
        <v>9609835.188000001</v>
      </c>
      <c r="Z207" s="771">
        <f t="shared" si="102"/>
        <v>3203278.3960000002</v>
      </c>
      <c r="AA207" s="769">
        <f t="shared" si="103"/>
        <v>3203278.3960000002</v>
      </c>
      <c r="AB207" s="769">
        <f t="shared" si="104"/>
        <v>0</v>
      </c>
      <c r="AC207" s="769">
        <f t="shared" si="105"/>
        <v>0</v>
      </c>
      <c r="AD207" s="769">
        <f t="shared" si="106"/>
        <v>0</v>
      </c>
      <c r="AE207" s="808">
        <f t="shared" si="110"/>
        <v>0</v>
      </c>
      <c r="AF207" s="516">
        <f t="shared" si="116"/>
        <v>2011</v>
      </c>
      <c r="AG207" s="748">
        <f t="shared" si="111"/>
        <v>0</v>
      </c>
      <c r="AH207" s="749">
        <f t="shared" si="113"/>
        <v>16016391.98</v>
      </c>
      <c r="AI207" s="746">
        <f t="shared" si="114"/>
        <v>16016391.98</v>
      </c>
      <c r="AJ207" s="745">
        <f t="shared" si="115"/>
        <v>16016391.98</v>
      </c>
      <c r="AK207" s="745">
        <f t="shared" si="112"/>
        <v>16016391.98</v>
      </c>
      <c r="AL207" s="877"/>
    </row>
    <row r="208" spans="1:38" ht="30" hidden="1" customHeight="1" x14ac:dyDescent="0.2">
      <c r="A208" s="775" t="s">
        <v>1220</v>
      </c>
      <c r="B208" s="775" t="str">
        <f t="shared" si="96"/>
        <v>02.06.03.02</v>
      </c>
      <c r="C208" s="760">
        <v>176</v>
      </c>
      <c r="D208" s="696" t="s">
        <v>678</v>
      </c>
      <c r="E208" s="693" t="str">
        <f t="shared" si="98"/>
        <v>2.06.03.02.03</v>
      </c>
      <c r="F208" s="694" t="s">
        <v>1047</v>
      </c>
      <c r="G208" s="603" t="s">
        <v>128</v>
      </c>
      <c r="H208" s="695" t="s">
        <v>322</v>
      </c>
      <c r="I208" s="696" t="s">
        <v>128</v>
      </c>
      <c r="J208" s="695" t="s">
        <v>495</v>
      </c>
      <c r="K208" s="692">
        <v>2011</v>
      </c>
      <c r="L208" s="696" t="s">
        <v>128</v>
      </c>
      <c r="M208" s="696" t="s">
        <v>416</v>
      </c>
      <c r="N208" s="696" t="s">
        <v>128</v>
      </c>
      <c r="O208" s="696" t="s">
        <v>128</v>
      </c>
      <c r="P208" s="696" t="s">
        <v>128</v>
      </c>
      <c r="Q208" s="692" t="s">
        <v>130</v>
      </c>
      <c r="R208" s="697">
        <v>17795991.09</v>
      </c>
      <c r="S208" s="563"/>
      <c r="T208" s="516" t="str">
        <f t="shared" si="117"/>
        <v>2.06.03</v>
      </c>
      <c r="U208" s="524" t="str">
        <f t="shared" si="107"/>
        <v>KOMPUTER</v>
      </c>
      <c r="V208" s="516">
        <f t="shared" si="108"/>
        <v>4</v>
      </c>
      <c r="W208" s="769">
        <f t="shared" si="99"/>
        <v>4448997.7725</v>
      </c>
      <c r="X208" s="516">
        <f t="shared" si="100"/>
        <v>3</v>
      </c>
      <c r="Y208" s="770">
        <f t="shared" si="101"/>
        <v>13346993.317499999</v>
      </c>
      <c r="Z208" s="771">
        <f t="shared" si="102"/>
        <v>4448997.7725</v>
      </c>
      <c r="AA208" s="769">
        <f t="shared" si="103"/>
        <v>0</v>
      </c>
      <c r="AB208" s="769">
        <f t="shared" si="104"/>
        <v>0</v>
      </c>
      <c r="AC208" s="769">
        <f t="shared" si="105"/>
        <v>0</v>
      </c>
      <c r="AD208" s="769">
        <f t="shared" si="106"/>
        <v>0</v>
      </c>
      <c r="AE208" s="808">
        <f t="shared" si="110"/>
        <v>0</v>
      </c>
      <c r="AF208" s="516">
        <f t="shared" si="116"/>
        <v>2011</v>
      </c>
      <c r="AG208" s="748">
        <f t="shared" si="111"/>
        <v>0</v>
      </c>
      <c r="AH208" s="749">
        <f t="shared" si="113"/>
        <v>17795991.09</v>
      </c>
      <c r="AI208" s="746">
        <f t="shared" si="114"/>
        <v>17795991.09</v>
      </c>
      <c r="AJ208" s="745">
        <f t="shared" si="115"/>
        <v>17795991.09</v>
      </c>
      <c r="AK208" s="745">
        <f t="shared" si="112"/>
        <v>17795991.09</v>
      </c>
      <c r="AL208" s="877"/>
    </row>
    <row r="209" spans="1:38" ht="30" hidden="1" customHeight="1" x14ac:dyDescent="0.2">
      <c r="A209" s="775" t="s">
        <v>1220</v>
      </c>
      <c r="B209" s="775" t="str">
        <f t="shared" si="96"/>
        <v>02.06.03.05</v>
      </c>
      <c r="C209" s="760">
        <v>177</v>
      </c>
      <c r="D209" s="692" t="s">
        <v>340</v>
      </c>
      <c r="E209" s="693" t="str">
        <f t="shared" si="98"/>
        <v>2.06.03.05.03</v>
      </c>
      <c r="F209" s="694" t="s">
        <v>1048</v>
      </c>
      <c r="G209" s="603" t="s">
        <v>128</v>
      </c>
      <c r="H209" s="695" t="s">
        <v>323</v>
      </c>
      <c r="I209" s="696" t="s">
        <v>128</v>
      </c>
      <c r="J209" s="695" t="s">
        <v>495</v>
      </c>
      <c r="K209" s="692">
        <v>2011</v>
      </c>
      <c r="L209" s="696" t="s">
        <v>128</v>
      </c>
      <c r="M209" s="696" t="s">
        <v>420</v>
      </c>
      <c r="N209" s="696" t="s">
        <v>128</v>
      </c>
      <c r="O209" s="696" t="s">
        <v>128</v>
      </c>
      <c r="P209" s="696" t="s">
        <v>128</v>
      </c>
      <c r="Q209" s="692" t="s">
        <v>130</v>
      </c>
      <c r="R209" s="697">
        <v>3892873.05</v>
      </c>
      <c r="S209" s="563"/>
      <c r="T209" s="516" t="str">
        <f t="shared" si="117"/>
        <v>2.06.03</v>
      </c>
      <c r="U209" s="524" t="str">
        <f t="shared" si="107"/>
        <v>KOMPUTER</v>
      </c>
      <c r="V209" s="516">
        <f t="shared" si="108"/>
        <v>4</v>
      </c>
      <c r="W209" s="769">
        <f t="shared" si="99"/>
        <v>973218.26249999995</v>
      </c>
      <c r="X209" s="516">
        <f t="shared" si="100"/>
        <v>3</v>
      </c>
      <c r="Y209" s="770">
        <f t="shared" si="101"/>
        <v>2919654.7874999996</v>
      </c>
      <c r="Z209" s="771">
        <f t="shared" si="102"/>
        <v>973218.26249999995</v>
      </c>
      <c r="AA209" s="769">
        <f t="shared" si="103"/>
        <v>0</v>
      </c>
      <c r="AB209" s="769">
        <f t="shared" si="104"/>
        <v>0</v>
      </c>
      <c r="AC209" s="769">
        <f t="shared" si="105"/>
        <v>0</v>
      </c>
      <c r="AD209" s="769">
        <f t="shared" si="106"/>
        <v>0</v>
      </c>
      <c r="AE209" s="808">
        <f t="shared" si="110"/>
        <v>0</v>
      </c>
      <c r="AF209" s="516">
        <f t="shared" si="116"/>
        <v>2011</v>
      </c>
      <c r="AG209" s="748">
        <f t="shared" si="111"/>
        <v>0</v>
      </c>
      <c r="AH209" s="749">
        <f t="shared" si="113"/>
        <v>3892873.05</v>
      </c>
      <c r="AI209" s="746">
        <f t="shared" si="114"/>
        <v>3892873.05</v>
      </c>
      <c r="AJ209" s="745">
        <f t="shared" si="115"/>
        <v>3892873.05</v>
      </c>
      <c r="AK209" s="745">
        <f t="shared" si="112"/>
        <v>3892873.05</v>
      </c>
      <c r="AL209" s="877"/>
    </row>
    <row r="210" spans="1:38" ht="30" hidden="1" customHeight="1" x14ac:dyDescent="0.2">
      <c r="A210" s="775" t="s">
        <v>1220</v>
      </c>
      <c r="B210" s="775" t="str">
        <f t="shared" ref="B210:B273" si="118">LEFT(D210,11)</f>
        <v>02.06.03.02</v>
      </c>
      <c r="C210" s="760">
        <v>178</v>
      </c>
      <c r="D210" s="692" t="s">
        <v>144</v>
      </c>
      <c r="E210" s="693" t="str">
        <f t="shared" si="98"/>
        <v>2.06.03.02.01</v>
      </c>
      <c r="F210" s="694" t="s">
        <v>1049</v>
      </c>
      <c r="G210" s="603" t="s">
        <v>128</v>
      </c>
      <c r="H210" s="695" t="s">
        <v>324</v>
      </c>
      <c r="I210" s="692" t="s">
        <v>325</v>
      </c>
      <c r="J210" s="695" t="s">
        <v>495</v>
      </c>
      <c r="K210" s="692">
        <v>2011</v>
      </c>
      <c r="L210" s="696" t="s">
        <v>128</v>
      </c>
      <c r="M210" s="696" t="s">
        <v>417</v>
      </c>
      <c r="N210" s="696" t="s">
        <v>128</v>
      </c>
      <c r="O210" s="696" t="s">
        <v>128</v>
      </c>
      <c r="P210" s="696" t="s">
        <v>128</v>
      </c>
      <c r="Q210" s="692" t="s">
        <v>130</v>
      </c>
      <c r="R210" s="697">
        <v>18700000</v>
      </c>
      <c r="S210" s="563"/>
      <c r="T210" s="516" t="str">
        <f t="shared" si="117"/>
        <v>2.06.03</v>
      </c>
      <c r="U210" s="524" t="str">
        <f t="shared" si="107"/>
        <v>KOMPUTER</v>
      </c>
      <c r="V210" s="516">
        <f t="shared" si="108"/>
        <v>4</v>
      </c>
      <c r="W210" s="769">
        <f t="shared" si="99"/>
        <v>4675000</v>
      </c>
      <c r="X210" s="516">
        <f t="shared" si="100"/>
        <v>3</v>
      </c>
      <c r="Y210" s="770">
        <f t="shared" si="101"/>
        <v>14025000</v>
      </c>
      <c r="Z210" s="771">
        <f t="shared" si="102"/>
        <v>4675000</v>
      </c>
      <c r="AA210" s="769">
        <f t="shared" si="103"/>
        <v>0</v>
      </c>
      <c r="AB210" s="769">
        <f t="shared" si="104"/>
        <v>0</v>
      </c>
      <c r="AC210" s="769">
        <f t="shared" si="105"/>
        <v>0</v>
      </c>
      <c r="AD210" s="769">
        <f t="shared" si="106"/>
        <v>0</v>
      </c>
      <c r="AE210" s="808">
        <f t="shared" si="110"/>
        <v>0</v>
      </c>
      <c r="AF210" s="516">
        <f t="shared" si="116"/>
        <v>2011</v>
      </c>
      <c r="AG210" s="748">
        <f t="shared" si="111"/>
        <v>0</v>
      </c>
      <c r="AH210" s="749">
        <f t="shared" si="113"/>
        <v>18700000</v>
      </c>
      <c r="AI210" s="746">
        <f t="shared" si="114"/>
        <v>18700000</v>
      </c>
      <c r="AJ210" s="745">
        <f t="shared" si="115"/>
        <v>18700000</v>
      </c>
      <c r="AK210" s="745">
        <f t="shared" si="112"/>
        <v>18700000</v>
      </c>
      <c r="AL210" s="877"/>
    </row>
    <row r="211" spans="1:38" ht="45" hidden="1" customHeight="1" x14ac:dyDescent="0.2">
      <c r="A211" s="775" t="s">
        <v>1220</v>
      </c>
      <c r="B211" s="775" t="str">
        <f t="shared" si="118"/>
        <v>02.06.03.02</v>
      </c>
      <c r="C211" s="760">
        <v>179</v>
      </c>
      <c r="D211" s="692" t="s">
        <v>144</v>
      </c>
      <c r="E211" s="693" t="str">
        <f t="shared" si="98"/>
        <v>2.06.03.02.01</v>
      </c>
      <c r="F211" s="694" t="s">
        <v>1049</v>
      </c>
      <c r="G211" s="603" t="s">
        <v>128</v>
      </c>
      <c r="H211" s="695" t="s">
        <v>1131</v>
      </c>
      <c r="I211" s="692" t="s">
        <v>327</v>
      </c>
      <c r="J211" s="695" t="s">
        <v>495</v>
      </c>
      <c r="K211" s="692">
        <v>2011</v>
      </c>
      <c r="L211" s="696" t="s">
        <v>128</v>
      </c>
      <c r="M211" s="711" t="s">
        <v>418</v>
      </c>
      <c r="N211" s="696" t="s">
        <v>128</v>
      </c>
      <c r="O211" s="696" t="s">
        <v>128</v>
      </c>
      <c r="P211" s="696" t="s">
        <v>128</v>
      </c>
      <c r="Q211" s="692" t="s">
        <v>130</v>
      </c>
      <c r="R211" s="697">
        <v>9130000</v>
      </c>
      <c r="S211" s="563"/>
      <c r="T211" s="516" t="str">
        <f t="shared" si="117"/>
        <v>2.06.03</v>
      </c>
      <c r="U211" s="524" t="str">
        <f t="shared" si="107"/>
        <v>KOMPUTER</v>
      </c>
      <c r="V211" s="516">
        <f t="shared" si="108"/>
        <v>4</v>
      </c>
      <c r="W211" s="769">
        <f t="shared" si="99"/>
        <v>2282500</v>
      </c>
      <c r="X211" s="516">
        <f t="shared" si="100"/>
        <v>3</v>
      </c>
      <c r="Y211" s="770">
        <f t="shared" si="101"/>
        <v>6847500</v>
      </c>
      <c r="Z211" s="771">
        <f t="shared" si="102"/>
        <v>2282500</v>
      </c>
      <c r="AA211" s="769">
        <f t="shared" si="103"/>
        <v>0</v>
      </c>
      <c r="AB211" s="769">
        <f t="shared" si="104"/>
        <v>0</v>
      </c>
      <c r="AC211" s="769">
        <f t="shared" si="105"/>
        <v>0</v>
      </c>
      <c r="AD211" s="769">
        <f t="shared" si="106"/>
        <v>0</v>
      </c>
      <c r="AE211" s="808">
        <f t="shared" si="110"/>
        <v>0</v>
      </c>
      <c r="AF211" s="516">
        <f t="shared" si="116"/>
        <v>2011</v>
      </c>
      <c r="AG211" s="748">
        <f t="shared" si="111"/>
        <v>0</v>
      </c>
      <c r="AH211" s="749">
        <f t="shared" si="113"/>
        <v>9130000</v>
      </c>
      <c r="AI211" s="746">
        <f t="shared" si="114"/>
        <v>9130000</v>
      </c>
      <c r="AJ211" s="745">
        <f t="shared" si="115"/>
        <v>9130000</v>
      </c>
      <c r="AK211" s="745">
        <f t="shared" si="112"/>
        <v>9130000</v>
      </c>
      <c r="AL211" s="877"/>
    </row>
    <row r="212" spans="1:38" ht="30" hidden="1" customHeight="1" x14ac:dyDescent="0.2">
      <c r="A212" s="775" t="s">
        <v>1220</v>
      </c>
      <c r="B212" s="775" t="str">
        <f t="shared" si="118"/>
        <v>02.06.03.05</v>
      </c>
      <c r="C212" s="760">
        <v>180</v>
      </c>
      <c r="D212" s="692" t="s">
        <v>340</v>
      </c>
      <c r="E212" s="693" t="str">
        <f t="shared" si="98"/>
        <v>2.06.03.05.03</v>
      </c>
      <c r="F212" s="694" t="s">
        <v>1050</v>
      </c>
      <c r="G212" s="603" t="s">
        <v>128</v>
      </c>
      <c r="H212" s="695" t="s">
        <v>1132</v>
      </c>
      <c r="I212" s="692" t="s">
        <v>328</v>
      </c>
      <c r="J212" s="695" t="s">
        <v>495</v>
      </c>
      <c r="K212" s="692">
        <v>2011</v>
      </c>
      <c r="L212" s="696" t="s">
        <v>128</v>
      </c>
      <c r="M212" s="696" t="s">
        <v>419</v>
      </c>
      <c r="N212" s="696" t="s">
        <v>128</v>
      </c>
      <c r="O212" s="696" t="s">
        <v>128</v>
      </c>
      <c r="P212" s="696" t="s">
        <v>128</v>
      </c>
      <c r="Q212" s="692" t="s">
        <v>130</v>
      </c>
      <c r="R212" s="697">
        <v>4950000</v>
      </c>
      <c r="S212" s="563"/>
      <c r="T212" s="516" t="str">
        <f t="shared" si="117"/>
        <v>2.06.03</v>
      </c>
      <c r="U212" s="524" t="str">
        <f t="shared" si="107"/>
        <v>KOMPUTER</v>
      </c>
      <c r="V212" s="516">
        <f t="shared" si="108"/>
        <v>4</v>
      </c>
      <c r="W212" s="769">
        <f t="shared" si="99"/>
        <v>1237500</v>
      </c>
      <c r="X212" s="516">
        <f t="shared" si="100"/>
        <v>3</v>
      </c>
      <c r="Y212" s="770">
        <f t="shared" si="101"/>
        <v>3712500</v>
      </c>
      <c r="Z212" s="771">
        <f t="shared" si="102"/>
        <v>1237500</v>
      </c>
      <c r="AA212" s="769">
        <f t="shared" si="103"/>
        <v>0</v>
      </c>
      <c r="AB212" s="769">
        <f t="shared" si="104"/>
        <v>0</v>
      </c>
      <c r="AC212" s="769">
        <f t="shared" si="105"/>
        <v>0</v>
      </c>
      <c r="AD212" s="769">
        <f t="shared" si="106"/>
        <v>0</v>
      </c>
      <c r="AE212" s="808">
        <f t="shared" si="110"/>
        <v>0</v>
      </c>
      <c r="AF212" s="516">
        <f t="shared" si="116"/>
        <v>2011</v>
      </c>
      <c r="AG212" s="748">
        <f t="shared" si="111"/>
        <v>0</v>
      </c>
      <c r="AH212" s="749">
        <f t="shared" si="113"/>
        <v>4950000</v>
      </c>
      <c r="AI212" s="746">
        <f t="shared" si="114"/>
        <v>4950000</v>
      </c>
      <c r="AJ212" s="745">
        <f t="shared" si="115"/>
        <v>4950000</v>
      </c>
      <c r="AK212" s="745">
        <f t="shared" si="112"/>
        <v>4950000</v>
      </c>
      <c r="AL212" s="877"/>
    </row>
    <row r="213" spans="1:38" ht="30" hidden="1" customHeight="1" x14ac:dyDescent="0.2">
      <c r="A213" s="775" t="s">
        <v>1220</v>
      </c>
      <c r="B213" s="775" t="str">
        <f t="shared" si="118"/>
        <v>02.06.01.04</v>
      </c>
      <c r="C213" s="760">
        <v>181</v>
      </c>
      <c r="D213" s="692" t="s">
        <v>668</v>
      </c>
      <c r="E213" s="693" t="str">
        <f t="shared" si="98"/>
        <v>2.06.01.04.06</v>
      </c>
      <c r="F213" s="694" t="s">
        <v>1051</v>
      </c>
      <c r="G213" s="696"/>
      <c r="H213" s="695" t="s">
        <v>447</v>
      </c>
      <c r="I213" s="692"/>
      <c r="J213" s="711" t="s">
        <v>256</v>
      </c>
      <c r="K213" s="692">
        <v>2012</v>
      </c>
      <c r="L213" s="720" t="s">
        <v>128</v>
      </c>
      <c r="M213" s="696"/>
      <c r="N213" s="696" t="s">
        <v>128</v>
      </c>
      <c r="O213" s="696" t="s">
        <v>128</v>
      </c>
      <c r="P213" s="696" t="s">
        <v>128</v>
      </c>
      <c r="Q213" s="692" t="s">
        <v>130</v>
      </c>
      <c r="R213" s="697">
        <v>18573718.759100001</v>
      </c>
      <c r="S213" s="563"/>
      <c r="T213" s="516" t="str">
        <f t="shared" si="117"/>
        <v>2.06.01</v>
      </c>
      <c r="U213" s="524" t="str">
        <f t="shared" si="107"/>
        <v>ALAT KANTOR</v>
      </c>
      <c r="V213" s="516">
        <f t="shared" si="108"/>
        <v>5</v>
      </c>
      <c r="W213" s="769">
        <f t="shared" si="99"/>
        <v>3714743.7518200004</v>
      </c>
      <c r="X213" s="516">
        <f t="shared" si="100"/>
        <v>2</v>
      </c>
      <c r="Y213" s="770">
        <f t="shared" si="101"/>
        <v>7429487.5036400007</v>
      </c>
      <c r="Z213" s="771">
        <f t="shared" si="102"/>
        <v>3714743.7518200004</v>
      </c>
      <c r="AA213" s="769">
        <f t="shared" si="103"/>
        <v>3714743.7518200004</v>
      </c>
      <c r="AB213" s="769">
        <f t="shared" si="104"/>
        <v>3714743.7518200004</v>
      </c>
      <c r="AC213" s="769">
        <f t="shared" si="105"/>
        <v>0</v>
      </c>
      <c r="AD213" s="769">
        <f t="shared" si="106"/>
        <v>0</v>
      </c>
      <c r="AE213" s="808">
        <f t="shared" si="110"/>
        <v>0</v>
      </c>
      <c r="AF213" s="516">
        <f t="shared" si="116"/>
        <v>2012</v>
      </c>
      <c r="AG213" s="748">
        <f t="shared" si="111"/>
        <v>0</v>
      </c>
      <c r="AH213" s="749">
        <f t="shared" si="113"/>
        <v>18573718.759100001</v>
      </c>
      <c r="AI213" s="746">
        <f t="shared" si="114"/>
        <v>18573718.759100001</v>
      </c>
      <c r="AJ213" s="745">
        <f t="shared" si="115"/>
        <v>18573718.759100001</v>
      </c>
      <c r="AK213" s="745">
        <f t="shared" si="112"/>
        <v>18573718.759100001</v>
      </c>
      <c r="AL213" s="877"/>
    </row>
    <row r="214" spans="1:38" ht="30" hidden="1" customHeight="1" x14ac:dyDescent="0.2">
      <c r="A214" s="775" t="s">
        <v>1220</v>
      </c>
      <c r="B214" s="775" t="str">
        <f t="shared" si="118"/>
        <v>02.06.01.04</v>
      </c>
      <c r="C214" s="760">
        <v>182</v>
      </c>
      <c r="D214" s="692" t="s">
        <v>220</v>
      </c>
      <c r="E214" s="693" t="str">
        <f t="shared" si="98"/>
        <v>2.06.01.04.04</v>
      </c>
      <c r="F214" s="694" t="s">
        <v>1018</v>
      </c>
      <c r="G214" s="696"/>
      <c r="H214" s="695" t="s">
        <v>301</v>
      </c>
      <c r="I214" s="692"/>
      <c r="J214" s="711" t="s">
        <v>259</v>
      </c>
      <c r="K214" s="692">
        <v>2012</v>
      </c>
      <c r="L214" s="711" t="s">
        <v>128</v>
      </c>
      <c r="M214" s="696" t="s">
        <v>128</v>
      </c>
      <c r="N214" s="696" t="s">
        <v>128</v>
      </c>
      <c r="O214" s="696" t="s">
        <v>128</v>
      </c>
      <c r="P214" s="696" t="s">
        <v>128</v>
      </c>
      <c r="Q214" s="692" t="s">
        <v>130</v>
      </c>
      <c r="R214" s="697">
        <v>3969785.8602</v>
      </c>
      <c r="S214" s="563"/>
      <c r="T214" s="516" t="str">
        <f t="shared" si="117"/>
        <v>2.06.01</v>
      </c>
      <c r="U214" s="524" t="str">
        <f t="shared" si="107"/>
        <v>ALAT KANTOR</v>
      </c>
      <c r="V214" s="516">
        <f t="shared" si="108"/>
        <v>5</v>
      </c>
      <c r="W214" s="769">
        <f t="shared" si="99"/>
        <v>793957.17203999998</v>
      </c>
      <c r="X214" s="516">
        <f t="shared" si="100"/>
        <v>2</v>
      </c>
      <c r="Y214" s="770">
        <f t="shared" si="101"/>
        <v>1587914.34408</v>
      </c>
      <c r="Z214" s="771">
        <f t="shared" si="102"/>
        <v>793957.17203999998</v>
      </c>
      <c r="AA214" s="769">
        <f t="shared" si="103"/>
        <v>793957.17203999998</v>
      </c>
      <c r="AB214" s="769">
        <f t="shared" si="104"/>
        <v>793957.17203999998</v>
      </c>
      <c r="AC214" s="769">
        <f t="shared" si="105"/>
        <v>0</v>
      </c>
      <c r="AD214" s="769">
        <f t="shared" si="106"/>
        <v>0</v>
      </c>
      <c r="AE214" s="808">
        <f t="shared" si="110"/>
        <v>0</v>
      </c>
      <c r="AF214" s="516">
        <f t="shared" si="116"/>
        <v>2012</v>
      </c>
      <c r="AG214" s="748">
        <f t="shared" si="111"/>
        <v>0</v>
      </c>
      <c r="AH214" s="749">
        <f t="shared" si="113"/>
        <v>3969785.8602</v>
      </c>
      <c r="AI214" s="746">
        <f t="shared" si="114"/>
        <v>3969785.8602</v>
      </c>
      <c r="AJ214" s="745">
        <f t="shared" si="115"/>
        <v>3969785.8602</v>
      </c>
      <c r="AK214" s="745">
        <f t="shared" si="112"/>
        <v>3969785.8602</v>
      </c>
      <c r="AL214" s="877"/>
    </row>
    <row r="215" spans="1:38" ht="30" hidden="1" customHeight="1" x14ac:dyDescent="0.2">
      <c r="A215" s="775" t="s">
        <v>1220</v>
      </c>
      <c r="B215" s="775" t="str">
        <f t="shared" si="118"/>
        <v>02.06.01.04</v>
      </c>
      <c r="C215" s="760">
        <v>183</v>
      </c>
      <c r="D215" s="692" t="s">
        <v>220</v>
      </c>
      <c r="E215" s="693" t="str">
        <f t="shared" si="98"/>
        <v>2.06.01.04.04</v>
      </c>
      <c r="F215" s="694" t="s">
        <v>1018</v>
      </c>
      <c r="G215" s="696"/>
      <c r="H215" s="695" t="s">
        <v>301</v>
      </c>
      <c r="I215" s="692"/>
      <c r="J215" s="711" t="s">
        <v>259</v>
      </c>
      <c r="K215" s="692">
        <v>2012</v>
      </c>
      <c r="L215" s="711" t="s">
        <v>128</v>
      </c>
      <c r="M215" s="696" t="s">
        <v>128</v>
      </c>
      <c r="N215" s="696" t="s">
        <v>128</v>
      </c>
      <c r="O215" s="696" t="s">
        <v>128</v>
      </c>
      <c r="P215" s="696" t="s">
        <v>128</v>
      </c>
      <c r="Q215" s="692" t="s">
        <v>130</v>
      </c>
      <c r="R215" s="697">
        <v>3969785.8602</v>
      </c>
      <c r="S215" s="563"/>
      <c r="T215" s="516" t="str">
        <f t="shared" si="117"/>
        <v>2.06.01</v>
      </c>
      <c r="U215" s="524" t="str">
        <f t="shared" si="107"/>
        <v>ALAT KANTOR</v>
      </c>
      <c r="V215" s="516">
        <f t="shared" si="108"/>
        <v>5</v>
      </c>
      <c r="W215" s="769">
        <f t="shared" si="99"/>
        <v>793957.17203999998</v>
      </c>
      <c r="X215" s="516">
        <f t="shared" si="100"/>
        <v>2</v>
      </c>
      <c r="Y215" s="770">
        <f t="shared" si="101"/>
        <v>1587914.34408</v>
      </c>
      <c r="Z215" s="771">
        <f t="shared" si="102"/>
        <v>793957.17203999998</v>
      </c>
      <c r="AA215" s="769">
        <f t="shared" si="103"/>
        <v>793957.17203999998</v>
      </c>
      <c r="AB215" s="769">
        <f t="shared" si="104"/>
        <v>793957.17203999998</v>
      </c>
      <c r="AC215" s="769">
        <f t="shared" si="105"/>
        <v>0</v>
      </c>
      <c r="AD215" s="769">
        <f t="shared" si="106"/>
        <v>0</v>
      </c>
      <c r="AE215" s="808">
        <f t="shared" si="110"/>
        <v>0</v>
      </c>
      <c r="AF215" s="516">
        <f t="shared" si="116"/>
        <v>2012</v>
      </c>
      <c r="AG215" s="748">
        <f t="shared" si="111"/>
        <v>0</v>
      </c>
      <c r="AH215" s="749">
        <f t="shared" si="113"/>
        <v>3969785.8602</v>
      </c>
      <c r="AI215" s="746">
        <f t="shared" si="114"/>
        <v>3969785.8602</v>
      </c>
      <c r="AJ215" s="745">
        <f t="shared" si="115"/>
        <v>3969785.8602</v>
      </c>
      <c r="AK215" s="745">
        <f t="shared" si="112"/>
        <v>3969785.8602</v>
      </c>
      <c r="AL215" s="877"/>
    </row>
    <row r="216" spans="1:38" ht="30" hidden="1" customHeight="1" x14ac:dyDescent="0.2">
      <c r="A216" s="775" t="s">
        <v>1220</v>
      </c>
      <c r="B216" s="775" t="str">
        <f t="shared" si="118"/>
        <v>02.06.01.04</v>
      </c>
      <c r="C216" s="760">
        <v>184</v>
      </c>
      <c r="D216" s="692" t="s">
        <v>220</v>
      </c>
      <c r="E216" s="693" t="str">
        <f t="shared" si="98"/>
        <v>2.06.01.04.04</v>
      </c>
      <c r="F216" s="694" t="s">
        <v>1018</v>
      </c>
      <c r="G216" s="696"/>
      <c r="H216" s="695" t="s">
        <v>301</v>
      </c>
      <c r="I216" s="692"/>
      <c r="J216" s="711" t="s">
        <v>259</v>
      </c>
      <c r="K216" s="692">
        <v>2012</v>
      </c>
      <c r="L216" s="711" t="s">
        <v>128</v>
      </c>
      <c r="M216" s="696" t="s">
        <v>128</v>
      </c>
      <c r="N216" s="696" t="s">
        <v>128</v>
      </c>
      <c r="O216" s="696" t="s">
        <v>128</v>
      </c>
      <c r="P216" s="696" t="s">
        <v>128</v>
      </c>
      <c r="Q216" s="692" t="s">
        <v>130</v>
      </c>
      <c r="R216" s="697">
        <v>3969785.8602</v>
      </c>
      <c r="S216" s="563"/>
      <c r="T216" s="516" t="str">
        <f t="shared" si="117"/>
        <v>2.06.01</v>
      </c>
      <c r="U216" s="524" t="str">
        <f t="shared" si="107"/>
        <v>ALAT KANTOR</v>
      </c>
      <c r="V216" s="516">
        <f t="shared" si="108"/>
        <v>5</v>
      </c>
      <c r="W216" s="769">
        <f t="shared" si="99"/>
        <v>793957.17203999998</v>
      </c>
      <c r="X216" s="516">
        <f t="shared" si="100"/>
        <v>2</v>
      </c>
      <c r="Y216" s="770">
        <f t="shared" si="101"/>
        <v>1587914.34408</v>
      </c>
      <c r="Z216" s="771">
        <f t="shared" si="102"/>
        <v>793957.17203999998</v>
      </c>
      <c r="AA216" s="769">
        <f t="shared" si="103"/>
        <v>793957.17203999998</v>
      </c>
      <c r="AB216" s="769">
        <f t="shared" si="104"/>
        <v>793957.17203999998</v>
      </c>
      <c r="AC216" s="769">
        <f t="shared" si="105"/>
        <v>0</v>
      </c>
      <c r="AD216" s="769">
        <f t="shared" si="106"/>
        <v>0</v>
      </c>
      <c r="AE216" s="808">
        <f t="shared" si="110"/>
        <v>0</v>
      </c>
      <c r="AF216" s="516">
        <f t="shared" si="116"/>
        <v>2012</v>
      </c>
      <c r="AG216" s="748">
        <f t="shared" si="111"/>
        <v>0</v>
      </c>
      <c r="AH216" s="749">
        <f t="shared" si="113"/>
        <v>3969785.8602</v>
      </c>
      <c r="AI216" s="746">
        <f t="shared" si="114"/>
        <v>3969785.8602</v>
      </c>
      <c r="AJ216" s="745">
        <f t="shared" si="115"/>
        <v>3969785.8602</v>
      </c>
      <c r="AK216" s="745">
        <f t="shared" si="112"/>
        <v>3969785.8602</v>
      </c>
      <c r="AL216" s="877"/>
    </row>
    <row r="217" spans="1:38" ht="30" hidden="1" customHeight="1" x14ac:dyDescent="0.2">
      <c r="A217" s="775" t="s">
        <v>1220</v>
      </c>
      <c r="B217" s="775" t="str">
        <f t="shared" si="118"/>
        <v>02.06.01.04</v>
      </c>
      <c r="C217" s="760">
        <v>185</v>
      </c>
      <c r="D217" s="692" t="s">
        <v>220</v>
      </c>
      <c r="E217" s="693" t="str">
        <f t="shared" si="98"/>
        <v>2.06.01.04.04</v>
      </c>
      <c r="F217" s="694" t="s">
        <v>1018</v>
      </c>
      <c r="G217" s="696"/>
      <c r="H217" s="695" t="s">
        <v>301</v>
      </c>
      <c r="I217" s="692"/>
      <c r="J217" s="711" t="s">
        <v>259</v>
      </c>
      <c r="K217" s="692">
        <v>2012</v>
      </c>
      <c r="L217" s="711" t="s">
        <v>128</v>
      </c>
      <c r="M217" s="696" t="s">
        <v>128</v>
      </c>
      <c r="N217" s="696" t="s">
        <v>128</v>
      </c>
      <c r="O217" s="696" t="s">
        <v>128</v>
      </c>
      <c r="P217" s="696" t="s">
        <v>128</v>
      </c>
      <c r="Q217" s="692" t="s">
        <v>130</v>
      </c>
      <c r="R217" s="697">
        <v>3969785.8602</v>
      </c>
      <c r="S217" s="563"/>
      <c r="T217" s="516" t="str">
        <f t="shared" si="117"/>
        <v>2.06.01</v>
      </c>
      <c r="U217" s="524" t="str">
        <f t="shared" si="107"/>
        <v>ALAT KANTOR</v>
      </c>
      <c r="V217" s="516">
        <f t="shared" si="108"/>
        <v>5</v>
      </c>
      <c r="W217" s="769">
        <f t="shared" si="99"/>
        <v>793957.17203999998</v>
      </c>
      <c r="X217" s="516">
        <f t="shared" si="100"/>
        <v>2</v>
      </c>
      <c r="Y217" s="770">
        <f t="shared" si="101"/>
        <v>1587914.34408</v>
      </c>
      <c r="Z217" s="771">
        <f t="shared" si="102"/>
        <v>793957.17203999998</v>
      </c>
      <c r="AA217" s="769">
        <f t="shared" si="103"/>
        <v>793957.17203999998</v>
      </c>
      <c r="AB217" s="769">
        <f t="shared" si="104"/>
        <v>793957.17203999998</v>
      </c>
      <c r="AC217" s="769">
        <f t="shared" si="105"/>
        <v>0</v>
      </c>
      <c r="AD217" s="769">
        <f t="shared" si="106"/>
        <v>0</v>
      </c>
      <c r="AE217" s="808">
        <f t="shared" si="110"/>
        <v>0</v>
      </c>
      <c r="AF217" s="516">
        <f t="shared" si="116"/>
        <v>2012</v>
      </c>
      <c r="AG217" s="748">
        <f t="shared" si="111"/>
        <v>0</v>
      </c>
      <c r="AH217" s="749">
        <f t="shared" si="113"/>
        <v>3969785.8602</v>
      </c>
      <c r="AI217" s="746">
        <f t="shared" si="114"/>
        <v>3969785.8602</v>
      </c>
      <c r="AJ217" s="745">
        <f t="shared" si="115"/>
        <v>3969785.8602</v>
      </c>
      <c r="AK217" s="745">
        <f t="shared" si="112"/>
        <v>3969785.8602</v>
      </c>
      <c r="AL217" s="877"/>
    </row>
    <row r="218" spans="1:38" ht="30" hidden="1" customHeight="1" x14ac:dyDescent="0.2">
      <c r="A218" s="775" t="s">
        <v>1220</v>
      </c>
      <c r="B218" s="775" t="str">
        <f t="shared" si="118"/>
        <v>02.06.02.06</v>
      </c>
      <c r="C218" s="760">
        <v>186</v>
      </c>
      <c r="D218" s="696" t="s">
        <v>216</v>
      </c>
      <c r="E218" s="693" t="str">
        <f t="shared" si="98"/>
        <v>2.06.02.06.50</v>
      </c>
      <c r="F218" s="694" t="s">
        <v>1052</v>
      </c>
      <c r="G218" s="696"/>
      <c r="H218" s="695" t="s">
        <v>1127</v>
      </c>
      <c r="I218" s="692" t="s">
        <v>454</v>
      </c>
      <c r="J218" s="711" t="s">
        <v>270</v>
      </c>
      <c r="K218" s="692">
        <v>2012</v>
      </c>
      <c r="L218" s="711" t="s">
        <v>128</v>
      </c>
      <c r="M218" s="696" t="s">
        <v>128</v>
      </c>
      <c r="N218" s="696" t="s">
        <v>128</v>
      </c>
      <c r="O218" s="696" t="s">
        <v>128</v>
      </c>
      <c r="P218" s="696" t="s">
        <v>128</v>
      </c>
      <c r="Q218" s="692" t="s">
        <v>130</v>
      </c>
      <c r="R218" s="697">
        <v>1985760</v>
      </c>
      <c r="S218" s="721"/>
      <c r="T218" s="516" t="str">
        <f t="shared" si="117"/>
        <v>2.06.02</v>
      </c>
      <c r="U218" s="524" t="str">
        <f t="shared" si="107"/>
        <v>ALAT RUMAH TANGGA</v>
      </c>
      <c r="V218" s="516">
        <f t="shared" si="108"/>
        <v>5</v>
      </c>
      <c r="W218" s="769">
        <f t="shared" si="99"/>
        <v>397152</v>
      </c>
      <c r="X218" s="516">
        <f t="shared" si="100"/>
        <v>2</v>
      </c>
      <c r="Y218" s="770">
        <f t="shared" si="101"/>
        <v>794304</v>
      </c>
      <c r="Z218" s="771">
        <f t="shared" si="102"/>
        <v>397152</v>
      </c>
      <c r="AA218" s="769">
        <f t="shared" si="103"/>
        <v>397152</v>
      </c>
      <c r="AB218" s="769">
        <f t="shared" si="104"/>
        <v>397152</v>
      </c>
      <c r="AC218" s="769">
        <f t="shared" si="105"/>
        <v>0</v>
      </c>
      <c r="AD218" s="769">
        <f t="shared" si="106"/>
        <v>0</v>
      </c>
      <c r="AE218" s="808">
        <f t="shared" si="110"/>
        <v>0</v>
      </c>
      <c r="AF218" s="516">
        <f t="shared" si="116"/>
        <v>2012</v>
      </c>
      <c r="AG218" s="748">
        <f t="shared" si="111"/>
        <v>0</v>
      </c>
      <c r="AH218" s="749">
        <f t="shared" si="113"/>
        <v>1985760</v>
      </c>
      <c r="AI218" s="746">
        <f t="shared" si="114"/>
        <v>1985760</v>
      </c>
      <c r="AJ218" s="745">
        <f t="shared" si="115"/>
        <v>1985760</v>
      </c>
      <c r="AK218" s="745">
        <f t="shared" si="112"/>
        <v>1985760</v>
      </c>
      <c r="AL218" s="877"/>
    </row>
    <row r="219" spans="1:38" ht="30" hidden="1" customHeight="1" x14ac:dyDescent="0.2">
      <c r="A219" s="775" t="s">
        <v>1220</v>
      </c>
      <c r="B219" s="775" t="str">
        <f t="shared" si="118"/>
        <v>02.06.02.06</v>
      </c>
      <c r="C219" s="760">
        <v>187</v>
      </c>
      <c r="D219" s="696" t="s">
        <v>216</v>
      </c>
      <c r="E219" s="693" t="str">
        <f t="shared" si="98"/>
        <v>2.06.02.06.50</v>
      </c>
      <c r="F219" s="694" t="s">
        <v>1035</v>
      </c>
      <c r="G219" s="696"/>
      <c r="H219" s="695" t="s">
        <v>1127</v>
      </c>
      <c r="I219" s="692" t="s">
        <v>455</v>
      </c>
      <c r="J219" s="711" t="s">
        <v>270</v>
      </c>
      <c r="K219" s="692">
        <v>2012</v>
      </c>
      <c r="L219" s="711" t="s">
        <v>128</v>
      </c>
      <c r="M219" s="696" t="s">
        <v>128</v>
      </c>
      <c r="N219" s="696" t="s">
        <v>128</v>
      </c>
      <c r="O219" s="696" t="s">
        <v>128</v>
      </c>
      <c r="P219" s="696" t="s">
        <v>128</v>
      </c>
      <c r="Q219" s="692" t="s">
        <v>130</v>
      </c>
      <c r="R219" s="697">
        <v>1965600</v>
      </c>
      <c r="S219" s="563"/>
      <c r="T219" s="516" t="str">
        <f t="shared" si="117"/>
        <v>2.06.02</v>
      </c>
      <c r="U219" s="524" t="str">
        <f t="shared" si="107"/>
        <v>ALAT RUMAH TANGGA</v>
      </c>
      <c r="V219" s="516">
        <f t="shared" si="108"/>
        <v>5</v>
      </c>
      <c r="W219" s="769">
        <f t="shared" si="99"/>
        <v>393120</v>
      </c>
      <c r="X219" s="516">
        <f t="shared" si="100"/>
        <v>2</v>
      </c>
      <c r="Y219" s="770">
        <f t="shared" si="101"/>
        <v>786240</v>
      </c>
      <c r="Z219" s="771">
        <f t="shared" si="102"/>
        <v>393120</v>
      </c>
      <c r="AA219" s="769">
        <f t="shared" si="103"/>
        <v>393120</v>
      </c>
      <c r="AB219" s="769">
        <f t="shared" si="104"/>
        <v>393120</v>
      </c>
      <c r="AC219" s="769">
        <f t="shared" si="105"/>
        <v>0</v>
      </c>
      <c r="AD219" s="769">
        <f t="shared" si="106"/>
        <v>0</v>
      </c>
      <c r="AE219" s="808">
        <f t="shared" si="110"/>
        <v>0</v>
      </c>
      <c r="AF219" s="516">
        <f t="shared" si="116"/>
        <v>2012</v>
      </c>
      <c r="AG219" s="748">
        <f t="shared" si="111"/>
        <v>0</v>
      </c>
      <c r="AH219" s="749">
        <f t="shared" si="113"/>
        <v>1965600</v>
      </c>
      <c r="AI219" s="746">
        <f t="shared" si="114"/>
        <v>1965600</v>
      </c>
      <c r="AJ219" s="745">
        <f t="shared" si="115"/>
        <v>1965600</v>
      </c>
      <c r="AK219" s="745">
        <f t="shared" si="112"/>
        <v>1965600</v>
      </c>
      <c r="AL219" s="877"/>
    </row>
    <row r="220" spans="1:38" ht="30" hidden="1" customHeight="1" x14ac:dyDescent="0.2">
      <c r="A220" s="775" t="s">
        <v>1220</v>
      </c>
      <c r="B220" s="775" t="str">
        <f t="shared" si="118"/>
        <v>02.06.02.06</v>
      </c>
      <c r="C220" s="760">
        <v>188</v>
      </c>
      <c r="D220" s="696" t="s">
        <v>216</v>
      </c>
      <c r="E220" s="693" t="str">
        <f t="shared" si="98"/>
        <v>2.06.02.06.50</v>
      </c>
      <c r="F220" s="694" t="s">
        <v>1035</v>
      </c>
      <c r="G220" s="696"/>
      <c r="H220" s="695" t="s">
        <v>1127</v>
      </c>
      <c r="I220" s="692" t="s">
        <v>455</v>
      </c>
      <c r="J220" s="711" t="s">
        <v>270</v>
      </c>
      <c r="K220" s="692">
        <v>2012</v>
      </c>
      <c r="L220" s="711" t="s">
        <v>128</v>
      </c>
      <c r="M220" s="696" t="s">
        <v>128</v>
      </c>
      <c r="N220" s="696" t="s">
        <v>128</v>
      </c>
      <c r="O220" s="696" t="s">
        <v>128</v>
      </c>
      <c r="P220" s="696" t="s">
        <v>128</v>
      </c>
      <c r="Q220" s="692" t="s">
        <v>130</v>
      </c>
      <c r="R220" s="697">
        <v>1965600</v>
      </c>
      <c r="S220" s="563"/>
      <c r="T220" s="516" t="str">
        <f t="shared" si="117"/>
        <v>2.06.02</v>
      </c>
      <c r="U220" s="524" t="str">
        <f t="shared" si="107"/>
        <v>ALAT RUMAH TANGGA</v>
      </c>
      <c r="V220" s="516">
        <f t="shared" si="108"/>
        <v>5</v>
      </c>
      <c r="W220" s="769">
        <f t="shared" si="99"/>
        <v>393120</v>
      </c>
      <c r="X220" s="516">
        <f t="shared" si="100"/>
        <v>2</v>
      </c>
      <c r="Y220" s="770">
        <f t="shared" si="101"/>
        <v>786240</v>
      </c>
      <c r="Z220" s="771">
        <f t="shared" si="102"/>
        <v>393120</v>
      </c>
      <c r="AA220" s="769">
        <f t="shared" si="103"/>
        <v>393120</v>
      </c>
      <c r="AB220" s="769">
        <f t="shared" si="104"/>
        <v>393120</v>
      </c>
      <c r="AC220" s="769">
        <f t="shared" si="105"/>
        <v>0</v>
      </c>
      <c r="AD220" s="769">
        <f t="shared" si="106"/>
        <v>0</v>
      </c>
      <c r="AE220" s="808">
        <f t="shared" si="110"/>
        <v>0</v>
      </c>
      <c r="AF220" s="516">
        <f t="shared" si="116"/>
        <v>2012</v>
      </c>
      <c r="AG220" s="748">
        <f t="shared" si="111"/>
        <v>0</v>
      </c>
      <c r="AH220" s="749">
        <f t="shared" si="113"/>
        <v>1965600</v>
      </c>
      <c r="AI220" s="746">
        <f t="shared" si="114"/>
        <v>1965600</v>
      </c>
      <c r="AJ220" s="745">
        <f t="shared" si="115"/>
        <v>1965600</v>
      </c>
      <c r="AK220" s="745">
        <f t="shared" si="112"/>
        <v>1965600</v>
      </c>
      <c r="AL220" s="877"/>
    </row>
    <row r="221" spans="1:38" ht="30" hidden="1" customHeight="1" x14ac:dyDescent="0.2">
      <c r="A221" s="775" t="s">
        <v>1220</v>
      </c>
      <c r="B221" s="775" t="str">
        <f t="shared" si="118"/>
        <v>02.06.02.06</v>
      </c>
      <c r="C221" s="760">
        <v>189</v>
      </c>
      <c r="D221" s="696" t="s">
        <v>216</v>
      </c>
      <c r="E221" s="693" t="str">
        <f t="shared" si="98"/>
        <v>2.06.02.06.50</v>
      </c>
      <c r="F221" s="694" t="s">
        <v>1035</v>
      </c>
      <c r="G221" s="696"/>
      <c r="H221" s="695" t="s">
        <v>1127</v>
      </c>
      <c r="I221" s="692" t="s">
        <v>455</v>
      </c>
      <c r="J221" s="711" t="s">
        <v>270</v>
      </c>
      <c r="K221" s="692">
        <v>2012</v>
      </c>
      <c r="L221" s="711" t="s">
        <v>128</v>
      </c>
      <c r="M221" s="696" t="s">
        <v>128</v>
      </c>
      <c r="N221" s="696" t="s">
        <v>128</v>
      </c>
      <c r="O221" s="696" t="s">
        <v>128</v>
      </c>
      <c r="P221" s="696" t="s">
        <v>128</v>
      </c>
      <c r="Q221" s="692" t="s">
        <v>130</v>
      </c>
      <c r="R221" s="697">
        <v>1965600</v>
      </c>
      <c r="S221" s="563"/>
      <c r="T221" s="516" t="str">
        <f t="shared" si="117"/>
        <v>2.06.02</v>
      </c>
      <c r="U221" s="524" t="str">
        <f t="shared" si="107"/>
        <v>ALAT RUMAH TANGGA</v>
      </c>
      <c r="V221" s="516">
        <f t="shared" si="108"/>
        <v>5</v>
      </c>
      <c r="W221" s="769">
        <f t="shared" si="99"/>
        <v>393120</v>
      </c>
      <c r="X221" s="516">
        <f t="shared" si="100"/>
        <v>2</v>
      </c>
      <c r="Y221" s="770">
        <f t="shared" si="101"/>
        <v>786240</v>
      </c>
      <c r="Z221" s="771">
        <f t="shared" si="102"/>
        <v>393120</v>
      </c>
      <c r="AA221" s="769">
        <f t="shared" si="103"/>
        <v>393120</v>
      </c>
      <c r="AB221" s="769">
        <f t="shared" si="104"/>
        <v>393120</v>
      </c>
      <c r="AC221" s="769">
        <f t="shared" si="105"/>
        <v>0</v>
      </c>
      <c r="AD221" s="769">
        <f t="shared" si="106"/>
        <v>0</v>
      </c>
      <c r="AE221" s="808">
        <f t="shared" si="110"/>
        <v>0</v>
      </c>
      <c r="AF221" s="516">
        <f t="shared" si="116"/>
        <v>2012</v>
      </c>
      <c r="AG221" s="748">
        <f t="shared" si="111"/>
        <v>0</v>
      </c>
      <c r="AH221" s="749">
        <f t="shared" si="113"/>
        <v>1965600</v>
      </c>
      <c r="AI221" s="746">
        <f t="shared" si="114"/>
        <v>1965600</v>
      </c>
      <c r="AJ221" s="745">
        <f t="shared" si="115"/>
        <v>1965600</v>
      </c>
      <c r="AK221" s="745">
        <f t="shared" si="112"/>
        <v>1965600</v>
      </c>
      <c r="AL221" s="877"/>
    </row>
    <row r="222" spans="1:38" ht="30" hidden="1" customHeight="1" x14ac:dyDescent="0.2">
      <c r="A222" s="775" t="s">
        <v>1220</v>
      </c>
      <c r="B222" s="775" t="str">
        <f t="shared" si="118"/>
        <v>02.06.02.06</v>
      </c>
      <c r="C222" s="760">
        <v>190</v>
      </c>
      <c r="D222" s="696" t="s">
        <v>216</v>
      </c>
      <c r="E222" s="693" t="str">
        <f t="shared" si="98"/>
        <v>2.06.02.06.50</v>
      </c>
      <c r="F222" s="694" t="s">
        <v>1037</v>
      </c>
      <c r="G222" s="696"/>
      <c r="H222" s="695" t="s">
        <v>1133</v>
      </c>
      <c r="I222" s="692" t="s">
        <v>429</v>
      </c>
      <c r="J222" s="711" t="s">
        <v>270</v>
      </c>
      <c r="K222" s="692">
        <v>2012</v>
      </c>
      <c r="L222" s="711" t="s">
        <v>128</v>
      </c>
      <c r="M222" s="696" t="s">
        <v>128</v>
      </c>
      <c r="N222" s="696" t="s">
        <v>128</v>
      </c>
      <c r="O222" s="696" t="s">
        <v>128</v>
      </c>
      <c r="P222" s="696" t="s">
        <v>128</v>
      </c>
      <c r="Q222" s="692" t="s">
        <v>130</v>
      </c>
      <c r="R222" s="697">
        <v>4759220.83</v>
      </c>
      <c r="S222" s="563"/>
      <c r="T222" s="516" t="str">
        <f t="shared" si="117"/>
        <v>2.06.02</v>
      </c>
      <c r="U222" s="524" t="str">
        <f t="shared" si="107"/>
        <v>ALAT RUMAH TANGGA</v>
      </c>
      <c r="V222" s="516">
        <f t="shared" si="108"/>
        <v>5</v>
      </c>
      <c r="W222" s="769">
        <f t="shared" si="99"/>
        <v>951844.16599999997</v>
      </c>
      <c r="X222" s="516">
        <f t="shared" si="100"/>
        <v>2</v>
      </c>
      <c r="Y222" s="770">
        <f t="shared" si="101"/>
        <v>1903688.3319999999</v>
      </c>
      <c r="Z222" s="771">
        <f t="shared" si="102"/>
        <v>951844.16599999997</v>
      </c>
      <c r="AA222" s="769">
        <f t="shared" si="103"/>
        <v>951844.16599999997</v>
      </c>
      <c r="AB222" s="769">
        <f t="shared" si="104"/>
        <v>951844.16599999997</v>
      </c>
      <c r="AC222" s="769">
        <f t="shared" si="105"/>
        <v>0</v>
      </c>
      <c r="AD222" s="769">
        <f t="shared" si="106"/>
        <v>0</v>
      </c>
      <c r="AE222" s="808">
        <f t="shared" si="110"/>
        <v>0</v>
      </c>
      <c r="AF222" s="516">
        <f t="shared" si="116"/>
        <v>2012</v>
      </c>
      <c r="AG222" s="748">
        <f t="shared" si="111"/>
        <v>0</v>
      </c>
      <c r="AH222" s="749">
        <f t="shared" si="113"/>
        <v>4759220.83</v>
      </c>
      <c r="AI222" s="746">
        <f t="shared" si="114"/>
        <v>4759220.83</v>
      </c>
      <c r="AJ222" s="745">
        <f t="shared" si="115"/>
        <v>4759220.83</v>
      </c>
      <c r="AK222" s="745">
        <f t="shared" si="112"/>
        <v>4759220.83</v>
      </c>
      <c r="AL222" s="877"/>
    </row>
    <row r="223" spans="1:38" ht="30" hidden="1" customHeight="1" x14ac:dyDescent="0.2">
      <c r="A223" s="775" t="s">
        <v>1220</v>
      </c>
      <c r="B223" s="775" t="str">
        <f t="shared" si="118"/>
        <v>02.06.02.06</v>
      </c>
      <c r="C223" s="760">
        <v>191</v>
      </c>
      <c r="D223" s="696" t="s">
        <v>216</v>
      </c>
      <c r="E223" s="693" t="str">
        <f t="shared" si="98"/>
        <v>2.06.02.06.50</v>
      </c>
      <c r="F223" s="694" t="s">
        <v>1037</v>
      </c>
      <c r="G223" s="696"/>
      <c r="H223" s="695" t="s">
        <v>1127</v>
      </c>
      <c r="I223" s="692" t="s">
        <v>455</v>
      </c>
      <c r="J223" s="711" t="s">
        <v>270</v>
      </c>
      <c r="K223" s="692">
        <v>2012</v>
      </c>
      <c r="L223" s="711" t="s">
        <v>128</v>
      </c>
      <c r="M223" s="696" t="s">
        <v>128</v>
      </c>
      <c r="N223" s="696" t="s">
        <v>128</v>
      </c>
      <c r="O223" s="696" t="s">
        <v>128</v>
      </c>
      <c r="P223" s="696" t="s">
        <v>128</v>
      </c>
      <c r="Q223" s="692" t="s">
        <v>130</v>
      </c>
      <c r="R223" s="697">
        <v>1965600</v>
      </c>
      <c r="S223" s="563"/>
      <c r="T223" s="516" t="str">
        <f t="shared" si="117"/>
        <v>2.06.02</v>
      </c>
      <c r="U223" s="524" t="str">
        <f t="shared" si="107"/>
        <v>ALAT RUMAH TANGGA</v>
      </c>
      <c r="V223" s="516">
        <f t="shared" si="108"/>
        <v>5</v>
      </c>
      <c r="W223" s="769">
        <f t="shared" si="99"/>
        <v>393120</v>
      </c>
      <c r="X223" s="516">
        <f t="shared" si="100"/>
        <v>2</v>
      </c>
      <c r="Y223" s="770">
        <f t="shared" si="101"/>
        <v>786240</v>
      </c>
      <c r="Z223" s="771">
        <f t="shared" si="102"/>
        <v>393120</v>
      </c>
      <c r="AA223" s="769">
        <f t="shared" si="103"/>
        <v>393120</v>
      </c>
      <c r="AB223" s="769">
        <f t="shared" si="104"/>
        <v>393120</v>
      </c>
      <c r="AC223" s="769">
        <f t="shared" si="105"/>
        <v>0</v>
      </c>
      <c r="AD223" s="769">
        <f t="shared" si="106"/>
        <v>0</v>
      </c>
      <c r="AE223" s="808">
        <f t="shared" si="110"/>
        <v>0</v>
      </c>
      <c r="AF223" s="516">
        <f t="shared" si="116"/>
        <v>2012</v>
      </c>
      <c r="AG223" s="748">
        <f t="shared" si="111"/>
        <v>0</v>
      </c>
      <c r="AH223" s="749">
        <f t="shared" si="113"/>
        <v>1965600</v>
      </c>
      <c r="AI223" s="746">
        <f t="shared" si="114"/>
        <v>1965600</v>
      </c>
      <c r="AJ223" s="745">
        <f t="shared" si="115"/>
        <v>1965600</v>
      </c>
      <c r="AK223" s="745">
        <f t="shared" si="112"/>
        <v>1965600</v>
      </c>
      <c r="AL223" s="877"/>
    </row>
    <row r="224" spans="1:38" ht="30" hidden="1" customHeight="1" x14ac:dyDescent="0.2">
      <c r="A224" s="775" t="s">
        <v>1220</v>
      </c>
      <c r="B224" s="775" t="str">
        <f t="shared" si="118"/>
        <v>02.06.02.06</v>
      </c>
      <c r="C224" s="760">
        <v>192</v>
      </c>
      <c r="D224" s="696" t="s">
        <v>216</v>
      </c>
      <c r="E224" s="693" t="str">
        <f t="shared" si="98"/>
        <v>2.06.02.06.50</v>
      </c>
      <c r="F224" s="694" t="s">
        <v>1037</v>
      </c>
      <c r="G224" s="696"/>
      <c r="H224" s="695" t="s">
        <v>1127</v>
      </c>
      <c r="I224" s="692" t="s">
        <v>459</v>
      </c>
      <c r="J224" s="711" t="s">
        <v>270</v>
      </c>
      <c r="K224" s="692">
        <v>2012</v>
      </c>
      <c r="L224" s="711" t="s">
        <v>128</v>
      </c>
      <c r="M224" s="696" t="s">
        <v>128</v>
      </c>
      <c r="N224" s="696" t="s">
        <v>128</v>
      </c>
      <c r="O224" s="696" t="s">
        <v>128</v>
      </c>
      <c r="P224" s="696" t="s">
        <v>128</v>
      </c>
      <c r="Q224" s="692" t="s">
        <v>130</v>
      </c>
      <c r="R224" s="697">
        <v>3981600</v>
      </c>
      <c r="S224" s="722"/>
      <c r="T224" s="516" t="str">
        <f t="shared" si="117"/>
        <v>2.06.02</v>
      </c>
      <c r="U224" s="524" t="str">
        <f t="shared" si="107"/>
        <v>ALAT RUMAH TANGGA</v>
      </c>
      <c r="V224" s="516">
        <f t="shared" si="108"/>
        <v>5</v>
      </c>
      <c r="W224" s="769">
        <f t="shared" si="99"/>
        <v>796320</v>
      </c>
      <c r="X224" s="516">
        <f t="shared" si="100"/>
        <v>2</v>
      </c>
      <c r="Y224" s="770">
        <f t="shared" si="101"/>
        <v>1592640</v>
      </c>
      <c r="Z224" s="771">
        <f t="shared" si="102"/>
        <v>796320</v>
      </c>
      <c r="AA224" s="769">
        <f t="shared" si="103"/>
        <v>796320</v>
      </c>
      <c r="AB224" s="769">
        <f t="shared" si="104"/>
        <v>796320</v>
      </c>
      <c r="AC224" s="769">
        <f t="shared" si="105"/>
        <v>0</v>
      </c>
      <c r="AD224" s="769">
        <f t="shared" si="106"/>
        <v>0</v>
      </c>
      <c r="AE224" s="808">
        <f t="shared" si="110"/>
        <v>0</v>
      </c>
      <c r="AF224" s="516">
        <f t="shared" si="116"/>
        <v>2012</v>
      </c>
      <c r="AG224" s="748">
        <f t="shared" si="111"/>
        <v>0</v>
      </c>
      <c r="AH224" s="749">
        <f t="shared" si="113"/>
        <v>3981600</v>
      </c>
      <c r="AI224" s="746">
        <f t="shared" si="114"/>
        <v>3981600</v>
      </c>
      <c r="AJ224" s="745">
        <f t="shared" si="115"/>
        <v>3981600</v>
      </c>
      <c r="AK224" s="745">
        <f t="shared" si="112"/>
        <v>3981600</v>
      </c>
      <c r="AL224" s="877"/>
    </row>
    <row r="225" spans="1:38" ht="30" hidden="1" customHeight="1" x14ac:dyDescent="0.2">
      <c r="A225" s="775" t="s">
        <v>1220</v>
      </c>
      <c r="B225" s="775" t="str">
        <f t="shared" si="118"/>
        <v>02.06.01.05</v>
      </c>
      <c r="C225" s="760">
        <v>193</v>
      </c>
      <c r="D225" s="692" t="s">
        <v>1211</v>
      </c>
      <c r="E225" s="693" t="str">
        <f t="shared" ref="E225:E288" si="119">MID(D225,2,18)</f>
        <v>2.06.01.05.40</v>
      </c>
      <c r="F225" s="694" t="s">
        <v>1053</v>
      </c>
      <c r="G225" s="696"/>
      <c r="H225" s="695" t="s">
        <v>935</v>
      </c>
      <c r="I225" s="692"/>
      <c r="J225" s="711" t="s">
        <v>1161</v>
      </c>
      <c r="K225" s="692">
        <v>2012</v>
      </c>
      <c r="L225" s="711" t="s">
        <v>128</v>
      </c>
      <c r="M225" s="696" t="s">
        <v>128</v>
      </c>
      <c r="N225" s="696" t="s">
        <v>128</v>
      </c>
      <c r="O225" s="696" t="s">
        <v>128</v>
      </c>
      <c r="P225" s="696" t="s">
        <v>128</v>
      </c>
      <c r="Q225" s="692" t="s">
        <v>130</v>
      </c>
      <c r="R225" s="697">
        <v>96777895.361300007</v>
      </c>
      <c r="S225" s="563"/>
      <c r="T225" s="516" t="str">
        <f t="shared" si="117"/>
        <v>2.06.01</v>
      </c>
      <c r="U225" s="524" t="str">
        <f t="shared" si="107"/>
        <v>ALAT KANTOR</v>
      </c>
      <c r="V225" s="516">
        <f t="shared" si="108"/>
        <v>5</v>
      </c>
      <c r="W225" s="769">
        <f t="shared" ref="W225:W288" si="120">(R225)/V225</f>
        <v>19355579.07226</v>
      </c>
      <c r="X225" s="516">
        <f t="shared" ref="X225:X288" si="121">2013-AF225+1</f>
        <v>2</v>
      </c>
      <c r="Y225" s="770">
        <f t="shared" ref="Y225:Y288" si="122">IF(X225&gt;V225,R225,W225*X225)</f>
        <v>38711158.14452</v>
      </c>
      <c r="Z225" s="771">
        <f t="shared" ref="Z225:Z288" si="123">IF(R225=Y225,0,W225)</f>
        <v>19355579.07226</v>
      </c>
      <c r="AA225" s="769">
        <f t="shared" ref="AA225:AA288" si="124">IF(R225=Y225+Z225,0,W225)</f>
        <v>19355579.07226</v>
      </c>
      <c r="AB225" s="769">
        <f t="shared" ref="AB225:AB288" si="125">IF(R225=Y225+Z225+AA225,0,W225)</f>
        <v>19355579.07226</v>
      </c>
      <c r="AC225" s="769">
        <f t="shared" ref="AC225:AC288" si="126">IF(R225=Y225+Z225+AA225+AB225,0,W225)</f>
        <v>0</v>
      </c>
      <c r="AD225" s="769">
        <f t="shared" ref="AD225:AD288" si="127">IF(R225=Y225+Z225+AA225+AB225+AC225,0,W225)</f>
        <v>0</v>
      </c>
      <c r="AE225" s="808">
        <f t="shared" si="110"/>
        <v>0</v>
      </c>
      <c r="AF225" s="516">
        <f t="shared" si="116"/>
        <v>2012</v>
      </c>
      <c r="AG225" s="748">
        <f t="shared" si="111"/>
        <v>0</v>
      </c>
      <c r="AH225" s="749">
        <f t="shared" si="113"/>
        <v>96777895.361299992</v>
      </c>
      <c r="AI225" s="746">
        <f t="shared" si="114"/>
        <v>96777895.361299992</v>
      </c>
      <c r="AJ225" s="745">
        <f t="shared" si="115"/>
        <v>96777895.361299992</v>
      </c>
      <c r="AK225" s="745">
        <f t="shared" si="112"/>
        <v>96777895.361299992</v>
      </c>
      <c r="AL225" s="877"/>
    </row>
    <row r="226" spans="1:38" ht="30" hidden="1" customHeight="1" x14ac:dyDescent="0.2">
      <c r="A226" s="775" t="s">
        <v>1220</v>
      </c>
      <c r="B226" s="775" t="str">
        <f t="shared" si="118"/>
        <v>02.06.02.04</v>
      </c>
      <c r="C226" s="760">
        <v>194</v>
      </c>
      <c r="D226" s="692" t="s">
        <v>221</v>
      </c>
      <c r="E226" s="693" t="str">
        <f t="shared" si="119"/>
        <v>2.06.02.04.04</v>
      </c>
      <c r="F226" s="694" t="s">
        <v>1054</v>
      </c>
      <c r="G226" s="696"/>
      <c r="H226" s="695" t="s">
        <v>466</v>
      </c>
      <c r="I226" s="711" t="s">
        <v>128</v>
      </c>
      <c r="J226" s="711" t="s">
        <v>495</v>
      </c>
      <c r="K226" s="692">
        <v>2012</v>
      </c>
      <c r="L226" s="711" t="s">
        <v>128</v>
      </c>
      <c r="M226" s="696" t="s">
        <v>467</v>
      </c>
      <c r="N226" s="696" t="s">
        <v>128</v>
      </c>
      <c r="O226" s="696" t="s">
        <v>128</v>
      </c>
      <c r="P226" s="696" t="s">
        <v>128</v>
      </c>
      <c r="Q226" s="692" t="s">
        <v>130</v>
      </c>
      <c r="R226" s="697">
        <v>25534347.649999999</v>
      </c>
      <c r="S226" s="563"/>
      <c r="T226" s="516" t="str">
        <f t="shared" si="117"/>
        <v>2.06.02</v>
      </c>
      <c r="U226" s="524" t="str">
        <f t="shared" si="107"/>
        <v>ALAT RUMAH TANGGA</v>
      </c>
      <c r="V226" s="516">
        <f t="shared" si="108"/>
        <v>5</v>
      </c>
      <c r="W226" s="769">
        <f t="shared" si="120"/>
        <v>5106869.5299999993</v>
      </c>
      <c r="X226" s="516">
        <f t="shared" si="121"/>
        <v>2</v>
      </c>
      <c r="Y226" s="770">
        <f t="shared" si="122"/>
        <v>10213739.059999999</v>
      </c>
      <c r="Z226" s="771">
        <f t="shared" si="123"/>
        <v>5106869.5299999993</v>
      </c>
      <c r="AA226" s="769">
        <f t="shared" si="124"/>
        <v>5106869.5299999993</v>
      </c>
      <c r="AB226" s="769">
        <f t="shared" si="125"/>
        <v>5106869.5299999993</v>
      </c>
      <c r="AC226" s="769">
        <f t="shared" si="126"/>
        <v>0</v>
      </c>
      <c r="AD226" s="769">
        <f t="shared" si="127"/>
        <v>0</v>
      </c>
      <c r="AE226" s="808">
        <f t="shared" si="110"/>
        <v>0</v>
      </c>
      <c r="AF226" s="516">
        <f t="shared" si="116"/>
        <v>2012</v>
      </c>
      <c r="AG226" s="748">
        <f t="shared" si="111"/>
        <v>0</v>
      </c>
      <c r="AH226" s="749">
        <f t="shared" si="113"/>
        <v>25534347.649999999</v>
      </c>
      <c r="AI226" s="746">
        <f t="shared" si="114"/>
        <v>25534347.649999999</v>
      </c>
      <c r="AJ226" s="745">
        <f t="shared" si="115"/>
        <v>25534347.649999999</v>
      </c>
      <c r="AK226" s="745">
        <f t="shared" si="112"/>
        <v>25534347.649999999</v>
      </c>
      <c r="AL226" s="877"/>
    </row>
    <row r="227" spans="1:38" ht="30" hidden="1" customHeight="1" x14ac:dyDescent="0.2">
      <c r="A227" s="775" t="s">
        <v>1220</v>
      </c>
      <c r="B227" s="775" t="str">
        <f t="shared" si="118"/>
        <v>02.06.03.05</v>
      </c>
      <c r="C227" s="760">
        <v>195</v>
      </c>
      <c r="D227" s="692" t="s">
        <v>340</v>
      </c>
      <c r="E227" s="693" t="str">
        <f t="shared" si="119"/>
        <v>2.06.03.05.03</v>
      </c>
      <c r="F227" s="694" t="s">
        <v>1048</v>
      </c>
      <c r="G227" s="696"/>
      <c r="H227" s="695" t="s">
        <v>1134</v>
      </c>
      <c r="I227" s="692" t="s">
        <v>469</v>
      </c>
      <c r="J227" s="711" t="s">
        <v>495</v>
      </c>
      <c r="K227" s="692">
        <v>2012</v>
      </c>
      <c r="L227" s="711" t="s">
        <v>128</v>
      </c>
      <c r="M227" s="696" t="s">
        <v>470</v>
      </c>
      <c r="N227" s="696" t="s">
        <v>128</v>
      </c>
      <c r="O227" s="696" t="s">
        <v>128</v>
      </c>
      <c r="P227" s="696" t="s">
        <v>128</v>
      </c>
      <c r="Q227" s="692" t="s">
        <v>130</v>
      </c>
      <c r="R227" s="697">
        <v>16040705.2755</v>
      </c>
      <c r="S227" s="563"/>
      <c r="T227" s="516" t="str">
        <f t="shared" si="117"/>
        <v>2.06.03</v>
      </c>
      <c r="U227" s="524" t="str">
        <f t="shared" si="107"/>
        <v>KOMPUTER</v>
      </c>
      <c r="V227" s="516">
        <f t="shared" si="108"/>
        <v>4</v>
      </c>
      <c r="W227" s="769">
        <f t="shared" si="120"/>
        <v>4010176.3188749999</v>
      </c>
      <c r="X227" s="516">
        <f t="shared" si="121"/>
        <v>2</v>
      </c>
      <c r="Y227" s="770">
        <f t="shared" si="122"/>
        <v>8020352.6377499998</v>
      </c>
      <c r="Z227" s="771">
        <f t="shared" si="123"/>
        <v>4010176.3188749999</v>
      </c>
      <c r="AA227" s="769">
        <f t="shared" si="124"/>
        <v>4010176.3188749999</v>
      </c>
      <c r="AB227" s="769">
        <f t="shared" si="125"/>
        <v>0</v>
      </c>
      <c r="AC227" s="769">
        <f t="shared" si="126"/>
        <v>0</v>
      </c>
      <c r="AD227" s="769">
        <f t="shared" si="127"/>
        <v>0</v>
      </c>
      <c r="AE227" s="808">
        <f t="shared" si="110"/>
        <v>0</v>
      </c>
      <c r="AF227" s="516">
        <f t="shared" si="116"/>
        <v>2012</v>
      </c>
      <c r="AG227" s="748">
        <f t="shared" si="111"/>
        <v>0</v>
      </c>
      <c r="AH227" s="749">
        <f t="shared" si="113"/>
        <v>16040705.2755</v>
      </c>
      <c r="AI227" s="746">
        <f t="shared" si="114"/>
        <v>16040705.2755</v>
      </c>
      <c r="AJ227" s="745">
        <f t="shared" si="115"/>
        <v>16040705.2755</v>
      </c>
      <c r="AK227" s="745">
        <f t="shared" si="112"/>
        <v>16040705.2755</v>
      </c>
      <c r="AL227" s="877"/>
    </row>
    <row r="228" spans="1:38" ht="30" hidden="1" customHeight="1" x14ac:dyDescent="0.2">
      <c r="A228" s="775" t="s">
        <v>1220</v>
      </c>
      <c r="B228" s="775" t="str">
        <f t="shared" si="118"/>
        <v>02.06.03.05</v>
      </c>
      <c r="C228" s="760">
        <v>196</v>
      </c>
      <c r="D228" s="692" t="s">
        <v>340</v>
      </c>
      <c r="E228" s="693" t="str">
        <f t="shared" si="119"/>
        <v>2.06.03.05.03</v>
      </c>
      <c r="F228" s="694" t="s">
        <v>1048</v>
      </c>
      <c r="G228" s="696"/>
      <c r="H228" s="695" t="s">
        <v>1134</v>
      </c>
      <c r="I228" s="692" t="s">
        <v>469</v>
      </c>
      <c r="J228" s="711" t="s">
        <v>495</v>
      </c>
      <c r="K228" s="692">
        <v>2012</v>
      </c>
      <c r="L228" s="711" t="s">
        <v>128</v>
      </c>
      <c r="M228" s="696" t="s">
        <v>471</v>
      </c>
      <c r="N228" s="696" t="s">
        <v>128</v>
      </c>
      <c r="O228" s="696" t="s">
        <v>128</v>
      </c>
      <c r="P228" s="696" t="s">
        <v>128</v>
      </c>
      <c r="Q228" s="692" t="s">
        <v>130</v>
      </c>
      <c r="R228" s="697">
        <v>16040705.2755</v>
      </c>
      <c r="S228" s="563"/>
      <c r="T228" s="516" t="str">
        <f t="shared" si="117"/>
        <v>2.06.03</v>
      </c>
      <c r="U228" s="524" t="str">
        <f t="shared" si="107"/>
        <v>KOMPUTER</v>
      </c>
      <c r="V228" s="516">
        <f t="shared" si="108"/>
        <v>4</v>
      </c>
      <c r="W228" s="769">
        <f t="shared" si="120"/>
        <v>4010176.3188749999</v>
      </c>
      <c r="X228" s="516">
        <f t="shared" si="121"/>
        <v>2</v>
      </c>
      <c r="Y228" s="770">
        <f t="shared" si="122"/>
        <v>8020352.6377499998</v>
      </c>
      <c r="Z228" s="771">
        <f t="shared" si="123"/>
        <v>4010176.3188749999</v>
      </c>
      <c r="AA228" s="769">
        <f t="shared" si="124"/>
        <v>4010176.3188749999</v>
      </c>
      <c r="AB228" s="769">
        <f t="shared" si="125"/>
        <v>0</v>
      </c>
      <c r="AC228" s="769">
        <f t="shared" si="126"/>
        <v>0</v>
      </c>
      <c r="AD228" s="769">
        <f t="shared" si="127"/>
        <v>0</v>
      </c>
      <c r="AE228" s="808">
        <f t="shared" si="110"/>
        <v>0</v>
      </c>
      <c r="AF228" s="516">
        <f t="shared" si="116"/>
        <v>2012</v>
      </c>
      <c r="AG228" s="748">
        <f t="shared" si="111"/>
        <v>0</v>
      </c>
      <c r="AH228" s="749">
        <f t="shared" si="113"/>
        <v>16040705.2755</v>
      </c>
      <c r="AI228" s="746">
        <f t="shared" si="114"/>
        <v>16040705.2755</v>
      </c>
      <c r="AJ228" s="745">
        <f t="shared" si="115"/>
        <v>16040705.2755</v>
      </c>
      <c r="AK228" s="745">
        <f t="shared" si="112"/>
        <v>16040705.2755</v>
      </c>
      <c r="AL228" s="877"/>
    </row>
    <row r="229" spans="1:38" ht="30" hidden="1" customHeight="1" x14ac:dyDescent="0.2">
      <c r="A229" s="775" t="s">
        <v>1220</v>
      </c>
      <c r="B229" s="775" t="str">
        <f t="shared" si="118"/>
        <v>02.06.03.05</v>
      </c>
      <c r="C229" s="760">
        <v>197</v>
      </c>
      <c r="D229" s="692" t="s">
        <v>340</v>
      </c>
      <c r="E229" s="693" t="str">
        <f t="shared" si="119"/>
        <v>2.06.03.05.03</v>
      </c>
      <c r="F229" s="694" t="s">
        <v>1048</v>
      </c>
      <c r="G229" s="696"/>
      <c r="H229" s="695" t="s">
        <v>1134</v>
      </c>
      <c r="I229" s="692" t="s">
        <v>472</v>
      </c>
      <c r="J229" s="711" t="s">
        <v>495</v>
      </c>
      <c r="K229" s="692">
        <v>2012</v>
      </c>
      <c r="L229" s="711" t="s">
        <v>128</v>
      </c>
      <c r="M229" s="696" t="s">
        <v>473</v>
      </c>
      <c r="N229" s="696" t="s">
        <v>128</v>
      </c>
      <c r="O229" s="696" t="s">
        <v>128</v>
      </c>
      <c r="P229" s="696" t="s">
        <v>128</v>
      </c>
      <c r="Q229" s="692" t="s">
        <v>130</v>
      </c>
      <c r="R229" s="697">
        <v>24954659.789000001</v>
      </c>
      <c r="S229" s="563"/>
      <c r="T229" s="516" t="str">
        <f t="shared" si="117"/>
        <v>2.06.03</v>
      </c>
      <c r="U229" s="524" t="str">
        <f t="shared" si="107"/>
        <v>KOMPUTER</v>
      </c>
      <c r="V229" s="516">
        <f t="shared" si="108"/>
        <v>4</v>
      </c>
      <c r="W229" s="769">
        <f t="shared" si="120"/>
        <v>6238664.9472500002</v>
      </c>
      <c r="X229" s="516">
        <f t="shared" si="121"/>
        <v>2</v>
      </c>
      <c r="Y229" s="770">
        <f t="shared" si="122"/>
        <v>12477329.8945</v>
      </c>
      <c r="Z229" s="771">
        <f t="shared" si="123"/>
        <v>6238664.9472500002</v>
      </c>
      <c r="AA229" s="769">
        <f t="shared" si="124"/>
        <v>6238664.9472500002</v>
      </c>
      <c r="AB229" s="769">
        <f t="shared" si="125"/>
        <v>0</v>
      </c>
      <c r="AC229" s="769">
        <f t="shared" si="126"/>
        <v>0</v>
      </c>
      <c r="AD229" s="769">
        <f t="shared" si="127"/>
        <v>0</v>
      </c>
      <c r="AE229" s="808">
        <f t="shared" si="110"/>
        <v>0</v>
      </c>
      <c r="AF229" s="516">
        <f t="shared" si="116"/>
        <v>2012</v>
      </c>
      <c r="AG229" s="748">
        <f t="shared" si="111"/>
        <v>0</v>
      </c>
      <c r="AH229" s="749">
        <f t="shared" si="113"/>
        <v>24954659.789000001</v>
      </c>
      <c r="AI229" s="746">
        <f t="shared" si="114"/>
        <v>24954659.789000001</v>
      </c>
      <c r="AJ229" s="745">
        <f t="shared" si="115"/>
        <v>24954659.789000001</v>
      </c>
      <c r="AK229" s="745">
        <f t="shared" si="112"/>
        <v>24954659.789000001</v>
      </c>
      <c r="AL229" s="877"/>
    </row>
    <row r="230" spans="1:38" ht="30" hidden="1" customHeight="1" x14ac:dyDescent="0.2">
      <c r="A230" s="775" t="s">
        <v>1220</v>
      </c>
      <c r="B230" s="775" t="str">
        <f t="shared" si="118"/>
        <v>02.06.04.03</v>
      </c>
      <c r="C230" s="760">
        <v>198</v>
      </c>
      <c r="D230" s="692" t="s">
        <v>670</v>
      </c>
      <c r="E230" s="693" t="str">
        <f t="shared" si="119"/>
        <v>2.06.04.03.05</v>
      </c>
      <c r="F230" s="694" t="s">
        <v>1055</v>
      </c>
      <c r="G230" s="696"/>
      <c r="H230" s="695" t="s">
        <v>475</v>
      </c>
      <c r="I230" s="692" t="s">
        <v>476</v>
      </c>
      <c r="J230" s="711" t="s">
        <v>477</v>
      </c>
      <c r="K230" s="692">
        <v>2012</v>
      </c>
      <c r="L230" s="711" t="s">
        <v>128</v>
      </c>
      <c r="M230" s="711" t="s">
        <v>128</v>
      </c>
      <c r="N230" s="711" t="s">
        <v>128</v>
      </c>
      <c r="O230" s="711" t="s">
        <v>128</v>
      </c>
      <c r="P230" s="711" t="s">
        <v>128</v>
      </c>
      <c r="Q230" s="692" t="s">
        <v>130</v>
      </c>
      <c r="R230" s="697">
        <v>7290090.8779999996</v>
      </c>
      <c r="S230" s="563"/>
      <c r="T230" s="516" t="str">
        <f t="shared" si="117"/>
        <v>2.06.04</v>
      </c>
      <c r="U230" s="524" t="str">
        <f t="shared" si="107"/>
        <v>MEJA DAN KURSI KERJA/RAPAT PEJABAT</v>
      </c>
      <c r="V230" s="516">
        <f t="shared" si="108"/>
        <v>5</v>
      </c>
      <c r="W230" s="769">
        <f t="shared" si="120"/>
        <v>1458018.1756</v>
      </c>
      <c r="X230" s="516">
        <f t="shared" si="121"/>
        <v>2</v>
      </c>
      <c r="Y230" s="770">
        <f t="shared" si="122"/>
        <v>2916036.3511999999</v>
      </c>
      <c r="Z230" s="771">
        <f t="shared" si="123"/>
        <v>1458018.1756</v>
      </c>
      <c r="AA230" s="769">
        <f t="shared" si="124"/>
        <v>1458018.1756</v>
      </c>
      <c r="AB230" s="769">
        <f t="shared" si="125"/>
        <v>1458018.1756</v>
      </c>
      <c r="AC230" s="769">
        <f t="shared" si="126"/>
        <v>0</v>
      </c>
      <c r="AD230" s="769">
        <f t="shared" si="127"/>
        <v>0</v>
      </c>
      <c r="AE230" s="808">
        <f t="shared" si="110"/>
        <v>0</v>
      </c>
      <c r="AF230" s="516">
        <f t="shared" si="116"/>
        <v>2012</v>
      </c>
      <c r="AG230" s="748">
        <f t="shared" si="111"/>
        <v>0</v>
      </c>
      <c r="AH230" s="749">
        <f t="shared" si="113"/>
        <v>7290090.8779999996</v>
      </c>
      <c r="AI230" s="746">
        <f t="shared" si="114"/>
        <v>7290090.8779999996</v>
      </c>
      <c r="AJ230" s="745">
        <f t="shared" si="115"/>
        <v>7290090.8779999996</v>
      </c>
      <c r="AK230" s="745">
        <f t="shared" si="112"/>
        <v>7290090.8779999996</v>
      </c>
      <c r="AL230" s="877"/>
    </row>
    <row r="231" spans="1:38" ht="30" hidden="1" customHeight="1" x14ac:dyDescent="0.2">
      <c r="A231" s="775" t="s">
        <v>1220</v>
      </c>
      <c r="B231" s="775" t="str">
        <f t="shared" si="118"/>
        <v>02.06.04.03</v>
      </c>
      <c r="C231" s="760">
        <v>199</v>
      </c>
      <c r="D231" s="692" t="s">
        <v>671</v>
      </c>
      <c r="E231" s="693" t="str">
        <f t="shared" si="119"/>
        <v>2.06.04.03.04</v>
      </c>
      <c r="F231" s="694" t="s">
        <v>1056</v>
      </c>
      <c r="G231" s="696"/>
      <c r="H231" s="695" t="s">
        <v>479</v>
      </c>
      <c r="I231" s="692" t="s">
        <v>476</v>
      </c>
      <c r="J231" s="711" t="s">
        <v>477</v>
      </c>
      <c r="K231" s="692">
        <v>2012</v>
      </c>
      <c r="L231" s="711" t="s">
        <v>128</v>
      </c>
      <c r="M231" s="711" t="s">
        <v>128</v>
      </c>
      <c r="N231" s="711" t="s">
        <v>128</v>
      </c>
      <c r="O231" s="711" t="s">
        <v>128</v>
      </c>
      <c r="P231" s="711" t="s">
        <v>128</v>
      </c>
      <c r="Q231" s="692" t="s">
        <v>130</v>
      </c>
      <c r="R231" s="697">
        <v>11015247.205800001</v>
      </c>
      <c r="S231" s="563"/>
      <c r="T231" s="516" t="str">
        <f t="shared" si="117"/>
        <v>2.06.04</v>
      </c>
      <c r="U231" s="524" t="str">
        <f t="shared" si="107"/>
        <v>MEJA DAN KURSI KERJA/RAPAT PEJABAT</v>
      </c>
      <c r="V231" s="516">
        <f t="shared" si="108"/>
        <v>5</v>
      </c>
      <c r="W231" s="769">
        <f t="shared" si="120"/>
        <v>2203049.4411599999</v>
      </c>
      <c r="X231" s="516">
        <f t="shared" si="121"/>
        <v>2</v>
      </c>
      <c r="Y231" s="770">
        <f t="shared" si="122"/>
        <v>4406098.8823199999</v>
      </c>
      <c r="Z231" s="771">
        <f t="shared" si="123"/>
        <v>2203049.4411599999</v>
      </c>
      <c r="AA231" s="769">
        <f t="shared" si="124"/>
        <v>2203049.4411599999</v>
      </c>
      <c r="AB231" s="769">
        <f t="shared" si="125"/>
        <v>2203049.4411599999</v>
      </c>
      <c r="AC231" s="769">
        <f t="shared" si="126"/>
        <v>0</v>
      </c>
      <c r="AD231" s="769">
        <f t="shared" si="127"/>
        <v>0</v>
      </c>
      <c r="AE231" s="808">
        <f t="shared" si="110"/>
        <v>0</v>
      </c>
      <c r="AF231" s="516">
        <f t="shared" si="116"/>
        <v>2012</v>
      </c>
      <c r="AG231" s="748">
        <f t="shared" si="111"/>
        <v>0</v>
      </c>
      <c r="AH231" s="749">
        <f t="shared" si="113"/>
        <v>11015247.205800001</v>
      </c>
      <c r="AI231" s="746">
        <f t="shared" si="114"/>
        <v>11015247.205800001</v>
      </c>
      <c r="AJ231" s="745">
        <f t="shared" si="115"/>
        <v>11015247.205800001</v>
      </c>
      <c r="AK231" s="745">
        <f t="shared" si="112"/>
        <v>11015247.205800001</v>
      </c>
      <c r="AL231" s="877"/>
    </row>
    <row r="232" spans="1:38" ht="30" hidden="1" customHeight="1" x14ac:dyDescent="0.2">
      <c r="A232" s="775" t="s">
        <v>1220</v>
      </c>
      <c r="B232" s="775" t="str">
        <f t="shared" si="118"/>
        <v>02.06.04.04</v>
      </c>
      <c r="C232" s="760">
        <v>200</v>
      </c>
      <c r="D232" s="692" t="s">
        <v>672</v>
      </c>
      <c r="E232" s="693" t="str">
        <f t="shared" si="119"/>
        <v>2.06.04.04.07</v>
      </c>
      <c r="F232" s="694" t="s">
        <v>1057</v>
      </c>
      <c r="G232" s="696"/>
      <c r="H232" s="695" t="s">
        <v>481</v>
      </c>
      <c r="I232" s="692" t="s">
        <v>482</v>
      </c>
      <c r="J232" s="711" t="s">
        <v>483</v>
      </c>
      <c r="K232" s="692">
        <v>2012</v>
      </c>
      <c r="L232" s="711"/>
      <c r="M232" s="696"/>
      <c r="N232" s="696"/>
      <c r="O232" s="696"/>
      <c r="P232" s="696"/>
      <c r="Q232" s="692" t="s">
        <v>130</v>
      </c>
      <c r="R232" s="697">
        <v>2985131.9928000001</v>
      </c>
      <c r="S232" s="563"/>
      <c r="T232" s="516" t="str">
        <f t="shared" si="117"/>
        <v>2.06.04</v>
      </c>
      <c r="U232" s="524" t="str">
        <f t="shared" si="107"/>
        <v>MEJA DAN KURSI KERJA/RAPAT PEJABAT</v>
      </c>
      <c r="V232" s="516">
        <f t="shared" si="108"/>
        <v>5</v>
      </c>
      <c r="W232" s="769">
        <f t="shared" si="120"/>
        <v>597026.39856</v>
      </c>
      <c r="X232" s="516">
        <f t="shared" si="121"/>
        <v>2</v>
      </c>
      <c r="Y232" s="770">
        <f t="shared" si="122"/>
        <v>1194052.79712</v>
      </c>
      <c r="Z232" s="771">
        <f t="shared" si="123"/>
        <v>597026.39856</v>
      </c>
      <c r="AA232" s="769">
        <f t="shared" si="124"/>
        <v>597026.39856</v>
      </c>
      <c r="AB232" s="769">
        <f t="shared" si="125"/>
        <v>597026.39856</v>
      </c>
      <c r="AC232" s="769">
        <f t="shared" si="126"/>
        <v>0</v>
      </c>
      <c r="AD232" s="769">
        <f t="shared" si="127"/>
        <v>0</v>
      </c>
      <c r="AE232" s="808">
        <f t="shared" si="110"/>
        <v>0</v>
      </c>
      <c r="AF232" s="516">
        <f t="shared" si="116"/>
        <v>2012</v>
      </c>
      <c r="AG232" s="748">
        <f t="shared" si="111"/>
        <v>0</v>
      </c>
      <c r="AH232" s="749">
        <f t="shared" si="113"/>
        <v>2985131.9928000001</v>
      </c>
      <c r="AI232" s="746">
        <f t="shared" si="114"/>
        <v>2985131.9928000001</v>
      </c>
      <c r="AJ232" s="745">
        <f t="shared" si="115"/>
        <v>2985131.9928000001</v>
      </c>
      <c r="AK232" s="745">
        <f t="shared" si="112"/>
        <v>2985131.9928000001</v>
      </c>
      <c r="AL232" s="877"/>
    </row>
    <row r="233" spans="1:38" ht="30" hidden="1" customHeight="1" x14ac:dyDescent="0.2">
      <c r="A233" s="775" t="s">
        <v>1220</v>
      </c>
      <c r="B233" s="775" t="str">
        <f t="shared" si="118"/>
        <v>02.06.04.04</v>
      </c>
      <c r="C233" s="760">
        <v>201</v>
      </c>
      <c r="D233" s="692" t="s">
        <v>672</v>
      </c>
      <c r="E233" s="693" t="str">
        <f t="shared" si="119"/>
        <v>2.06.04.04.07</v>
      </c>
      <c r="F233" s="694" t="s">
        <v>1057</v>
      </c>
      <c r="G233" s="696"/>
      <c r="H233" s="695" t="s">
        <v>481</v>
      </c>
      <c r="I233" s="692" t="s">
        <v>482</v>
      </c>
      <c r="J233" s="711" t="s">
        <v>483</v>
      </c>
      <c r="K233" s="692">
        <v>2012</v>
      </c>
      <c r="L233" s="711"/>
      <c r="M233" s="696"/>
      <c r="N233" s="696"/>
      <c r="O233" s="696"/>
      <c r="P233" s="696"/>
      <c r="Q233" s="692" t="s">
        <v>130</v>
      </c>
      <c r="R233" s="697">
        <v>2985131.9928000001</v>
      </c>
      <c r="S233" s="563"/>
      <c r="T233" s="516" t="str">
        <f t="shared" si="117"/>
        <v>2.06.04</v>
      </c>
      <c r="U233" s="524" t="str">
        <f t="shared" si="107"/>
        <v>MEJA DAN KURSI KERJA/RAPAT PEJABAT</v>
      </c>
      <c r="V233" s="516">
        <f t="shared" si="108"/>
        <v>5</v>
      </c>
      <c r="W233" s="769">
        <f t="shared" si="120"/>
        <v>597026.39856</v>
      </c>
      <c r="X233" s="516">
        <f t="shared" si="121"/>
        <v>2</v>
      </c>
      <c r="Y233" s="770">
        <f t="shared" si="122"/>
        <v>1194052.79712</v>
      </c>
      <c r="Z233" s="771">
        <f t="shared" si="123"/>
        <v>597026.39856</v>
      </c>
      <c r="AA233" s="769">
        <f t="shared" si="124"/>
        <v>597026.39856</v>
      </c>
      <c r="AB233" s="769">
        <f t="shared" si="125"/>
        <v>597026.39856</v>
      </c>
      <c r="AC233" s="769">
        <f t="shared" si="126"/>
        <v>0</v>
      </c>
      <c r="AD233" s="769">
        <f t="shared" si="127"/>
        <v>0</v>
      </c>
      <c r="AE233" s="808">
        <f t="shared" si="110"/>
        <v>0</v>
      </c>
      <c r="AF233" s="516">
        <f t="shared" si="116"/>
        <v>2012</v>
      </c>
      <c r="AG233" s="748">
        <f t="shared" si="111"/>
        <v>0</v>
      </c>
      <c r="AH233" s="749">
        <f t="shared" si="113"/>
        <v>2985131.9928000001</v>
      </c>
      <c r="AI233" s="746">
        <f t="shared" si="114"/>
        <v>2985131.9928000001</v>
      </c>
      <c r="AJ233" s="745">
        <f t="shared" si="115"/>
        <v>2985131.9928000001</v>
      </c>
      <c r="AK233" s="745">
        <f t="shared" si="112"/>
        <v>2985131.9928000001</v>
      </c>
      <c r="AL233" s="877"/>
    </row>
    <row r="234" spans="1:38" ht="30" hidden="1" customHeight="1" x14ac:dyDescent="0.2">
      <c r="A234" s="775" t="s">
        <v>1220</v>
      </c>
      <c r="B234" s="775" t="str">
        <f t="shared" si="118"/>
        <v>02.06.04.04</v>
      </c>
      <c r="C234" s="760">
        <v>202</v>
      </c>
      <c r="D234" s="692" t="s">
        <v>672</v>
      </c>
      <c r="E234" s="693" t="str">
        <f t="shared" si="119"/>
        <v>2.06.04.04.07</v>
      </c>
      <c r="F234" s="694" t="s">
        <v>1057</v>
      </c>
      <c r="G234" s="696"/>
      <c r="H234" s="695" t="s">
        <v>481</v>
      </c>
      <c r="I234" s="692" t="s">
        <v>482</v>
      </c>
      <c r="J234" s="711" t="s">
        <v>483</v>
      </c>
      <c r="K234" s="692">
        <v>2012</v>
      </c>
      <c r="L234" s="711"/>
      <c r="M234" s="696"/>
      <c r="N234" s="696"/>
      <c r="O234" s="696"/>
      <c r="P234" s="696"/>
      <c r="Q234" s="692" t="s">
        <v>130</v>
      </c>
      <c r="R234" s="697">
        <v>2985131.9928000001</v>
      </c>
      <c r="S234" s="563"/>
      <c r="T234" s="516" t="str">
        <f t="shared" si="117"/>
        <v>2.06.04</v>
      </c>
      <c r="U234" s="524" t="str">
        <f t="shared" si="107"/>
        <v>MEJA DAN KURSI KERJA/RAPAT PEJABAT</v>
      </c>
      <c r="V234" s="516">
        <f t="shared" si="108"/>
        <v>5</v>
      </c>
      <c r="W234" s="769">
        <f t="shared" si="120"/>
        <v>597026.39856</v>
      </c>
      <c r="X234" s="516">
        <f t="shared" si="121"/>
        <v>2</v>
      </c>
      <c r="Y234" s="770">
        <f t="shared" si="122"/>
        <v>1194052.79712</v>
      </c>
      <c r="Z234" s="771">
        <f t="shared" si="123"/>
        <v>597026.39856</v>
      </c>
      <c r="AA234" s="769">
        <f t="shared" si="124"/>
        <v>597026.39856</v>
      </c>
      <c r="AB234" s="769">
        <f t="shared" si="125"/>
        <v>597026.39856</v>
      </c>
      <c r="AC234" s="769">
        <f t="shared" si="126"/>
        <v>0</v>
      </c>
      <c r="AD234" s="769">
        <f t="shared" si="127"/>
        <v>0</v>
      </c>
      <c r="AE234" s="808">
        <f t="shared" si="110"/>
        <v>0</v>
      </c>
      <c r="AF234" s="516">
        <f t="shared" si="116"/>
        <v>2012</v>
      </c>
      <c r="AG234" s="748">
        <f t="shared" si="111"/>
        <v>0</v>
      </c>
      <c r="AH234" s="749">
        <f t="shared" si="113"/>
        <v>2985131.9928000001</v>
      </c>
      <c r="AI234" s="746">
        <f t="shared" si="114"/>
        <v>2985131.9928000001</v>
      </c>
      <c r="AJ234" s="745">
        <f t="shared" si="115"/>
        <v>2985131.9928000001</v>
      </c>
      <c r="AK234" s="745">
        <f t="shared" si="112"/>
        <v>2985131.9928000001</v>
      </c>
      <c r="AL234" s="877"/>
    </row>
    <row r="235" spans="1:38" ht="30" hidden="1" customHeight="1" x14ac:dyDescent="0.2">
      <c r="A235" s="775" t="s">
        <v>1220</v>
      </c>
      <c r="B235" s="775" t="str">
        <f t="shared" si="118"/>
        <v>02.06.04.04</v>
      </c>
      <c r="C235" s="760">
        <v>203</v>
      </c>
      <c r="D235" s="692" t="s">
        <v>672</v>
      </c>
      <c r="E235" s="693" t="str">
        <f t="shared" si="119"/>
        <v>2.06.04.04.07</v>
      </c>
      <c r="F235" s="694" t="s">
        <v>1057</v>
      </c>
      <c r="G235" s="696"/>
      <c r="H235" s="695" t="s">
        <v>481</v>
      </c>
      <c r="I235" s="692" t="s">
        <v>482</v>
      </c>
      <c r="J235" s="711" t="s">
        <v>483</v>
      </c>
      <c r="K235" s="692">
        <v>2012</v>
      </c>
      <c r="L235" s="711"/>
      <c r="M235" s="696"/>
      <c r="N235" s="696"/>
      <c r="O235" s="696"/>
      <c r="P235" s="696"/>
      <c r="Q235" s="692" t="s">
        <v>130</v>
      </c>
      <c r="R235" s="697">
        <v>2985131.9928000001</v>
      </c>
      <c r="S235" s="563"/>
      <c r="T235" s="516" t="str">
        <f t="shared" si="117"/>
        <v>2.06.04</v>
      </c>
      <c r="U235" s="524" t="str">
        <f t="shared" si="107"/>
        <v>MEJA DAN KURSI KERJA/RAPAT PEJABAT</v>
      </c>
      <c r="V235" s="516">
        <f t="shared" si="108"/>
        <v>5</v>
      </c>
      <c r="W235" s="769">
        <f t="shared" si="120"/>
        <v>597026.39856</v>
      </c>
      <c r="X235" s="516">
        <f t="shared" si="121"/>
        <v>2</v>
      </c>
      <c r="Y235" s="770">
        <f t="shared" si="122"/>
        <v>1194052.79712</v>
      </c>
      <c r="Z235" s="771">
        <f t="shared" si="123"/>
        <v>597026.39856</v>
      </c>
      <c r="AA235" s="769">
        <f t="shared" si="124"/>
        <v>597026.39856</v>
      </c>
      <c r="AB235" s="769">
        <f t="shared" si="125"/>
        <v>597026.39856</v>
      </c>
      <c r="AC235" s="769">
        <f t="shared" si="126"/>
        <v>0</v>
      </c>
      <c r="AD235" s="769">
        <f t="shared" si="127"/>
        <v>0</v>
      </c>
      <c r="AE235" s="808">
        <f t="shared" si="110"/>
        <v>0</v>
      </c>
      <c r="AF235" s="516">
        <f t="shared" si="116"/>
        <v>2012</v>
      </c>
      <c r="AG235" s="748">
        <f t="shared" si="111"/>
        <v>0</v>
      </c>
      <c r="AH235" s="749">
        <f t="shared" si="113"/>
        <v>2985131.9928000001</v>
      </c>
      <c r="AI235" s="746">
        <f t="shared" si="114"/>
        <v>2985131.9928000001</v>
      </c>
      <c r="AJ235" s="745">
        <f t="shared" si="115"/>
        <v>2985131.9928000001</v>
      </c>
      <c r="AK235" s="745">
        <f t="shared" si="112"/>
        <v>2985131.9928000001</v>
      </c>
      <c r="AL235" s="877"/>
    </row>
    <row r="236" spans="1:38" ht="30" hidden="1" customHeight="1" x14ac:dyDescent="0.2">
      <c r="A236" s="775" t="s">
        <v>1220</v>
      </c>
      <c r="B236" s="775" t="str">
        <f t="shared" si="118"/>
        <v>02.06.04.04</v>
      </c>
      <c r="C236" s="760">
        <v>204</v>
      </c>
      <c r="D236" s="692" t="s">
        <v>672</v>
      </c>
      <c r="E236" s="693" t="str">
        <f t="shared" si="119"/>
        <v>2.06.04.04.07</v>
      </c>
      <c r="F236" s="694" t="s">
        <v>1057</v>
      </c>
      <c r="G236" s="696"/>
      <c r="H236" s="695" t="s">
        <v>481</v>
      </c>
      <c r="I236" s="692" t="s">
        <v>482</v>
      </c>
      <c r="J236" s="711" t="s">
        <v>483</v>
      </c>
      <c r="K236" s="692">
        <v>2012</v>
      </c>
      <c r="L236" s="711"/>
      <c r="M236" s="696"/>
      <c r="N236" s="696"/>
      <c r="O236" s="696"/>
      <c r="P236" s="696"/>
      <c r="Q236" s="692" t="s">
        <v>130</v>
      </c>
      <c r="R236" s="697">
        <v>2985131.9928000001</v>
      </c>
      <c r="S236" s="563"/>
      <c r="T236" s="516" t="str">
        <f t="shared" si="117"/>
        <v>2.06.04</v>
      </c>
      <c r="U236" s="524" t="str">
        <f t="shared" si="107"/>
        <v>MEJA DAN KURSI KERJA/RAPAT PEJABAT</v>
      </c>
      <c r="V236" s="516">
        <f t="shared" si="108"/>
        <v>5</v>
      </c>
      <c r="W236" s="769">
        <f t="shared" si="120"/>
        <v>597026.39856</v>
      </c>
      <c r="X236" s="516">
        <f t="shared" si="121"/>
        <v>2</v>
      </c>
      <c r="Y236" s="770">
        <f t="shared" si="122"/>
        <v>1194052.79712</v>
      </c>
      <c r="Z236" s="771">
        <f t="shared" si="123"/>
        <v>597026.39856</v>
      </c>
      <c r="AA236" s="769">
        <f t="shared" si="124"/>
        <v>597026.39856</v>
      </c>
      <c r="AB236" s="769">
        <f t="shared" si="125"/>
        <v>597026.39856</v>
      </c>
      <c r="AC236" s="769">
        <f t="shared" si="126"/>
        <v>0</v>
      </c>
      <c r="AD236" s="769">
        <f t="shared" si="127"/>
        <v>0</v>
      </c>
      <c r="AE236" s="808">
        <f t="shared" si="110"/>
        <v>0</v>
      </c>
      <c r="AF236" s="516">
        <f t="shared" si="116"/>
        <v>2012</v>
      </c>
      <c r="AG236" s="748">
        <f t="shared" si="111"/>
        <v>0</v>
      </c>
      <c r="AH236" s="749">
        <f t="shared" si="113"/>
        <v>2985131.9928000001</v>
      </c>
      <c r="AI236" s="746">
        <f t="shared" si="114"/>
        <v>2985131.9928000001</v>
      </c>
      <c r="AJ236" s="745">
        <f t="shared" si="115"/>
        <v>2985131.9928000001</v>
      </c>
      <c r="AK236" s="745">
        <f t="shared" si="112"/>
        <v>2985131.9928000001</v>
      </c>
      <c r="AL236" s="877"/>
    </row>
    <row r="237" spans="1:38" ht="30" hidden="1" customHeight="1" x14ac:dyDescent="0.2">
      <c r="A237" s="775" t="s">
        <v>1220</v>
      </c>
      <c r="B237" s="775" t="str">
        <f t="shared" si="118"/>
        <v>02.06.04.04</v>
      </c>
      <c r="C237" s="760">
        <v>205</v>
      </c>
      <c r="D237" s="692" t="s">
        <v>672</v>
      </c>
      <c r="E237" s="693" t="str">
        <f t="shared" si="119"/>
        <v>2.06.04.04.07</v>
      </c>
      <c r="F237" s="694" t="s">
        <v>1057</v>
      </c>
      <c r="G237" s="696"/>
      <c r="H237" s="695" t="s">
        <v>481</v>
      </c>
      <c r="I237" s="692" t="s">
        <v>482</v>
      </c>
      <c r="J237" s="711" t="s">
        <v>483</v>
      </c>
      <c r="K237" s="692">
        <v>2012</v>
      </c>
      <c r="L237" s="711"/>
      <c r="M237" s="696"/>
      <c r="N237" s="696"/>
      <c r="O237" s="696"/>
      <c r="P237" s="696"/>
      <c r="Q237" s="692" t="s">
        <v>130</v>
      </c>
      <c r="R237" s="697">
        <v>2985131.9928000001</v>
      </c>
      <c r="S237" s="563"/>
      <c r="T237" s="516" t="str">
        <f t="shared" si="117"/>
        <v>2.06.04</v>
      </c>
      <c r="U237" s="524" t="str">
        <f t="shared" ref="U237:U300" si="128">VLOOKUP(T237,kelompok,2,0)</f>
        <v>MEJA DAN KURSI KERJA/RAPAT PEJABAT</v>
      </c>
      <c r="V237" s="516">
        <f t="shared" ref="V237:V300" si="129">VLOOKUP(T237,MASAMANFAAT,4,0)</f>
        <v>5</v>
      </c>
      <c r="W237" s="769">
        <f t="shared" si="120"/>
        <v>597026.39856</v>
      </c>
      <c r="X237" s="516">
        <f t="shared" si="121"/>
        <v>2</v>
      </c>
      <c r="Y237" s="770">
        <f t="shared" si="122"/>
        <v>1194052.79712</v>
      </c>
      <c r="Z237" s="771">
        <f t="shared" si="123"/>
        <v>597026.39856</v>
      </c>
      <c r="AA237" s="769">
        <f t="shared" si="124"/>
        <v>597026.39856</v>
      </c>
      <c r="AB237" s="769">
        <f t="shared" si="125"/>
        <v>597026.39856</v>
      </c>
      <c r="AC237" s="769">
        <f t="shared" si="126"/>
        <v>0</v>
      </c>
      <c r="AD237" s="769">
        <f t="shared" si="127"/>
        <v>0</v>
      </c>
      <c r="AE237" s="808">
        <f t="shared" si="110"/>
        <v>0</v>
      </c>
      <c r="AF237" s="516">
        <f t="shared" ref="AF237:AF268" si="130">K237</f>
        <v>2012</v>
      </c>
      <c r="AG237" s="748">
        <f t="shared" si="111"/>
        <v>0</v>
      </c>
      <c r="AH237" s="749">
        <f t="shared" si="113"/>
        <v>2985131.9928000001</v>
      </c>
      <c r="AI237" s="746">
        <f t="shared" si="114"/>
        <v>2985131.9928000001</v>
      </c>
      <c r="AJ237" s="745">
        <f t="shared" si="115"/>
        <v>2985131.9928000001</v>
      </c>
      <c r="AK237" s="745">
        <f t="shared" si="112"/>
        <v>2985131.9928000001</v>
      </c>
      <c r="AL237" s="877"/>
    </row>
    <row r="238" spans="1:38" ht="30" hidden="1" customHeight="1" x14ac:dyDescent="0.2">
      <c r="A238" s="775" t="s">
        <v>1220</v>
      </c>
      <c r="B238" s="775" t="str">
        <f t="shared" si="118"/>
        <v>02.06.04.04</v>
      </c>
      <c r="C238" s="760">
        <v>206</v>
      </c>
      <c r="D238" s="692" t="s">
        <v>672</v>
      </c>
      <c r="E238" s="693" t="str">
        <f t="shared" si="119"/>
        <v>2.06.04.04.07</v>
      </c>
      <c r="F238" s="694" t="s">
        <v>1057</v>
      </c>
      <c r="G238" s="696"/>
      <c r="H238" s="695" t="s">
        <v>481</v>
      </c>
      <c r="I238" s="692" t="s">
        <v>482</v>
      </c>
      <c r="J238" s="711" t="s">
        <v>483</v>
      </c>
      <c r="K238" s="692">
        <v>2012</v>
      </c>
      <c r="L238" s="711"/>
      <c r="M238" s="696"/>
      <c r="N238" s="696"/>
      <c r="O238" s="696"/>
      <c r="P238" s="696"/>
      <c r="Q238" s="692" t="s">
        <v>130</v>
      </c>
      <c r="R238" s="697">
        <v>2985131.9928000001</v>
      </c>
      <c r="S238" s="563"/>
      <c r="T238" s="516" t="str">
        <f t="shared" si="117"/>
        <v>2.06.04</v>
      </c>
      <c r="U238" s="524" t="str">
        <f t="shared" si="128"/>
        <v>MEJA DAN KURSI KERJA/RAPAT PEJABAT</v>
      </c>
      <c r="V238" s="516">
        <f t="shared" si="129"/>
        <v>5</v>
      </c>
      <c r="W238" s="769">
        <f t="shared" si="120"/>
        <v>597026.39856</v>
      </c>
      <c r="X238" s="516">
        <f t="shared" si="121"/>
        <v>2</v>
      </c>
      <c r="Y238" s="770">
        <f t="shared" si="122"/>
        <v>1194052.79712</v>
      </c>
      <c r="Z238" s="771">
        <f t="shared" si="123"/>
        <v>597026.39856</v>
      </c>
      <c r="AA238" s="769">
        <f t="shared" si="124"/>
        <v>597026.39856</v>
      </c>
      <c r="AB238" s="769">
        <f t="shared" si="125"/>
        <v>597026.39856</v>
      </c>
      <c r="AC238" s="769">
        <f t="shared" si="126"/>
        <v>0</v>
      </c>
      <c r="AD238" s="769">
        <f t="shared" si="127"/>
        <v>0</v>
      </c>
      <c r="AE238" s="808">
        <f t="shared" si="110"/>
        <v>0</v>
      </c>
      <c r="AF238" s="516">
        <f t="shared" si="130"/>
        <v>2012</v>
      </c>
      <c r="AG238" s="748">
        <f t="shared" si="111"/>
        <v>0</v>
      </c>
      <c r="AH238" s="749">
        <f t="shared" si="113"/>
        <v>2985131.9928000001</v>
      </c>
      <c r="AI238" s="746">
        <f t="shared" si="114"/>
        <v>2985131.9928000001</v>
      </c>
      <c r="AJ238" s="745">
        <f t="shared" si="115"/>
        <v>2985131.9928000001</v>
      </c>
      <c r="AK238" s="745">
        <f t="shared" si="112"/>
        <v>2985131.9928000001</v>
      </c>
      <c r="AL238" s="877"/>
    </row>
    <row r="239" spans="1:38" ht="30" hidden="1" customHeight="1" x14ac:dyDescent="0.2">
      <c r="A239" s="775" t="s">
        <v>1220</v>
      </c>
      <c r="B239" s="775" t="str">
        <f t="shared" si="118"/>
        <v>02.06.04.04</v>
      </c>
      <c r="C239" s="760">
        <v>207</v>
      </c>
      <c r="D239" s="692" t="s">
        <v>672</v>
      </c>
      <c r="E239" s="693" t="str">
        <f t="shared" si="119"/>
        <v>2.06.04.04.07</v>
      </c>
      <c r="F239" s="694" t="s">
        <v>1057</v>
      </c>
      <c r="G239" s="696"/>
      <c r="H239" s="695" t="s">
        <v>481</v>
      </c>
      <c r="I239" s="692" t="s">
        <v>482</v>
      </c>
      <c r="J239" s="711" t="s">
        <v>483</v>
      </c>
      <c r="K239" s="692">
        <v>2012</v>
      </c>
      <c r="L239" s="711"/>
      <c r="M239" s="696"/>
      <c r="N239" s="696"/>
      <c r="O239" s="696"/>
      <c r="P239" s="696"/>
      <c r="Q239" s="692" t="s">
        <v>130</v>
      </c>
      <c r="R239" s="697">
        <v>2985131.9928000001</v>
      </c>
      <c r="S239" s="563"/>
      <c r="T239" s="516" t="str">
        <f t="shared" si="117"/>
        <v>2.06.04</v>
      </c>
      <c r="U239" s="524" t="str">
        <f t="shared" si="128"/>
        <v>MEJA DAN KURSI KERJA/RAPAT PEJABAT</v>
      </c>
      <c r="V239" s="516">
        <f t="shared" si="129"/>
        <v>5</v>
      </c>
      <c r="W239" s="769">
        <f t="shared" si="120"/>
        <v>597026.39856</v>
      </c>
      <c r="X239" s="516">
        <f t="shared" si="121"/>
        <v>2</v>
      </c>
      <c r="Y239" s="770">
        <f t="shared" si="122"/>
        <v>1194052.79712</v>
      </c>
      <c r="Z239" s="771">
        <f t="shared" si="123"/>
        <v>597026.39856</v>
      </c>
      <c r="AA239" s="769">
        <f t="shared" si="124"/>
        <v>597026.39856</v>
      </c>
      <c r="AB239" s="769">
        <f t="shared" si="125"/>
        <v>597026.39856</v>
      </c>
      <c r="AC239" s="769">
        <f t="shared" si="126"/>
        <v>0</v>
      </c>
      <c r="AD239" s="769">
        <f t="shared" si="127"/>
        <v>0</v>
      </c>
      <c r="AE239" s="808">
        <f t="shared" si="110"/>
        <v>0</v>
      </c>
      <c r="AF239" s="516">
        <f t="shared" si="130"/>
        <v>2012</v>
      </c>
      <c r="AG239" s="748">
        <f t="shared" si="111"/>
        <v>0</v>
      </c>
      <c r="AH239" s="749">
        <f t="shared" si="113"/>
        <v>2985131.9928000001</v>
      </c>
      <c r="AI239" s="746">
        <f t="shared" si="114"/>
        <v>2985131.9928000001</v>
      </c>
      <c r="AJ239" s="745">
        <f t="shared" si="115"/>
        <v>2985131.9928000001</v>
      </c>
      <c r="AK239" s="745">
        <f t="shared" si="112"/>
        <v>2985131.9928000001</v>
      </c>
      <c r="AL239" s="877"/>
    </row>
    <row r="240" spans="1:38" ht="30" hidden="1" customHeight="1" x14ac:dyDescent="0.2">
      <c r="A240" s="775" t="s">
        <v>1220</v>
      </c>
      <c r="B240" s="775" t="str">
        <f t="shared" si="118"/>
        <v>02.06.04.04</v>
      </c>
      <c r="C240" s="760">
        <v>208</v>
      </c>
      <c r="D240" s="692" t="s">
        <v>673</v>
      </c>
      <c r="E240" s="693" t="str">
        <f t="shared" si="119"/>
        <v>2.06.04.04.04</v>
      </c>
      <c r="F240" s="694" t="s">
        <v>1058</v>
      </c>
      <c r="G240" s="696"/>
      <c r="H240" s="695" t="s">
        <v>481</v>
      </c>
      <c r="I240" s="692" t="s">
        <v>482</v>
      </c>
      <c r="J240" s="711" t="s">
        <v>483</v>
      </c>
      <c r="K240" s="692">
        <v>2012</v>
      </c>
      <c r="L240" s="711"/>
      <c r="M240" s="696"/>
      <c r="N240" s="696"/>
      <c r="O240" s="696"/>
      <c r="P240" s="696"/>
      <c r="Q240" s="692" t="s">
        <v>130</v>
      </c>
      <c r="R240" s="697">
        <v>2985131.9928000001</v>
      </c>
      <c r="S240" s="563"/>
      <c r="T240" s="516" t="str">
        <f t="shared" si="117"/>
        <v>2.06.04</v>
      </c>
      <c r="U240" s="524" t="str">
        <f t="shared" si="128"/>
        <v>MEJA DAN KURSI KERJA/RAPAT PEJABAT</v>
      </c>
      <c r="V240" s="516">
        <f t="shared" si="129"/>
        <v>5</v>
      </c>
      <c r="W240" s="769">
        <f t="shared" si="120"/>
        <v>597026.39856</v>
      </c>
      <c r="X240" s="516">
        <f t="shared" si="121"/>
        <v>2</v>
      </c>
      <c r="Y240" s="770">
        <f t="shared" si="122"/>
        <v>1194052.79712</v>
      </c>
      <c r="Z240" s="771">
        <f t="shared" si="123"/>
        <v>597026.39856</v>
      </c>
      <c r="AA240" s="769">
        <f t="shared" si="124"/>
        <v>597026.39856</v>
      </c>
      <c r="AB240" s="769">
        <f t="shared" si="125"/>
        <v>597026.39856</v>
      </c>
      <c r="AC240" s="769">
        <f t="shared" si="126"/>
        <v>0</v>
      </c>
      <c r="AD240" s="769">
        <f t="shared" si="127"/>
        <v>0</v>
      </c>
      <c r="AE240" s="808">
        <f t="shared" si="110"/>
        <v>0</v>
      </c>
      <c r="AF240" s="516">
        <f t="shared" si="130"/>
        <v>2012</v>
      </c>
      <c r="AG240" s="748">
        <f t="shared" si="111"/>
        <v>0</v>
      </c>
      <c r="AH240" s="749">
        <f t="shared" si="113"/>
        <v>2985131.9928000001</v>
      </c>
      <c r="AI240" s="746">
        <f t="shared" si="114"/>
        <v>2985131.9928000001</v>
      </c>
      <c r="AJ240" s="745">
        <f t="shared" si="115"/>
        <v>2985131.9928000001</v>
      </c>
      <c r="AK240" s="745">
        <f t="shared" si="112"/>
        <v>2985131.9928000001</v>
      </c>
      <c r="AL240" s="877"/>
    </row>
    <row r="241" spans="1:38" ht="30" hidden="1" customHeight="1" x14ac:dyDescent="0.2">
      <c r="A241" s="775" t="s">
        <v>1220</v>
      </c>
      <c r="B241" s="775" t="str">
        <f t="shared" si="118"/>
        <v>02.06.04.04</v>
      </c>
      <c r="C241" s="760">
        <v>209</v>
      </c>
      <c r="D241" s="692" t="s">
        <v>673</v>
      </c>
      <c r="E241" s="693" t="str">
        <f t="shared" si="119"/>
        <v>2.06.04.04.04</v>
      </c>
      <c r="F241" s="694" t="s">
        <v>1058</v>
      </c>
      <c r="G241" s="696"/>
      <c r="H241" s="695" t="s">
        <v>481</v>
      </c>
      <c r="I241" s="692" t="s">
        <v>482</v>
      </c>
      <c r="J241" s="711" t="s">
        <v>483</v>
      </c>
      <c r="K241" s="692">
        <v>2012</v>
      </c>
      <c r="L241" s="711"/>
      <c r="M241" s="696"/>
      <c r="N241" s="696"/>
      <c r="O241" s="696"/>
      <c r="P241" s="696"/>
      <c r="Q241" s="692" t="s">
        <v>130</v>
      </c>
      <c r="R241" s="697">
        <v>2985131.9928000001</v>
      </c>
      <c r="S241" s="563"/>
      <c r="T241" s="516" t="str">
        <f t="shared" si="117"/>
        <v>2.06.04</v>
      </c>
      <c r="U241" s="524" t="str">
        <f t="shared" si="128"/>
        <v>MEJA DAN KURSI KERJA/RAPAT PEJABAT</v>
      </c>
      <c r="V241" s="516">
        <f t="shared" si="129"/>
        <v>5</v>
      </c>
      <c r="W241" s="769">
        <f t="shared" si="120"/>
        <v>597026.39856</v>
      </c>
      <c r="X241" s="516">
        <f t="shared" si="121"/>
        <v>2</v>
      </c>
      <c r="Y241" s="770">
        <f t="shared" si="122"/>
        <v>1194052.79712</v>
      </c>
      <c r="Z241" s="771">
        <f t="shared" si="123"/>
        <v>597026.39856</v>
      </c>
      <c r="AA241" s="769">
        <f t="shared" si="124"/>
        <v>597026.39856</v>
      </c>
      <c r="AB241" s="769">
        <f t="shared" si="125"/>
        <v>597026.39856</v>
      </c>
      <c r="AC241" s="769">
        <f t="shared" si="126"/>
        <v>0</v>
      </c>
      <c r="AD241" s="769">
        <f t="shared" si="127"/>
        <v>0</v>
      </c>
      <c r="AE241" s="808">
        <f t="shared" si="110"/>
        <v>0</v>
      </c>
      <c r="AF241" s="516">
        <f t="shared" si="130"/>
        <v>2012</v>
      </c>
      <c r="AG241" s="748">
        <f t="shared" si="111"/>
        <v>0</v>
      </c>
      <c r="AH241" s="749">
        <f t="shared" si="113"/>
        <v>2985131.9928000001</v>
      </c>
      <c r="AI241" s="746">
        <f t="shared" si="114"/>
        <v>2985131.9928000001</v>
      </c>
      <c r="AJ241" s="745">
        <f t="shared" si="115"/>
        <v>2985131.9928000001</v>
      </c>
      <c r="AK241" s="745">
        <f t="shared" si="112"/>
        <v>2985131.9928000001</v>
      </c>
      <c r="AL241" s="877"/>
    </row>
    <row r="242" spans="1:38" ht="30" hidden="1" customHeight="1" x14ac:dyDescent="0.2">
      <c r="A242" s="775" t="s">
        <v>1220</v>
      </c>
      <c r="B242" s="775" t="str">
        <f t="shared" si="118"/>
        <v>02.06.04.04</v>
      </c>
      <c r="C242" s="760">
        <v>210</v>
      </c>
      <c r="D242" s="692" t="s">
        <v>673</v>
      </c>
      <c r="E242" s="693" t="str">
        <f t="shared" si="119"/>
        <v>2.06.04.04.04</v>
      </c>
      <c r="F242" s="694" t="s">
        <v>1058</v>
      </c>
      <c r="G242" s="696"/>
      <c r="H242" s="695" t="s">
        <v>481</v>
      </c>
      <c r="I242" s="692" t="s">
        <v>482</v>
      </c>
      <c r="J242" s="711" t="s">
        <v>483</v>
      </c>
      <c r="K242" s="692">
        <v>2012</v>
      </c>
      <c r="L242" s="711"/>
      <c r="M242" s="696"/>
      <c r="N242" s="696"/>
      <c r="O242" s="696"/>
      <c r="P242" s="696"/>
      <c r="Q242" s="692" t="s">
        <v>130</v>
      </c>
      <c r="R242" s="697">
        <v>2985131.9928000001</v>
      </c>
      <c r="S242" s="563"/>
      <c r="T242" s="516" t="str">
        <f t="shared" si="117"/>
        <v>2.06.04</v>
      </c>
      <c r="U242" s="524" t="str">
        <f t="shared" si="128"/>
        <v>MEJA DAN KURSI KERJA/RAPAT PEJABAT</v>
      </c>
      <c r="V242" s="516">
        <f t="shared" si="129"/>
        <v>5</v>
      </c>
      <c r="W242" s="769">
        <f t="shared" si="120"/>
        <v>597026.39856</v>
      </c>
      <c r="X242" s="516">
        <f t="shared" si="121"/>
        <v>2</v>
      </c>
      <c r="Y242" s="770">
        <f t="shared" si="122"/>
        <v>1194052.79712</v>
      </c>
      <c r="Z242" s="771">
        <f t="shared" si="123"/>
        <v>597026.39856</v>
      </c>
      <c r="AA242" s="769">
        <f t="shared" si="124"/>
        <v>597026.39856</v>
      </c>
      <c r="AB242" s="769">
        <f t="shared" si="125"/>
        <v>597026.39856</v>
      </c>
      <c r="AC242" s="769">
        <f t="shared" si="126"/>
        <v>0</v>
      </c>
      <c r="AD242" s="769">
        <f t="shared" si="127"/>
        <v>0</v>
      </c>
      <c r="AE242" s="808">
        <f t="shared" si="110"/>
        <v>0</v>
      </c>
      <c r="AF242" s="516">
        <f t="shared" si="130"/>
        <v>2012</v>
      </c>
      <c r="AG242" s="748">
        <f t="shared" si="111"/>
        <v>0</v>
      </c>
      <c r="AH242" s="749">
        <f t="shared" si="113"/>
        <v>2985131.9928000001</v>
      </c>
      <c r="AI242" s="746">
        <f t="shared" si="114"/>
        <v>2985131.9928000001</v>
      </c>
      <c r="AJ242" s="745">
        <f t="shared" si="115"/>
        <v>2985131.9928000001</v>
      </c>
      <c r="AK242" s="745">
        <f t="shared" si="112"/>
        <v>2985131.9928000001</v>
      </c>
      <c r="AL242" s="877"/>
    </row>
    <row r="243" spans="1:38" ht="30" hidden="1" customHeight="1" x14ac:dyDescent="0.2">
      <c r="A243" s="775" t="s">
        <v>1220</v>
      </c>
      <c r="B243" s="775" t="str">
        <f t="shared" si="118"/>
        <v>02.06.04.04</v>
      </c>
      <c r="C243" s="760">
        <v>211</v>
      </c>
      <c r="D243" s="692" t="s">
        <v>673</v>
      </c>
      <c r="E243" s="693" t="str">
        <f t="shared" si="119"/>
        <v>2.06.04.04.04</v>
      </c>
      <c r="F243" s="694" t="s">
        <v>1058</v>
      </c>
      <c r="G243" s="696"/>
      <c r="H243" s="695" t="s">
        <v>481</v>
      </c>
      <c r="I243" s="692" t="s">
        <v>482</v>
      </c>
      <c r="J243" s="711" t="s">
        <v>483</v>
      </c>
      <c r="K243" s="692">
        <v>2012</v>
      </c>
      <c r="L243" s="711"/>
      <c r="M243" s="696"/>
      <c r="N243" s="696"/>
      <c r="O243" s="696"/>
      <c r="P243" s="696"/>
      <c r="Q243" s="692" t="s">
        <v>130</v>
      </c>
      <c r="R243" s="697">
        <v>2985131.9928000001</v>
      </c>
      <c r="S243" s="563"/>
      <c r="T243" s="516" t="str">
        <f t="shared" si="117"/>
        <v>2.06.04</v>
      </c>
      <c r="U243" s="524" t="str">
        <f t="shared" si="128"/>
        <v>MEJA DAN KURSI KERJA/RAPAT PEJABAT</v>
      </c>
      <c r="V243" s="516">
        <f t="shared" si="129"/>
        <v>5</v>
      </c>
      <c r="W243" s="769">
        <f t="shared" si="120"/>
        <v>597026.39856</v>
      </c>
      <c r="X243" s="516">
        <f t="shared" si="121"/>
        <v>2</v>
      </c>
      <c r="Y243" s="770">
        <f t="shared" si="122"/>
        <v>1194052.79712</v>
      </c>
      <c r="Z243" s="771">
        <f t="shared" si="123"/>
        <v>597026.39856</v>
      </c>
      <c r="AA243" s="769">
        <f t="shared" si="124"/>
        <v>597026.39856</v>
      </c>
      <c r="AB243" s="769">
        <f t="shared" si="125"/>
        <v>597026.39856</v>
      </c>
      <c r="AC243" s="769">
        <f t="shared" si="126"/>
        <v>0</v>
      </c>
      <c r="AD243" s="769">
        <f t="shared" si="127"/>
        <v>0</v>
      </c>
      <c r="AE243" s="808">
        <f t="shared" si="110"/>
        <v>0</v>
      </c>
      <c r="AF243" s="516">
        <f t="shared" si="130"/>
        <v>2012</v>
      </c>
      <c r="AG243" s="748">
        <f t="shared" si="111"/>
        <v>0</v>
      </c>
      <c r="AH243" s="749">
        <f t="shared" si="113"/>
        <v>2985131.9928000001</v>
      </c>
      <c r="AI243" s="746">
        <f t="shared" si="114"/>
        <v>2985131.9928000001</v>
      </c>
      <c r="AJ243" s="745">
        <f t="shared" si="115"/>
        <v>2985131.9928000001</v>
      </c>
      <c r="AK243" s="745">
        <f t="shared" si="112"/>
        <v>2985131.9928000001</v>
      </c>
      <c r="AL243" s="877"/>
    </row>
    <row r="244" spans="1:38" ht="30" hidden="1" customHeight="1" x14ac:dyDescent="0.2">
      <c r="A244" s="775" t="s">
        <v>1220</v>
      </c>
      <c r="B244" s="775" t="str">
        <f t="shared" si="118"/>
        <v>02.06.04.04</v>
      </c>
      <c r="C244" s="760">
        <v>212</v>
      </c>
      <c r="D244" s="692" t="s">
        <v>673</v>
      </c>
      <c r="E244" s="693" t="str">
        <f t="shared" si="119"/>
        <v>2.06.04.04.04</v>
      </c>
      <c r="F244" s="694" t="s">
        <v>1058</v>
      </c>
      <c r="G244" s="696"/>
      <c r="H244" s="695" t="s">
        <v>481</v>
      </c>
      <c r="I244" s="692" t="s">
        <v>482</v>
      </c>
      <c r="J244" s="711" t="s">
        <v>483</v>
      </c>
      <c r="K244" s="692">
        <v>2012</v>
      </c>
      <c r="L244" s="711"/>
      <c r="M244" s="696"/>
      <c r="N244" s="696"/>
      <c r="O244" s="696"/>
      <c r="P244" s="696"/>
      <c r="Q244" s="692" t="s">
        <v>130</v>
      </c>
      <c r="R244" s="697">
        <v>2985131.9928000001</v>
      </c>
      <c r="S244" s="563"/>
      <c r="T244" s="516" t="str">
        <f t="shared" si="117"/>
        <v>2.06.04</v>
      </c>
      <c r="U244" s="524" t="str">
        <f t="shared" si="128"/>
        <v>MEJA DAN KURSI KERJA/RAPAT PEJABAT</v>
      </c>
      <c r="V244" s="516">
        <f t="shared" si="129"/>
        <v>5</v>
      </c>
      <c r="W244" s="769">
        <f t="shared" si="120"/>
        <v>597026.39856</v>
      </c>
      <c r="X244" s="516">
        <f t="shared" si="121"/>
        <v>2</v>
      </c>
      <c r="Y244" s="770">
        <f t="shared" si="122"/>
        <v>1194052.79712</v>
      </c>
      <c r="Z244" s="771">
        <f t="shared" si="123"/>
        <v>597026.39856</v>
      </c>
      <c r="AA244" s="769">
        <f t="shared" si="124"/>
        <v>597026.39856</v>
      </c>
      <c r="AB244" s="769">
        <f t="shared" si="125"/>
        <v>597026.39856</v>
      </c>
      <c r="AC244" s="769">
        <f t="shared" si="126"/>
        <v>0</v>
      </c>
      <c r="AD244" s="769">
        <f t="shared" si="127"/>
        <v>0</v>
      </c>
      <c r="AE244" s="808">
        <f t="shared" ref="AE244:AE307" si="131">IF(R244=Y244+Z244+AA244+AB244+AC244+AD244,0,W244)</f>
        <v>0</v>
      </c>
      <c r="AF244" s="516">
        <f t="shared" si="130"/>
        <v>2012</v>
      </c>
      <c r="AG244" s="748">
        <f t="shared" ref="AG244:AG307" si="132">R244-(Y244+Z244+AA244+AB244+AC244+AD244+AE244)</f>
        <v>0</v>
      </c>
      <c r="AH244" s="749">
        <f t="shared" si="113"/>
        <v>2985131.9928000001</v>
      </c>
      <c r="AI244" s="746">
        <f t="shared" si="114"/>
        <v>2985131.9928000001</v>
      </c>
      <c r="AJ244" s="745">
        <f t="shared" si="115"/>
        <v>2985131.9928000001</v>
      </c>
      <c r="AK244" s="745">
        <f t="shared" ref="AK244:AK307" si="133">Y244+Z244+AA244+AB244+AC244+AD244+AE244</f>
        <v>2985131.9928000001</v>
      </c>
      <c r="AL244" s="877"/>
    </row>
    <row r="245" spans="1:38" ht="30" hidden="1" customHeight="1" x14ac:dyDescent="0.2">
      <c r="A245" s="775" t="s">
        <v>1220</v>
      </c>
      <c r="B245" s="775" t="str">
        <f t="shared" si="118"/>
        <v>02.06.04.04</v>
      </c>
      <c r="C245" s="760">
        <v>213</v>
      </c>
      <c r="D245" s="692" t="s">
        <v>673</v>
      </c>
      <c r="E245" s="693" t="str">
        <f t="shared" si="119"/>
        <v>2.06.04.04.04</v>
      </c>
      <c r="F245" s="694" t="s">
        <v>1058</v>
      </c>
      <c r="G245" s="696"/>
      <c r="H245" s="695" t="s">
        <v>481</v>
      </c>
      <c r="I245" s="692" t="s">
        <v>482</v>
      </c>
      <c r="J245" s="711" t="s">
        <v>483</v>
      </c>
      <c r="K245" s="692">
        <v>2012</v>
      </c>
      <c r="L245" s="711"/>
      <c r="M245" s="696"/>
      <c r="N245" s="696"/>
      <c r="O245" s="696"/>
      <c r="P245" s="696"/>
      <c r="Q245" s="692" t="s">
        <v>130</v>
      </c>
      <c r="R245" s="697">
        <v>2985131.9928000001</v>
      </c>
      <c r="S245" s="563"/>
      <c r="T245" s="516" t="str">
        <f t="shared" si="117"/>
        <v>2.06.04</v>
      </c>
      <c r="U245" s="524" t="str">
        <f t="shared" si="128"/>
        <v>MEJA DAN KURSI KERJA/RAPAT PEJABAT</v>
      </c>
      <c r="V245" s="516">
        <f t="shared" si="129"/>
        <v>5</v>
      </c>
      <c r="W245" s="769">
        <f t="shared" si="120"/>
        <v>597026.39856</v>
      </c>
      <c r="X245" s="516">
        <f t="shared" si="121"/>
        <v>2</v>
      </c>
      <c r="Y245" s="770">
        <f t="shared" si="122"/>
        <v>1194052.79712</v>
      </c>
      <c r="Z245" s="771">
        <f t="shared" si="123"/>
        <v>597026.39856</v>
      </c>
      <c r="AA245" s="769">
        <f t="shared" si="124"/>
        <v>597026.39856</v>
      </c>
      <c r="AB245" s="769">
        <f t="shared" si="125"/>
        <v>597026.39856</v>
      </c>
      <c r="AC245" s="769">
        <f t="shared" si="126"/>
        <v>0</v>
      </c>
      <c r="AD245" s="769">
        <f t="shared" si="127"/>
        <v>0</v>
      </c>
      <c r="AE245" s="808">
        <f t="shared" si="131"/>
        <v>0</v>
      </c>
      <c r="AF245" s="516">
        <f t="shared" si="130"/>
        <v>2012</v>
      </c>
      <c r="AG245" s="748">
        <f t="shared" si="132"/>
        <v>0</v>
      </c>
      <c r="AH245" s="749">
        <f t="shared" si="113"/>
        <v>2985131.9928000001</v>
      </c>
      <c r="AI245" s="746">
        <f t="shared" si="114"/>
        <v>2985131.9928000001</v>
      </c>
      <c r="AJ245" s="745">
        <f t="shared" si="115"/>
        <v>2985131.9928000001</v>
      </c>
      <c r="AK245" s="745">
        <f t="shared" si="133"/>
        <v>2985131.9928000001</v>
      </c>
      <c r="AL245" s="877"/>
    </row>
    <row r="246" spans="1:38" ht="30" hidden="1" customHeight="1" x14ac:dyDescent="0.2">
      <c r="A246" s="775" t="s">
        <v>1220</v>
      </c>
      <c r="B246" s="775" t="str">
        <f t="shared" si="118"/>
        <v>02.06.04.04</v>
      </c>
      <c r="C246" s="760">
        <v>214</v>
      </c>
      <c r="D246" s="692" t="s">
        <v>673</v>
      </c>
      <c r="E246" s="693" t="str">
        <f t="shared" si="119"/>
        <v>2.06.04.04.04</v>
      </c>
      <c r="F246" s="694" t="s">
        <v>1058</v>
      </c>
      <c r="G246" s="696"/>
      <c r="H246" s="695" t="s">
        <v>481</v>
      </c>
      <c r="I246" s="692" t="s">
        <v>482</v>
      </c>
      <c r="J246" s="711" t="s">
        <v>483</v>
      </c>
      <c r="K246" s="692">
        <v>2012</v>
      </c>
      <c r="L246" s="711"/>
      <c r="M246" s="696"/>
      <c r="N246" s="696"/>
      <c r="O246" s="696"/>
      <c r="P246" s="696"/>
      <c r="Q246" s="692" t="s">
        <v>130</v>
      </c>
      <c r="R246" s="697">
        <v>2985131.9928000001</v>
      </c>
      <c r="S246" s="563"/>
      <c r="T246" s="516" t="str">
        <f t="shared" si="117"/>
        <v>2.06.04</v>
      </c>
      <c r="U246" s="524" t="str">
        <f t="shared" si="128"/>
        <v>MEJA DAN KURSI KERJA/RAPAT PEJABAT</v>
      </c>
      <c r="V246" s="516">
        <f t="shared" si="129"/>
        <v>5</v>
      </c>
      <c r="W246" s="769">
        <f t="shared" si="120"/>
        <v>597026.39856</v>
      </c>
      <c r="X246" s="516">
        <f t="shared" si="121"/>
        <v>2</v>
      </c>
      <c r="Y246" s="770">
        <f t="shared" si="122"/>
        <v>1194052.79712</v>
      </c>
      <c r="Z246" s="771">
        <f t="shared" si="123"/>
        <v>597026.39856</v>
      </c>
      <c r="AA246" s="769">
        <f t="shared" si="124"/>
        <v>597026.39856</v>
      </c>
      <c r="AB246" s="769">
        <f t="shared" si="125"/>
        <v>597026.39856</v>
      </c>
      <c r="AC246" s="769">
        <f t="shared" si="126"/>
        <v>0</v>
      </c>
      <c r="AD246" s="769">
        <f t="shared" si="127"/>
        <v>0</v>
      </c>
      <c r="AE246" s="808">
        <f t="shared" si="131"/>
        <v>0</v>
      </c>
      <c r="AF246" s="516">
        <f t="shared" si="130"/>
        <v>2012</v>
      </c>
      <c r="AG246" s="748">
        <f t="shared" si="132"/>
        <v>0</v>
      </c>
      <c r="AH246" s="749">
        <f t="shared" si="113"/>
        <v>2985131.9928000001</v>
      </c>
      <c r="AI246" s="746">
        <f t="shared" si="114"/>
        <v>2985131.9928000001</v>
      </c>
      <c r="AJ246" s="745">
        <f t="shared" si="115"/>
        <v>2985131.9928000001</v>
      </c>
      <c r="AK246" s="745">
        <f t="shared" si="133"/>
        <v>2985131.9928000001</v>
      </c>
      <c r="AL246" s="877"/>
    </row>
    <row r="247" spans="1:38" ht="30" hidden="1" customHeight="1" x14ac:dyDescent="0.2">
      <c r="A247" s="775" t="s">
        <v>1220</v>
      </c>
      <c r="B247" s="775" t="str">
        <f t="shared" si="118"/>
        <v>02.06.02.01</v>
      </c>
      <c r="C247" s="760">
        <v>215</v>
      </c>
      <c r="D247" s="692" t="s">
        <v>1224</v>
      </c>
      <c r="E247" s="693" t="str">
        <f t="shared" si="119"/>
        <v>2.06.02.01.31</v>
      </c>
      <c r="F247" s="694" t="s">
        <v>1059</v>
      </c>
      <c r="G247" s="696"/>
      <c r="H247" s="695" t="s">
        <v>481</v>
      </c>
      <c r="I247" s="692" t="s">
        <v>482</v>
      </c>
      <c r="J247" s="711" t="s">
        <v>483</v>
      </c>
      <c r="K247" s="692">
        <v>2012</v>
      </c>
      <c r="L247" s="711"/>
      <c r="M247" s="696"/>
      <c r="N247" s="696"/>
      <c r="O247" s="696"/>
      <c r="P247" s="696"/>
      <c r="Q247" s="692" t="s">
        <v>130</v>
      </c>
      <c r="R247" s="697">
        <v>2985131.9928000001</v>
      </c>
      <c r="S247" s="563"/>
      <c r="T247" s="516" t="str">
        <f t="shared" si="117"/>
        <v>2.06.02</v>
      </c>
      <c r="U247" s="524" t="str">
        <f t="shared" si="128"/>
        <v>ALAT RUMAH TANGGA</v>
      </c>
      <c r="V247" s="516">
        <f t="shared" si="129"/>
        <v>5</v>
      </c>
      <c r="W247" s="769">
        <f t="shared" si="120"/>
        <v>597026.39856</v>
      </c>
      <c r="X247" s="516">
        <f t="shared" si="121"/>
        <v>2</v>
      </c>
      <c r="Y247" s="770">
        <f t="shared" si="122"/>
        <v>1194052.79712</v>
      </c>
      <c r="Z247" s="771">
        <f t="shared" si="123"/>
        <v>597026.39856</v>
      </c>
      <c r="AA247" s="769">
        <f t="shared" si="124"/>
        <v>597026.39856</v>
      </c>
      <c r="AB247" s="769">
        <f t="shared" si="125"/>
        <v>597026.39856</v>
      </c>
      <c r="AC247" s="769">
        <f t="shared" si="126"/>
        <v>0</v>
      </c>
      <c r="AD247" s="769">
        <f t="shared" si="127"/>
        <v>0</v>
      </c>
      <c r="AE247" s="808">
        <f t="shared" si="131"/>
        <v>0</v>
      </c>
      <c r="AF247" s="516">
        <f t="shared" si="130"/>
        <v>2012</v>
      </c>
      <c r="AG247" s="748">
        <f t="shared" si="132"/>
        <v>0</v>
      </c>
      <c r="AH247" s="749">
        <f t="shared" si="113"/>
        <v>2985131.9928000001</v>
      </c>
      <c r="AI247" s="746">
        <f t="shared" si="114"/>
        <v>2985131.9928000001</v>
      </c>
      <c r="AJ247" s="745">
        <f t="shared" si="115"/>
        <v>2985131.9928000001</v>
      </c>
      <c r="AK247" s="745">
        <f t="shared" si="133"/>
        <v>2985131.9928000001</v>
      </c>
      <c r="AL247" s="877"/>
    </row>
    <row r="248" spans="1:38" ht="30" hidden="1" customHeight="1" x14ac:dyDescent="0.2">
      <c r="A248" s="775" t="s">
        <v>1220</v>
      </c>
      <c r="B248" s="775" t="str">
        <f t="shared" si="118"/>
        <v>02.06.04.04</v>
      </c>
      <c r="C248" s="760">
        <v>216</v>
      </c>
      <c r="D248" s="692" t="s">
        <v>673</v>
      </c>
      <c r="E248" s="693" t="str">
        <f t="shared" si="119"/>
        <v>2.06.04.04.04</v>
      </c>
      <c r="F248" s="694" t="s">
        <v>1060</v>
      </c>
      <c r="G248" s="696"/>
      <c r="H248" s="695" t="s">
        <v>486</v>
      </c>
      <c r="I248" s="692" t="s">
        <v>476</v>
      </c>
      <c r="J248" s="711" t="s">
        <v>483</v>
      </c>
      <c r="K248" s="692">
        <v>2012</v>
      </c>
      <c r="L248" s="711"/>
      <c r="M248" s="696"/>
      <c r="N248" s="696"/>
      <c r="O248" s="696"/>
      <c r="P248" s="696"/>
      <c r="Q248" s="692" t="s">
        <v>130</v>
      </c>
      <c r="R248" s="697">
        <v>5832573.3954999996</v>
      </c>
      <c r="S248" s="563"/>
      <c r="T248" s="516" t="str">
        <f t="shared" si="117"/>
        <v>2.06.04</v>
      </c>
      <c r="U248" s="524" t="str">
        <f t="shared" si="128"/>
        <v>MEJA DAN KURSI KERJA/RAPAT PEJABAT</v>
      </c>
      <c r="V248" s="516">
        <f t="shared" si="129"/>
        <v>5</v>
      </c>
      <c r="W248" s="769">
        <f t="shared" si="120"/>
        <v>1166514.6790999998</v>
      </c>
      <c r="X248" s="516">
        <f t="shared" si="121"/>
        <v>2</v>
      </c>
      <c r="Y248" s="770">
        <f t="shared" si="122"/>
        <v>2333029.3581999997</v>
      </c>
      <c r="Z248" s="771">
        <f t="shared" si="123"/>
        <v>1166514.6790999998</v>
      </c>
      <c r="AA248" s="769">
        <f t="shared" si="124"/>
        <v>1166514.6790999998</v>
      </c>
      <c r="AB248" s="769">
        <f t="shared" si="125"/>
        <v>1166514.6790999998</v>
      </c>
      <c r="AC248" s="769">
        <f t="shared" si="126"/>
        <v>0</v>
      </c>
      <c r="AD248" s="769">
        <f t="shared" si="127"/>
        <v>0</v>
      </c>
      <c r="AE248" s="808">
        <f t="shared" si="131"/>
        <v>0</v>
      </c>
      <c r="AF248" s="516">
        <f t="shared" si="130"/>
        <v>2012</v>
      </c>
      <c r="AG248" s="748">
        <f t="shared" si="132"/>
        <v>0</v>
      </c>
      <c r="AH248" s="749">
        <f t="shared" si="113"/>
        <v>5832573.3954999987</v>
      </c>
      <c r="AI248" s="746">
        <f t="shared" si="114"/>
        <v>5832573.3954999987</v>
      </c>
      <c r="AJ248" s="745">
        <f t="shared" si="115"/>
        <v>5832573.3954999987</v>
      </c>
      <c r="AK248" s="745">
        <f t="shared" si="133"/>
        <v>5832573.3954999987</v>
      </c>
      <c r="AL248" s="877"/>
    </row>
    <row r="249" spans="1:38" ht="30" hidden="1" customHeight="1" x14ac:dyDescent="0.2">
      <c r="A249" s="775" t="s">
        <v>1220</v>
      </c>
      <c r="B249" s="775" t="str">
        <f t="shared" si="118"/>
        <v>02.06.04.04</v>
      </c>
      <c r="C249" s="760">
        <v>217</v>
      </c>
      <c r="D249" s="692" t="s">
        <v>673</v>
      </c>
      <c r="E249" s="693" t="str">
        <f t="shared" si="119"/>
        <v>2.06.04.04.04</v>
      </c>
      <c r="F249" s="694" t="s">
        <v>1060</v>
      </c>
      <c r="G249" s="696"/>
      <c r="H249" s="695" t="s">
        <v>486</v>
      </c>
      <c r="I249" s="692" t="s">
        <v>476</v>
      </c>
      <c r="J249" s="711" t="s">
        <v>483</v>
      </c>
      <c r="K249" s="692">
        <v>2012</v>
      </c>
      <c r="L249" s="711"/>
      <c r="M249" s="696"/>
      <c r="N249" s="696"/>
      <c r="O249" s="696"/>
      <c r="P249" s="696"/>
      <c r="Q249" s="692" t="s">
        <v>130</v>
      </c>
      <c r="R249" s="697">
        <v>5832573.3954999996</v>
      </c>
      <c r="S249" s="563"/>
      <c r="T249" s="516" t="str">
        <f t="shared" si="117"/>
        <v>2.06.04</v>
      </c>
      <c r="U249" s="524" t="str">
        <f t="shared" si="128"/>
        <v>MEJA DAN KURSI KERJA/RAPAT PEJABAT</v>
      </c>
      <c r="V249" s="516">
        <f t="shared" si="129"/>
        <v>5</v>
      </c>
      <c r="W249" s="769">
        <f t="shared" si="120"/>
        <v>1166514.6790999998</v>
      </c>
      <c r="X249" s="516">
        <f t="shared" si="121"/>
        <v>2</v>
      </c>
      <c r="Y249" s="770">
        <f t="shared" si="122"/>
        <v>2333029.3581999997</v>
      </c>
      <c r="Z249" s="771">
        <f t="shared" si="123"/>
        <v>1166514.6790999998</v>
      </c>
      <c r="AA249" s="769">
        <f t="shared" si="124"/>
        <v>1166514.6790999998</v>
      </c>
      <c r="AB249" s="769">
        <f t="shared" si="125"/>
        <v>1166514.6790999998</v>
      </c>
      <c r="AC249" s="769">
        <f t="shared" si="126"/>
        <v>0</v>
      </c>
      <c r="AD249" s="769">
        <f t="shared" si="127"/>
        <v>0</v>
      </c>
      <c r="AE249" s="808">
        <f t="shared" si="131"/>
        <v>0</v>
      </c>
      <c r="AF249" s="516">
        <f t="shared" si="130"/>
        <v>2012</v>
      </c>
      <c r="AG249" s="748">
        <f t="shared" si="132"/>
        <v>0</v>
      </c>
      <c r="AH249" s="749">
        <f t="shared" si="113"/>
        <v>5832573.3954999987</v>
      </c>
      <c r="AI249" s="746">
        <f t="shared" si="114"/>
        <v>5832573.3954999987</v>
      </c>
      <c r="AJ249" s="745">
        <f t="shared" si="115"/>
        <v>5832573.3954999987</v>
      </c>
      <c r="AK249" s="745">
        <f t="shared" si="133"/>
        <v>5832573.3954999987</v>
      </c>
      <c r="AL249" s="877"/>
    </row>
    <row r="250" spans="1:38" ht="30" hidden="1" customHeight="1" x14ac:dyDescent="0.2">
      <c r="A250" s="775" t="s">
        <v>1220</v>
      </c>
      <c r="B250" s="775" t="str">
        <f t="shared" si="118"/>
        <v>02.06.02.01</v>
      </c>
      <c r="C250" s="760">
        <v>218</v>
      </c>
      <c r="D250" s="692" t="s">
        <v>675</v>
      </c>
      <c r="E250" s="693" t="str">
        <f t="shared" si="119"/>
        <v>2.06.02.01.49</v>
      </c>
      <c r="F250" s="694" t="s">
        <v>1061</v>
      </c>
      <c r="G250" s="696"/>
      <c r="H250" s="695" t="s">
        <v>488</v>
      </c>
      <c r="I250" s="696" t="s">
        <v>128</v>
      </c>
      <c r="J250" s="711" t="s">
        <v>477</v>
      </c>
      <c r="K250" s="692">
        <v>2012</v>
      </c>
      <c r="L250" s="711" t="s">
        <v>128</v>
      </c>
      <c r="M250" s="711" t="s">
        <v>128</v>
      </c>
      <c r="N250" s="711" t="s">
        <v>128</v>
      </c>
      <c r="O250" s="711" t="s">
        <v>128</v>
      </c>
      <c r="P250" s="711" t="s">
        <v>128</v>
      </c>
      <c r="Q250" s="692" t="s">
        <v>130</v>
      </c>
      <c r="R250" s="697">
        <v>6509009.71</v>
      </c>
      <c r="S250" s="563"/>
      <c r="T250" s="516" t="str">
        <f t="shared" si="117"/>
        <v>2.06.02</v>
      </c>
      <c r="U250" s="524" t="str">
        <f t="shared" si="128"/>
        <v>ALAT RUMAH TANGGA</v>
      </c>
      <c r="V250" s="516">
        <f t="shared" si="129"/>
        <v>5</v>
      </c>
      <c r="W250" s="769">
        <f t="shared" si="120"/>
        <v>1301801.942</v>
      </c>
      <c r="X250" s="516">
        <f t="shared" si="121"/>
        <v>2</v>
      </c>
      <c r="Y250" s="770">
        <f t="shared" si="122"/>
        <v>2603603.8840000001</v>
      </c>
      <c r="Z250" s="771">
        <f t="shared" si="123"/>
        <v>1301801.942</v>
      </c>
      <c r="AA250" s="769">
        <f t="shared" si="124"/>
        <v>1301801.942</v>
      </c>
      <c r="AB250" s="769">
        <f t="shared" si="125"/>
        <v>1301801.942</v>
      </c>
      <c r="AC250" s="769">
        <f t="shared" si="126"/>
        <v>0</v>
      </c>
      <c r="AD250" s="769">
        <f t="shared" si="127"/>
        <v>0</v>
      </c>
      <c r="AE250" s="808">
        <f t="shared" si="131"/>
        <v>0</v>
      </c>
      <c r="AF250" s="516">
        <f t="shared" si="130"/>
        <v>2012</v>
      </c>
      <c r="AG250" s="748">
        <f t="shared" si="132"/>
        <v>0</v>
      </c>
      <c r="AH250" s="749">
        <f t="shared" si="113"/>
        <v>6509009.71</v>
      </c>
      <c r="AI250" s="746">
        <f t="shared" si="114"/>
        <v>6509009.71</v>
      </c>
      <c r="AJ250" s="745">
        <f t="shared" si="115"/>
        <v>6509009.71</v>
      </c>
      <c r="AK250" s="745">
        <f t="shared" si="133"/>
        <v>6509009.71</v>
      </c>
      <c r="AL250" s="877"/>
    </row>
    <row r="251" spans="1:38" ht="30" hidden="1" customHeight="1" x14ac:dyDescent="0.2">
      <c r="A251" s="775" t="s">
        <v>1220</v>
      </c>
      <c r="B251" s="775" t="str">
        <f t="shared" si="118"/>
        <v>02.06.02.01</v>
      </c>
      <c r="C251" s="760">
        <v>219</v>
      </c>
      <c r="D251" s="692" t="s">
        <v>675</v>
      </c>
      <c r="E251" s="693" t="str">
        <f t="shared" si="119"/>
        <v>2.06.02.01.49</v>
      </c>
      <c r="F251" s="694" t="s">
        <v>1062</v>
      </c>
      <c r="G251" s="696"/>
      <c r="H251" s="695" t="s">
        <v>491</v>
      </c>
      <c r="I251" s="696" t="s">
        <v>128</v>
      </c>
      <c r="J251" s="711" t="s">
        <v>935</v>
      </c>
      <c r="K251" s="692">
        <v>2012</v>
      </c>
      <c r="L251" s="711"/>
      <c r="M251" s="696"/>
      <c r="N251" s="696"/>
      <c r="O251" s="696"/>
      <c r="P251" s="696"/>
      <c r="Q251" s="692" t="s">
        <v>130</v>
      </c>
      <c r="R251" s="697">
        <v>14339849.09</v>
      </c>
      <c r="S251" s="563"/>
      <c r="T251" s="516" t="str">
        <f t="shared" si="117"/>
        <v>2.06.02</v>
      </c>
      <c r="U251" s="524" t="str">
        <f t="shared" si="128"/>
        <v>ALAT RUMAH TANGGA</v>
      </c>
      <c r="V251" s="516">
        <f t="shared" si="129"/>
        <v>5</v>
      </c>
      <c r="W251" s="769">
        <f t="shared" si="120"/>
        <v>2867969.818</v>
      </c>
      <c r="X251" s="516">
        <f t="shared" si="121"/>
        <v>2</v>
      </c>
      <c r="Y251" s="770">
        <f t="shared" si="122"/>
        <v>5735939.6359999999</v>
      </c>
      <c r="Z251" s="771">
        <f t="shared" si="123"/>
        <v>2867969.818</v>
      </c>
      <c r="AA251" s="769">
        <f t="shared" si="124"/>
        <v>2867969.818</v>
      </c>
      <c r="AB251" s="769">
        <f t="shared" si="125"/>
        <v>2867969.818</v>
      </c>
      <c r="AC251" s="769">
        <f t="shared" si="126"/>
        <v>0</v>
      </c>
      <c r="AD251" s="769">
        <f t="shared" si="127"/>
        <v>0</v>
      </c>
      <c r="AE251" s="808">
        <f t="shared" si="131"/>
        <v>0</v>
      </c>
      <c r="AF251" s="516">
        <f t="shared" si="130"/>
        <v>2012</v>
      </c>
      <c r="AG251" s="748">
        <f t="shared" si="132"/>
        <v>0</v>
      </c>
      <c r="AH251" s="749">
        <f t="shared" si="113"/>
        <v>14339849.09</v>
      </c>
      <c r="AI251" s="746">
        <f t="shared" si="114"/>
        <v>14339849.09</v>
      </c>
      <c r="AJ251" s="745">
        <f t="shared" si="115"/>
        <v>14339849.09</v>
      </c>
      <c r="AK251" s="745">
        <f t="shared" si="133"/>
        <v>14339849.09</v>
      </c>
      <c r="AL251" s="877"/>
    </row>
    <row r="252" spans="1:38" ht="30" hidden="1" customHeight="1" x14ac:dyDescent="0.2">
      <c r="A252" s="775" t="s">
        <v>1220</v>
      </c>
      <c r="B252" s="775" t="str">
        <f t="shared" si="118"/>
        <v>02.06.04.07</v>
      </c>
      <c r="C252" s="760">
        <v>220</v>
      </c>
      <c r="D252" s="692" t="s">
        <v>954</v>
      </c>
      <c r="E252" s="693" t="str">
        <f t="shared" si="119"/>
        <v>2.06.04.07.06</v>
      </c>
      <c r="F252" s="694" t="s">
        <v>161</v>
      </c>
      <c r="G252" s="696"/>
      <c r="H252" s="695" t="s">
        <v>249</v>
      </c>
      <c r="I252" s="696" t="s">
        <v>128</v>
      </c>
      <c r="J252" s="711" t="s">
        <v>492</v>
      </c>
      <c r="K252" s="692">
        <v>2012</v>
      </c>
      <c r="L252" s="711" t="s">
        <v>128</v>
      </c>
      <c r="M252" s="711" t="s">
        <v>128</v>
      </c>
      <c r="N252" s="711" t="s">
        <v>128</v>
      </c>
      <c r="O252" s="711" t="s">
        <v>128</v>
      </c>
      <c r="P252" s="711" t="s">
        <v>128</v>
      </c>
      <c r="Q252" s="692" t="s">
        <v>130</v>
      </c>
      <c r="R252" s="697">
        <v>4005544.44</v>
      </c>
      <c r="S252" s="563"/>
      <c r="T252" s="516" t="str">
        <f t="shared" si="117"/>
        <v>2.06.04</v>
      </c>
      <c r="U252" s="524" t="str">
        <f t="shared" si="128"/>
        <v>MEJA DAN KURSI KERJA/RAPAT PEJABAT</v>
      </c>
      <c r="V252" s="516">
        <f t="shared" si="129"/>
        <v>5</v>
      </c>
      <c r="W252" s="769">
        <f t="shared" si="120"/>
        <v>801108.88800000004</v>
      </c>
      <c r="X252" s="516">
        <f t="shared" si="121"/>
        <v>2</v>
      </c>
      <c r="Y252" s="770">
        <f t="shared" si="122"/>
        <v>1602217.7760000001</v>
      </c>
      <c r="Z252" s="771">
        <f t="shared" si="123"/>
        <v>801108.88800000004</v>
      </c>
      <c r="AA252" s="769">
        <f t="shared" si="124"/>
        <v>801108.88800000004</v>
      </c>
      <c r="AB252" s="769">
        <f t="shared" si="125"/>
        <v>801108.88800000004</v>
      </c>
      <c r="AC252" s="769">
        <f t="shared" si="126"/>
        <v>0</v>
      </c>
      <c r="AD252" s="769">
        <f t="shared" si="127"/>
        <v>0</v>
      </c>
      <c r="AE252" s="808">
        <f t="shared" si="131"/>
        <v>0</v>
      </c>
      <c r="AF252" s="516">
        <f t="shared" si="130"/>
        <v>2012</v>
      </c>
      <c r="AG252" s="748">
        <f t="shared" si="132"/>
        <v>0</v>
      </c>
      <c r="AH252" s="749">
        <f t="shared" si="113"/>
        <v>4005544.4400000004</v>
      </c>
      <c r="AI252" s="746">
        <f t="shared" si="114"/>
        <v>4005544.4400000004</v>
      </c>
      <c r="AJ252" s="745">
        <f t="shared" si="115"/>
        <v>4005544.4400000004</v>
      </c>
      <c r="AK252" s="745">
        <f t="shared" si="133"/>
        <v>4005544.4400000004</v>
      </c>
      <c r="AL252" s="877"/>
    </row>
    <row r="253" spans="1:38" ht="30" hidden="1" customHeight="1" x14ac:dyDescent="0.2">
      <c r="A253" s="775" t="s">
        <v>1220</v>
      </c>
      <c r="B253" s="775" t="str">
        <f t="shared" si="118"/>
        <v>02.06.03.02</v>
      </c>
      <c r="C253" s="760">
        <v>221</v>
      </c>
      <c r="D253" s="692" t="s">
        <v>144</v>
      </c>
      <c r="E253" s="693" t="str">
        <f t="shared" si="119"/>
        <v>2.06.03.02.01</v>
      </c>
      <c r="F253" s="694" t="s">
        <v>1049</v>
      </c>
      <c r="G253" s="696"/>
      <c r="H253" s="695" t="s">
        <v>493</v>
      </c>
      <c r="I253" s="692" t="s">
        <v>494</v>
      </c>
      <c r="J253" s="711" t="s">
        <v>495</v>
      </c>
      <c r="K253" s="692">
        <v>2012</v>
      </c>
      <c r="L253" s="711" t="s">
        <v>128</v>
      </c>
      <c r="M253" s="711" t="s">
        <v>496</v>
      </c>
      <c r="N253" s="696"/>
      <c r="O253" s="696"/>
      <c r="P253" s="696"/>
      <c r="Q253" s="692" t="s">
        <v>130</v>
      </c>
      <c r="R253" s="697">
        <v>16822471</v>
      </c>
      <c r="S253" s="722"/>
      <c r="T253" s="516" t="str">
        <f t="shared" si="117"/>
        <v>2.06.03</v>
      </c>
      <c r="U253" s="524" t="str">
        <f t="shared" si="128"/>
        <v>KOMPUTER</v>
      </c>
      <c r="V253" s="516">
        <f t="shared" si="129"/>
        <v>4</v>
      </c>
      <c r="W253" s="769">
        <f t="shared" si="120"/>
        <v>4205617.75</v>
      </c>
      <c r="X253" s="516">
        <f t="shared" si="121"/>
        <v>2</v>
      </c>
      <c r="Y253" s="770">
        <f t="shared" si="122"/>
        <v>8411235.5</v>
      </c>
      <c r="Z253" s="771">
        <f t="shared" si="123"/>
        <v>4205617.75</v>
      </c>
      <c r="AA253" s="769">
        <f t="shared" si="124"/>
        <v>4205617.75</v>
      </c>
      <c r="AB253" s="769">
        <f t="shared" si="125"/>
        <v>0</v>
      </c>
      <c r="AC253" s="769">
        <f t="shared" si="126"/>
        <v>0</v>
      </c>
      <c r="AD253" s="769">
        <f t="shared" si="127"/>
        <v>0</v>
      </c>
      <c r="AE253" s="808">
        <f t="shared" si="131"/>
        <v>0</v>
      </c>
      <c r="AF253" s="516">
        <f t="shared" si="130"/>
        <v>2012</v>
      </c>
      <c r="AG253" s="748">
        <f t="shared" si="132"/>
        <v>0</v>
      </c>
      <c r="AH253" s="749">
        <f t="shared" si="113"/>
        <v>16822471</v>
      </c>
      <c r="AI253" s="746">
        <f t="shared" si="114"/>
        <v>16822471</v>
      </c>
      <c r="AJ253" s="745">
        <f t="shared" si="115"/>
        <v>16822471</v>
      </c>
      <c r="AK253" s="745">
        <f t="shared" si="133"/>
        <v>16822471</v>
      </c>
      <c r="AL253" s="877"/>
    </row>
    <row r="254" spans="1:38" ht="30" hidden="1" customHeight="1" x14ac:dyDescent="0.2">
      <c r="A254" s="775" t="s">
        <v>1220</v>
      </c>
      <c r="B254" s="775" t="str">
        <f t="shared" si="118"/>
        <v>02.06.03.02</v>
      </c>
      <c r="C254" s="760">
        <v>222</v>
      </c>
      <c r="D254" s="692" t="s">
        <v>144</v>
      </c>
      <c r="E254" s="693" t="str">
        <f t="shared" si="119"/>
        <v>2.06.03.02.01</v>
      </c>
      <c r="F254" s="694" t="s">
        <v>1049</v>
      </c>
      <c r="G254" s="696"/>
      <c r="H254" s="695" t="s">
        <v>493</v>
      </c>
      <c r="I254" s="692" t="s">
        <v>494</v>
      </c>
      <c r="J254" s="711" t="s">
        <v>495</v>
      </c>
      <c r="K254" s="692">
        <v>2012</v>
      </c>
      <c r="L254" s="711" t="s">
        <v>128</v>
      </c>
      <c r="M254" s="711" t="s">
        <v>498</v>
      </c>
      <c r="N254" s="696"/>
      <c r="O254" s="696"/>
      <c r="P254" s="696"/>
      <c r="Q254" s="692" t="s">
        <v>130</v>
      </c>
      <c r="R254" s="697">
        <v>16822471</v>
      </c>
      <c r="S254" s="722"/>
      <c r="T254" s="516" t="str">
        <f t="shared" si="117"/>
        <v>2.06.03</v>
      </c>
      <c r="U254" s="524" t="str">
        <f t="shared" si="128"/>
        <v>KOMPUTER</v>
      </c>
      <c r="V254" s="516">
        <f t="shared" si="129"/>
        <v>4</v>
      </c>
      <c r="W254" s="769">
        <f t="shared" si="120"/>
        <v>4205617.75</v>
      </c>
      <c r="X254" s="516">
        <f t="shared" si="121"/>
        <v>2</v>
      </c>
      <c r="Y254" s="770">
        <f t="shared" si="122"/>
        <v>8411235.5</v>
      </c>
      <c r="Z254" s="771">
        <f t="shared" si="123"/>
        <v>4205617.75</v>
      </c>
      <c r="AA254" s="769">
        <f t="shared" si="124"/>
        <v>4205617.75</v>
      </c>
      <c r="AB254" s="769">
        <f t="shared" si="125"/>
        <v>0</v>
      </c>
      <c r="AC254" s="769">
        <f t="shared" si="126"/>
        <v>0</v>
      </c>
      <c r="AD254" s="769">
        <f t="shared" si="127"/>
        <v>0</v>
      </c>
      <c r="AE254" s="808">
        <f t="shared" si="131"/>
        <v>0</v>
      </c>
      <c r="AF254" s="516">
        <f t="shared" si="130"/>
        <v>2012</v>
      </c>
      <c r="AG254" s="748">
        <f t="shared" si="132"/>
        <v>0</v>
      </c>
      <c r="AH254" s="749">
        <f t="shared" si="113"/>
        <v>16822471</v>
      </c>
      <c r="AI254" s="746">
        <f t="shared" si="114"/>
        <v>16822471</v>
      </c>
      <c r="AJ254" s="745">
        <f t="shared" si="115"/>
        <v>16822471</v>
      </c>
      <c r="AK254" s="745">
        <f t="shared" si="133"/>
        <v>16822471</v>
      </c>
      <c r="AL254" s="877"/>
    </row>
    <row r="255" spans="1:38" ht="30" hidden="1" customHeight="1" x14ac:dyDescent="0.2">
      <c r="A255" s="775" t="s">
        <v>1220</v>
      </c>
      <c r="B255" s="775" t="str">
        <f t="shared" si="118"/>
        <v>02.06.03.02</v>
      </c>
      <c r="C255" s="760">
        <v>223</v>
      </c>
      <c r="D255" s="692" t="s">
        <v>144</v>
      </c>
      <c r="E255" s="693" t="str">
        <f t="shared" si="119"/>
        <v>2.06.03.02.01</v>
      </c>
      <c r="F255" s="694" t="s">
        <v>1049</v>
      </c>
      <c r="G255" s="696"/>
      <c r="H255" s="695" t="s">
        <v>493</v>
      </c>
      <c r="I255" s="692" t="s">
        <v>494</v>
      </c>
      <c r="J255" s="711" t="s">
        <v>495</v>
      </c>
      <c r="K255" s="692">
        <v>2012</v>
      </c>
      <c r="L255" s="711" t="s">
        <v>128</v>
      </c>
      <c r="M255" s="711" t="s">
        <v>500</v>
      </c>
      <c r="N255" s="696"/>
      <c r="O255" s="696"/>
      <c r="P255" s="696"/>
      <c r="Q255" s="692" t="s">
        <v>130</v>
      </c>
      <c r="R255" s="697">
        <v>16822471</v>
      </c>
      <c r="S255" s="722"/>
      <c r="T255" s="516" t="str">
        <f t="shared" si="117"/>
        <v>2.06.03</v>
      </c>
      <c r="U255" s="524" t="str">
        <f t="shared" si="128"/>
        <v>KOMPUTER</v>
      </c>
      <c r="V255" s="516">
        <f t="shared" si="129"/>
        <v>4</v>
      </c>
      <c r="W255" s="769">
        <f t="shared" si="120"/>
        <v>4205617.75</v>
      </c>
      <c r="X255" s="516">
        <f t="shared" si="121"/>
        <v>2</v>
      </c>
      <c r="Y255" s="770">
        <f t="shared" si="122"/>
        <v>8411235.5</v>
      </c>
      <c r="Z255" s="771">
        <f t="shared" si="123"/>
        <v>4205617.75</v>
      </c>
      <c r="AA255" s="769">
        <f t="shared" si="124"/>
        <v>4205617.75</v>
      </c>
      <c r="AB255" s="769">
        <f t="shared" si="125"/>
        <v>0</v>
      </c>
      <c r="AC255" s="769">
        <f t="shared" si="126"/>
        <v>0</v>
      </c>
      <c r="AD255" s="769">
        <f t="shared" si="127"/>
        <v>0</v>
      </c>
      <c r="AE255" s="808">
        <f t="shared" si="131"/>
        <v>0</v>
      </c>
      <c r="AF255" s="516">
        <f t="shared" si="130"/>
        <v>2012</v>
      </c>
      <c r="AG255" s="748">
        <f t="shared" si="132"/>
        <v>0</v>
      </c>
      <c r="AH255" s="749">
        <f t="shared" si="113"/>
        <v>16822471</v>
      </c>
      <c r="AI255" s="746">
        <f t="shared" si="114"/>
        <v>16822471</v>
      </c>
      <c r="AJ255" s="745">
        <f t="shared" si="115"/>
        <v>16822471</v>
      </c>
      <c r="AK255" s="745">
        <f t="shared" si="133"/>
        <v>16822471</v>
      </c>
      <c r="AL255" s="877"/>
    </row>
    <row r="256" spans="1:38" ht="30" hidden="1" customHeight="1" x14ac:dyDescent="0.2">
      <c r="A256" s="775" t="s">
        <v>1220</v>
      </c>
      <c r="B256" s="775" t="str">
        <f t="shared" si="118"/>
        <v>02.06.03.02</v>
      </c>
      <c r="C256" s="760">
        <v>224</v>
      </c>
      <c r="D256" s="692" t="s">
        <v>144</v>
      </c>
      <c r="E256" s="693" t="str">
        <f t="shared" si="119"/>
        <v>2.06.03.02.01</v>
      </c>
      <c r="F256" s="694" t="s">
        <v>1049</v>
      </c>
      <c r="G256" s="696"/>
      <c r="H256" s="695" t="s">
        <v>493</v>
      </c>
      <c r="I256" s="692" t="s">
        <v>494</v>
      </c>
      <c r="J256" s="711" t="s">
        <v>495</v>
      </c>
      <c r="K256" s="692">
        <v>2012</v>
      </c>
      <c r="L256" s="711" t="s">
        <v>128</v>
      </c>
      <c r="M256" s="711" t="s">
        <v>502</v>
      </c>
      <c r="N256" s="696"/>
      <c r="O256" s="696"/>
      <c r="P256" s="696"/>
      <c r="Q256" s="692" t="s">
        <v>130</v>
      </c>
      <c r="R256" s="697">
        <v>16822471</v>
      </c>
      <c r="S256" s="722"/>
      <c r="T256" s="516" t="str">
        <f t="shared" si="117"/>
        <v>2.06.03</v>
      </c>
      <c r="U256" s="524" t="str">
        <f t="shared" si="128"/>
        <v>KOMPUTER</v>
      </c>
      <c r="V256" s="516">
        <f t="shared" si="129"/>
        <v>4</v>
      </c>
      <c r="W256" s="769">
        <f t="shared" si="120"/>
        <v>4205617.75</v>
      </c>
      <c r="X256" s="516">
        <f t="shared" si="121"/>
        <v>2</v>
      </c>
      <c r="Y256" s="770">
        <f t="shared" si="122"/>
        <v>8411235.5</v>
      </c>
      <c r="Z256" s="771">
        <f t="shared" si="123"/>
        <v>4205617.75</v>
      </c>
      <c r="AA256" s="769">
        <f t="shared" si="124"/>
        <v>4205617.75</v>
      </c>
      <c r="AB256" s="769">
        <f t="shared" si="125"/>
        <v>0</v>
      </c>
      <c r="AC256" s="769">
        <f t="shared" si="126"/>
        <v>0</v>
      </c>
      <c r="AD256" s="769">
        <f t="shared" si="127"/>
        <v>0</v>
      </c>
      <c r="AE256" s="808">
        <f t="shared" si="131"/>
        <v>0</v>
      </c>
      <c r="AF256" s="516">
        <f t="shared" si="130"/>
        <v>2012</v>
      </c>
      <c r="AG256" s="748">
        <f t="shared" si="132"/>
        <v>0</v>
      </c>
      <c r="AH256" s="749">
        <f t="shared" si="113"/>
        <v>16822471</v>
      </c>
      <c r="AI256" s="746">
        <f t="shared" si="114"/>
        <v>16822471</v>
      </c>
      <c r="AJ256" s="745">
        <f t="shared" si="115"/>
        <v>16822471</v>
      </c>
      <c r="AK256" s="745">
        <f t="shared" si="133"/>
        <v>16822471</v>
      </c>
      <c r="AL256" s="877"/>
    </row>
    <row r="257" spans="1:38" ht="30" hidden="1" customHeight="1" x14ac:dyDescent="0.2">
      <c r="A257" s="775" t="s">
        <v>1220</v>
      </c>
      <c r="B257" s="775" t="str">
        <f t="shared" si="118"/>
        <v>02.06.03.02</v>
      </c>
      <c r="C257" s="760">
        <v>225</v>
      </c>
      <c r="D257" s="692" t="s">
        <v>144</v>
      </c>
      <c r="E257" s="693" t="str">
        <f t="shared" si="119"/>
        <v>2.06.03.02.01</v>
      </c>
      <c r="F257" s="694" t="s">
        <v>1049</v>
      </c>
      <c r="G257" s="696"/>
      <c r="H257" s="695" t="s">
        <v>493</v>
      </c>
      <c r="I257" s="692" t="s">
        <v>494</v>
      </c>
      <c r="J257" s="711" t="s">
        <v>495</v>
      </c>
      <c r="K257" s="692">
        <v>2012</v>
      </c>
      <c r="L257" s="711" t="s">
        <v>128</v>
      </c>
      <c r="M257" s="711" t="s">
        <v>504</v>
      </c>
      <c r="N257" s="696"/>
      <c r="O257" s="696"/>
      <c r="P257" s="696"/>
      <c r="Q257" s="692" t="s">
        <v>130</v>
      </c>
      <c r="R257" s="697">
        <v>16822471</v>
      </c>
      <c r="S257" s="722"/>
      <c r="T257" s="516" t="str">
        <f t="shared" si="117"/>
        <v>2.06.03</v>
      </c>
      <c r="U257" s="524" t="str">
        <f t="shared" si="128"/>
        <v>KOMPUTER</v>
      </c>
      <c r="V257" s="516">
        <f t="shared" si="129"/>
        <v>4</v>
      </c>
      <c r="W257" s="769">
        <f t="shared" si="120"/>
        <v>4205617.75</v>
      </c>
      <c r="X257" s="516">
        <f t="shared" si="121"/>
        <v>2</v>
      </c>
      <c r="Y257" s="770">
        <f t="shared" si="122"/>
        <v>8411235.5</v>
      </c>
      <c r="Z257" s="771">
        <f t="shared" si="123"/>
        <v>4205617.75</v>
      </c>
      <c r="AA257" s="769">
        <f t="shared" si="124"/>
        <v>4205617.75</v>
      </c>
      <c r="AB257" s="769">
        <f t="shared" si="125"/>
        <v>0</v>
      </c>
      <c r="AC257" s="769">
        <f t="shared" si="126"/>
        <v>0</v>
      </c>
      <c r="AD257" s="769">
        <f t="shared" si="127"/>
        <v>0</v>
      </c>
      <c r="AE257" s="808">
        <f t="shared" si="131"/>
        <v>0</v>
      </c>
      <c r="AF257" s="516">
        <f t="shared" si="130"/>
        <v>2012</v>
      </c>
      <c r="AG257" s="748">
        <f t="shared" si="132"/>
        <v>0</v>
      </c>
      <c r="AH257" s="749">
        <f t="shared" si="113"/>
        <v>16822471</v>
      </c>
      <c r="AI257" s="746">
        <f t="shared" si="114"/>
        <v>16822471</v>
      </c>
      <c r="AJ257" s="745">
        <f t="shared" si="115"/>
        <v>16822471</v>
      </c>
      <c r="AK257" s="745">
        <f t="shared" si="133"/>
        <v>16822471</v>
      </c>
      <c r="AL257" s="877"/>
    </row>
    <row r="258" spans="1:38" ht="30" hidden="1" customHeight="1" x14ac:dyDescent="0.2">
      <c r="A258" s="775" t="s">
        <v>1220</v>
      </c>
      <c r="B258" s="775" t="str">
        <f t="shared" si="118"/>
        <v>02.06.03.02</v>
      </c>
      <c r="C258" s="760">
        <v>226</v>
      </c>
      <c r="D258" s="692" t="s">
        <v>144</v>
      </c>
      <c r="E258" s="693" t="str">
        <f t="shared" si="119"/>
        <v>2.06.03.02.01</v>
      </c>
      <c r="F258" s="694" t="s">
        <v>1049</v>
      </c>
      <c r="G258" s="696"/>
      <c r="H258" s="695" t="s">
        <v>493</v>
      </c>
      <c r="I258" s="692" t="s">
        <v>494</v>
      </c>
      <c r="J258" s="711" t="s">
        <v>495</v>
      </c>
      <c r="K258" s="692">
        <v>2012</v>
      </c>
      <c r="L258" s="711" t="s">
        <v>128</v>
      </c>
      <c r="M258" s="711" t="s">
        <v>506</v>
      </c>
      <c r="N258" s="696"/>
      <c r="O258" s="696"/>
      <c r="P258" s="696"/>
      <c r="Q258" s="692" t="s">
        <v>130</v>
      </c>
      <c r="R258" s="697">
        <v>16822471</v>
      </c>
      <c r="S258" s="722"/>
      <c r="T258" s="516" t="str">
        <f t="shared" si="117"/>
        <v>2.06.03</v>
      </c>
      <c r="U258" s="524" t="str">
        <f t="shared" si="128"/>
        <v>KOMPUTER</v>
      </c>
      <c r="V258" s="516">
        <f t="shared" si="129"/>
        <v>4</v>
      </c>
      <c r="W258" s="769">
        <f t="shared" si="120"/>
        <v>4205617.75</v>
      </c>
      <c r="X258" s="516">
        <f t="shared" si="121"/>
        <v>2</v>
      </c>
      <c r="Y258" s="770">
        <f t="shared" si="122"/>
        <v>8411235.5</v>
      </c>
      <c r="Z258" s="771">
        <f t="shared" si="123"/>
        <v>4205617.75</v>
      </c>
      <c r="AA258" s="769">
        <f t="shared" si="124"/>
        <v>4205617.75</v>
      </c>
      <c r="AB258" s="769">
        <f t="shared" si="125"/>
        <v>0</v>
      </c>
      <c r="AC258" s="769">
        <f t="shared" si="126"/>
        <v>0</v>
      </c>
      <c r="AD258" s="769">
        <f t="shared" si="127"/>
        <v>0</v>
      </c>
      <c r="AE258" s="808">
        <f t="shared" si="131"/>
        <v>0</v>
      </c>
      <c r="AF258" s="516">
        <f t="shared" si="130"/>
        <v>2012</v>
      </c>
      <c r="AG258" s="748">
        <f t="shared" si="132"/>
        <v>0</v>
      </c>
      <c r="AH258" s="749">
        <f t="shared" ref="AH258:AH320" si="134">Y258+Z258+AA258+AB258</f>
        <v>16822471</v>
      </c>
      <c r="AI258" s="746">
        <f t="shared" si="114"/>
        <v>16822471</v>
      </c>
      <c r="AJ258" s="745">
        <f t="shared" si="115"/>
        <v>16822471</v>
      </c>
      <c r="AK258" s="745">
        <f t="shared" si="133"/>
        <v>16822471</v>
      </c>
      <c r="AL258" s="877"/>
    </row>
    <row r="259" spans="1:38" ht="30" hidden="1" customHeight="1" x14ac:dyDescent="0.2">
      <c r="A259" s="775" t="s">
        <v>1220</v>
      </c>
      <c r="B259" s="775" t="str">
        <f t="shared" si="118"/>
        <v>02.06.01.05</v>
      </c>
      <c r="C259" s="760">
        <v>227</v>
      </c>
      <c r="D259" s="692" t="s">
        <v>1211</v>
      </c>
      <c r="E259" s="693" t="str">
        <f t="shared" si="119"/>
        <v>2.06.01.05.40</v>
      </c>
      <c r="F259" s="694" t="s">
        <v>167</v>
      </c>
      <c r="G259" s="696"/>
      <c r="H259" s="695" t="s">
        <v>264</v>
      </c>
      <c r="I259" s="692" t="s">
        <v>508</v>
      </c>
      <c r="J259" s="711" t="s">
        <v>259</v>
      </c>
      <c r="K259" s="692">
        <v>2012</v>
      </c>
      <c r="L259" s="711" t="s">
        <v>128</v>
      </c>
      <c r="M259" s="696" t="s">
        <v>509</v>
      </c>
      <c r="N259" s="696"/>
      <c r="O259" s="696"/>
      <c r="P259" s="696"/>
      <c r="Q259" s="692" t="s">
        <v>130</v>
      </c>
      <c r="R259" s="697">
        <v>3186242.8517</v>
      </c>
      <c r="S259" s="563"/>
      <c r="T259" s="516" t="str">
        <f t="shared" si="117"/>
        <v>2.06.01</v>
      </c>
      <c r="U259" s="524" t="str">
        <f t="shared" si="128"/>
        <v>ALAT KANTOR</v>
      </c>
      <c r="V259" s="516">
        <f t="shared" si="129"/>
        <v>5</v>
      </c>
      <c r="W259" s="769">
        <f t="shared" si="120"/>
        <v>637248.57033999998</v>
      </c>
      <c r="X259" s="516">
        <f t="shared" si="121"/>
        <v>2</v>
      </c>
      <c r="Y259" s="770">
        <f t="shared" si="122"/>
        <v>1274497.14068</v>
      </c>
      <c r="Z259" s="771">
        <f t="shared" si="123"/>
        <v>637248.57033999998</v>
      </c>
      <c r="AA259" s="769">
        <f t="shared" si="124"/>
        <v>637248.57033999998</v>
      </c>
      <c r="AB259" s="769">
        <f t="shared" si="125"/>
        <v>637248.57033999998</v>
      </c>
      <c r="AC259" s="769">
        <f t="shared" si="126"/>
        <v>0</v>
      </c>
      <c r="AD259" s="769">
        <f t="shared" si="127"/>
        <v>0</v>
      </c>
      <c r="AE259" s="808">
        <f t="shared" si="131"/>
        <v>0</v>
      </c>
      <c r="AF259" s="516">
        <f t="shared" si="130"/>
        <v>2012</v>
      </c>
      <c r="AG259" s="748">
        <f t="shared" si="132"/>
        <v>0</v>
      </c>
      <c r="AH259" s="749">
        <f t="shared" si="134"/>
        <v>3186242.8517</v>
      </c>
      <c r="AI259" s="746">
        <f t="shared" ref="AI259:AI321" si="135">Y259+Z259+AA259+AB259+AC259</f>
        <v>3186242.8517</v>
      </c>
      <c r="AJ259" s="745">
        <f t="shared" ref="AJ259:AJ321" si="136">Y259+Z259+AA259+AB259+AC259+AD259</f>
        <v>3186242.8517</v>
      </c>
      <c r="AK259" s="745">
        <f t="shared" si="133"/>
        <v>3186242.8517</v>
      </c>
      <c r="AL259" s="877"/>
    </row>
    <row r="260" spans="1:38" ht="30" hidden="1" customHeight="1" x14ac:dyDescent="0.2">
      <c r="A260" s="775" t="s">
        <v>1220</v>
      </c>
      <c r="B260" s="775" t="str">
        <f t="shared" si="118"/>
        <v>02.06.01.05</v>
      </c>
      <c r="C260" s="760">
        <v>228</v>
      </c>
      <c r="D260" s="692" t="s">
        <v>1211</v>
      </c>
      <c r="E260" s="693" t="str">
        <f t="shared" si="119"/>
        <v>2.06.01.05.40</v>
      </c>
      <c r="F260" s="694" t="s">
        <v>167</v>
      </c>
      <c r="G260" s="696"/>
      <c r="H260" s="695" t="s">
        <v>264</v>
      </c>
      <c r="I260" s="692" t="s">
        <v>508</v>
      </c>
      <c r="J260" s="711" t="s">
        <v>259</v>
      </c>
      <c r="K260" s="692">
        <v>2012</v>
      </c>
      <c r="L260" s="711" t="s">
        <v>128</v>
      </c>
      <c r="M260" s="696" t="s">
        <v>510</v>
      </c>
      <c r="N260" s="696"/>
      <c r="O260" s="696"/>
      <c r="P260" s="696"/>
      <c r="Q260" s="692" t="s">
        <v>130</v>
      </c>
      <c r="R260" s="697">
        <v>3186242.8517</v>
      </c>
      <c r="S260" s="563"/>
      <c r="T260" s="516" t="str">
        <f t="shared" si="117"/>
        <v>2.06.01</v>
      </c>
      <c r="U260" s="524" t="str">
        <f t="shared" si="128"/>
        <v>ALAT KANTOR</v>
      </c>
      <c r="V260" s="516">
        <f t="shared" si="129"/>
        <v>5</v>
      </c>
      <c r="W260" s="769">
        <f t="shared" si="120"/>
        <v>637248.57033999998</v>
      </c>
      <c r="X260" s="516">
        <f t="shared" si="121"/>
        <v>2</v>
      </c>
      <c r="Y260" s="770">
        <f t="shared" si="122"/>
        <v>1274497.14068</v>
      </c>
      <c r="Z260" s="771">
        <f t="shared" si="123"/>
        <v>637248.57033999998</v>
      </c>
      <c r="AA260" s="769">
        <f t="shared" si="124"/>
        <v>637248.57033999998</v>
      </c>
      <c r="AB260" s="769">
        <f t="shared" si="125"/>
        <v>637248.57033999998</v>
      </c>
      <c r="AC260" s="769">
        <f t="shared" si="126"/>
        <v>0</v>
      </c>
      <c r="AD260" s="769">
        <f t="shared" si="127"/>
        <v>0</v>
      </c>
      <c r="AE260" s="808">
        <f t="shared" si="131"/>
        <v>0</v>
      </c>
      <c r="AF260" s="516">
        <f t="shared" si="130"/>
        <v>2012</v>
      </c>
      <c r="AG260" s="748">
        <f t="shared" si="132"/>
        <v>0</v>
      </c>
      <c r="AH260" s="749">
        <f t="shared" si="134"/>
        <v>3186242.8517</v>
      </c>
      <c r="AI260" s="746">
        <f t="shared" si="135"/>
        <v>3186242.8517</v>
      </c>
      <c r="AJ260" s="745">
        <f t="shared" si="136"/>
        <v>3186242.8517</v>
      </c>
      <c r="AK260" s="745">
        <f t="shared" si="133"/>
        <v>3186242.8517</v>
      </c>
      <c r="AL260" s="877"/>
    </row>
    <row r="261" spans="1:38" ht="30" hidden="1" customHeight="1" x14ac:dyDescent="0.2">
      <c r="A261" s="775" t="s">
        <v>1220</v>
      </c>
      <c r="B261" s="775" t="str">
        <f t="shared" si="118"/>
        <v>02.06.01.05</v>
      </c>
      <c r="C261" s="760">
        <v>229</v>
      </c>
      <c r="D261" s="692" t="s">
        <v>1211</v>
      </c>
      <c r="E261" s="693" t="str">
        <f t="shared" si="119"/>
        <v>2.06.01.05.40</v>
      </c>
      <c r="F261" s="694" t="s">
        <v>167</v>
      </c>
      <c r="G261" s="696"/>
      <c r="H261" s="695" t="s">
        <v>264</v>
      </c>
      <c r="I261" s="692" t="s">
        <v>508</v>
      </c>
      <c r="J261" s="711" t="s">
        <v>259</v>
      </c>
      <c r="K261" s="692">
        <v>2012</v>
      </c>
      <c r="L261" s="711" t="s">
        <v>128</v>
      </c>
      <c r="M261" s="696" t="s">
        <v>511</v>
      </c>
      <c r="N261" s="696"/>
      <c r="O261" s="696"/>
      <c r="P261" s="696"/>
      <c r="Q261" s="692" t="s">
        <v>130</v>
      </c>
      <c r="R261" s="697">
        <v>3186242.8517</v>
      </c>
      <c r="S261" s="563"/>
      <c r="T261" s="516" t="str">
        <f t="shared" si="117"/>
        <v>2.06.01</v>
      </c>
      <c r="U261" s="524" t="str">
        <f t="shared" si="128"/>
        <v>ALAT KANTOR</v>
      </c>
      <c r="V261" s="516">
        <f t="shared" si="129"/>
        <v>5</v>
      </c>
      <c r="W261" s="769">
        <f t="shared" si="120"/>
        <v>637248.57033999998</v>
      </c>
      <c r="X261" s="516">
        <f t="shared" si="121"/>
        <v>2</v>
      </c>
      <c r="Y261" s="770">
        <f t="shared" si="122"/>
        <v>1274497.14068</v>
      </c>
      <c r="Z261" s="771">
        <f t="shared" si="123"/>
        <v>637248.57033999998</v>
      </c>
      <c r="AA261" s="769">
        <f t="shared" si="124"/>
        <v>637248.57033999998</v>
      </c>
      <c r="AB261" s="769">
        <f t="shared" si="125"/>
        <v>637248.57033999998</v>
      </c>
      <c r="AC261" s="769">
        <f t="shared" si="126"/>
        <v>0</v>
      </c>
      <c r="AD261" s="769">
        <f t="shared" si="127"/>
        <v>0</v>
      </c>
      <c r="AE261" s="808">
        <f t="shared" si="131"/>
        <v>0</v>
      </c>
      <c r="AF261" s="516">
        <f t="shared" si="130"/>
        <v>2012</v>
      </c>
      <c r="AG261" s="748">
        <f t="shared" si="132"/>
        <v>0</v>
      </c>
      <c r="AH261" s="749">
        <f t="shared" si="134"/>
        <v>3186242.8517</v>
      </c>
      <c r="AI261" s="746">
        <f t="shared" si="135"/>
        <v>3186242.8517</v>
      </c>
      <c r="AJ261" s="745">
        <f t="shared" si="136"/>
        <v>3186242.8517</v>
      </c>
      <c r="AK261" s="745">
        <f t="shared" si="133"/>
        <v>3186242.8517</v>
      </c>
      <c r="AL261" s="877"/>
    </row>
    <row r="262" spans="1:38" ht="30" hidden="1" customHeight="1" x14ac:dyDescent="0.2">
      <c r="A262" s="775" t="s">
        <v>1220</v>
      </c>
      <c r="B262" s="775" t="str">
        <f t="shared" si="118"/>
        <v>02.06.01.05</v>
      </c>
      <c r="C262" s="760">
        <v>230</v>
      </c>
      <c r="D262" s="692" t="s">
        <v>1211</v>
      </c>
      <c r="E262" s="693" t="str">
        <f t="shared" si="119"/>
        <v>2.06.01.05.40</v>
      </c>
      <c r="F262" s="694" t="s">
        <v>167</v>
      </c>
      <c r="G262" s="696"/>
      <c r="H262" s="695" t="s">
        <v>264</v>
      </c>
      <c r="I262" s="692" t="s">
        <v>508</v>
      </c>
      <c r="J262" s="711" t="s">
        <v>259</v>
      </c>
      <c r="K262" s="692">
        <v>2012</v>
      </c>
      <c r="L262" s="711" t="s">
        <v>128</v>
      </c>
      <c r="M262" s="696" t="s">
        <v>512</v>
      </c>
      <c r="N262" s="696"/>
      <c r="O262" s="696"/>
      <c r="P262" s="696"/>
      <c r="Q262" s="692" t="s">
        <v>130</v>
      </c>
      <c r="R262" s="697">
        <v>3186242.8517</v>
      </c>
      <c r="S262" s="563"/>
      <c r="T262" s="516" t="str">
        <f t="shared" si="117"/>
        <v>2.06.01</v>
      </c>
      <c r="U262" s="524" t="str">
        <f t="shared" si="128"/>
        <v>ALAT KANTOR</v>
      </c>
      <c r="V262" s="516">
        <f t="shared" si="129"/>
        <v>5</v>
      </c>
      <c r="W262" s="769">
        <f t="shared" si="120"/>
        <v>637248.57033999998</v>
      </c>
      <c r="X262" s="516">
        <f t="shared" si="121"/>
        <v>2</v>
      </c>
      <c r="Y262" s="770">
        <f t="shared" si="122"/>
        <v>1274497.14068</v>
      </c>
      <c r="Z262" s="771">
        <f t="shared" si="123"/>
        <v>637248.57033999998</v>
      </c>
      <c r="AA262" s="769">
        <f t="shared" si="124"/>
        <v>637248.57033999998</v>
      </c>
      <c r="AB262" s="769">
        <f t="shared" si="125"/>
        <v>637248.57033999998</v>
      </c>
      <c r="AC262" s="769">
        <f t="shared" si="126"/>
        <v>0</v>
      </c>
      <c r="AD262" s="769">
        <f t="shared" si="127"/>
        <v>0</v>
      </c>
      <c r="AE262" s="808">
        <f t="shared" si="131"/>
        <v>0</v>
      </c>
      <c r="AF262" s="516">
        <f t="shared" si="130"/>
        <v>2012</v>
      </c>
      <c r="AG262" s="748">
        <f t="shared" si="132"/>
        <v>0</v>
      </c>
      <c r="AH262" s="749">
        <f t="shared" si="134"/>
        <v>3186242.8517</v>
      </c>
      <c r="AI262" s="746">
        <f t="shared" si="135"/>
        <v>3186242.8517</v>
      </c>
      <c r="AJ262" s="745">
        <f t="shared" si="136"/>
        <v>3186242.8517</v>
      </c>
      <c r="AK262" s="745">
        <f t="shared" si="133"/>
        <v>3186242.8517</v>
      </c>
      <c r="AL262" s="877"/>
    </row>
    <row r="263" spans="1:38" ht="30" hidden="1" customHeight="1" x14ac:dyDescent="0.2">
      <c r="A263" s="775" t="s">
        <v>1220</v>
      </c>
      <c r="B263" s="775" t="str">
        <f t="shared" si="118"/>
        <v>02.06.01.05</v>
      </c>
      <c r="C263" s="760">
        <v>231</v>
      </c>
      <c r="D263" s="692" t="s">
        <v>1211</v>
      </c>
      <c r="E263" s="693" t="str">
        <f t="shared" si="119"/>
        <v>2.06.01.05.40</v>
      </c>
      <c r="F263" s="694" t="s">
        <v>167</v>
      </c>
      <c r="G263" s="696"/>
      <c r="H263" s="695" t="s">
        <v>264</v>
      </c>
      <c r="I263" s="692" t="s">
        <v>508</v>
      </c>
      <c r="J263" s="711" t="s">
        <v>259</v>
      </c>
      <c r="K263" s="692">
        <v>2012</v>
      </c>
      <c r="L263" s="711" t="s">
        <v>128</v>
      </c>
      <c r="M263" s="696" t="s">
        <v>513</v>
      </c>
      <c r="N263" s="696"/>
      <c r="O263" s="696"/>
      <c r="P263" s="696"/>
      <c r="Q263" s="692" t="s">
        <v>130</v>
      </c>
      <c r="R263" s="697">
        <v>3186242.8517</v>
      </c>
      <c r="S263" s="563"/>
      <c r="T263" s="516" t="str">
        <f t="shared" si="117"/>
        <v>2.06.01</v>
      </c>
      <c r="U263" s="524" t="str">
        <f t="shared" si="128"/>
        <v>ALAT KANTOR</v>
      </c>
      <c r="V263" s="516">
        <f t="shared" si="129"/>
        <v>5</v>
      </c>
      <c r="W263" s="769">
        <f t="shared" si="120"/>
        <v>637248.57033999998</v>
      </c>
      <c r="X263" s="516">
        <f t="shared" si="121"/>
        <v>2</v>
      </c>
      <c r="Y263" s="770">
        <f t="shared" si="122"/>
        <v>1274497.14068</v>
      </c>
      <c r="Z263" s="771">
        <f t="shared" si="123"/>
        <v>637248.57033999998</v>
      </c>
      <c r="AA263" s="769">
        <f t="shared" si="124"/>
        <v>637248.57033999998</v>
      </c>
      <c r="AB263" s="769">
        <f t="shared" si="125"/>
        <v>637248.57033999998</v>
      </c>
      <c r="AC263" s="769">
        <f t="shared" si="126"/>
        <v>0</v>
      </c>
      <c r="AD263" s="769">
        <f t="shared" si="127"/>
        <v>0</v>
      </c>
      <c r="AE263" s="808">
        <f t="shared" si="131"/>
        <v>0</v>
      </c>
      <c r="AF263" s="516">
        <f t="shared" si="130"/>
        <v>2012</v>
      </c>
      <c r="AG263" s="748">
        <f t="shared" si="132"/>
        <v>0</v>
      </c>
      <c r="AH263" s="749">
        <f t="shared" si="134"/>
        <v>3186242.8517</v>
      </c>
      <c r="AI263" s="746">
        <f t="shared" si="135"/>
        <v>3186242.8517</v>
      </c>
      <c r="AJ263" s="745">
        <f t="shared" si="136"/>
        <v>3186242.8517</v>
      </c>
      <c r="AK263" s="745">
        <f t="shared" si="133"/>
        <v>3186242.8517</v>
      </c>
      <c r="AL263" s="877"/>
    </row>
    <row r="264" spans="1:38" ht="30" hidden="1" customHeight="1" x14ac:dyDescent="0.2">
      <c r="A264" s="775" t="s">
        <v>1220</v>
      </c>
      <c r="B264" s="775" t="str">
        <f t="shared" si="118"/>
        <v>02.06.01.05</v>
      </c>
      <c r="C264" s="760">
        <v>232</v>
      </c>
      <c r="D264" s="692" t="s">
        <v>1211</v>
      </c>
      <c r="E264" s="693" t="str">
        <f t="shared" si="119"/>
        <v>2.06.01.05.40</v>
      </c>
      <c r="F264" s="694" t="s">
        <v>167</v>
      </c>
      <c r="G264" s="696"/>
      <c r="H264" s="695" t="s">
        <v>264</v>
      </c>
      <c r="I264" s="692" t="s">
        <v>508</v>
      </c>
      <c r="J264" s="711" t="s">
        <v>259</v>
      </c>
      <c r="K264" s="692">
        <v>2012</v>
      </c>
      <c r="L264" s="711" t="s">
        <v>128</v>
      </c>
      <c r="M264" s="696" t="s">
        <v>514</v>
      </c>
      <c r="N264" s="696"/>
      <c r="O264" s="696"/>
      <c r="P264" s="696"/>
      <c r="Q264" s="692" t="s">
        <v>130</v>
      </c>
      <c r="R264" s="697">
        <v>3186242.8517</v>
      </c>
      <c r="S264" s="563"/>
      <c r="T264" s="516" t="str">
        <f t="shared" si="117"/>
        <v>2.06.01</v>
      </c>
      <c r="U264" s="524" t="str">
        <f t="shared" si="128"/>
        <v>ALAT KANTOR</v>
      </c>
      <c r="V264" s="516">
        <f t="shared" si="129"/>
        <v>5</v>
      </c>
      <c r="W264" s="769">
        <f t="shared" si="120"/>
        <v>637248.57033999998</v>
      </c>
      <c r="X264" s="516">
        <f t="shared" si="121"/>
        <v>2</v>
      </c>
      <c r="Y264" s="770">
        <f t="shared" si="122"/>
        <v>1274497.14068</v>
      </c>
      <c r="Z264" s="771">
        <f t="shared" si="123"/>
        <v>637248.57033999998</v>
      </c>
      <c r="AA264" s="769">
        <f t="shared" si="124"/>
        <v>637248.57033999998</v>
      </c>
      <c r="AB264" s="769">
        <f t="shared" si="125"/>
        <v>637248.57033999998</v>
      </c>
      <c r="AC264" s="769">
        <f t="shared" si="126"/>
        <v>0</v>
      </c>
      <c r="AD264" s="769">
        <f t="shared" si="127"/>
        <v>0</v>
      </c>
      <c r="AE264" s="808">
        <f t="shared" si="131"/>
        <v>0</v>
      </c>
      <c r="AF264" s="516">
        <f t="shared" si="130"/>
        <v>2012</v>
      </c>
      <c r="AG264" s="748">
        <f t="shared" si="132"/>
        <v>0</v>
      </c>
      <c r="AH264" s="749">
        <f t="shared" si="134"/>
        <v>3186242.8517</v>
      </c>
      <c r="AI264" s="746">
        <f t="shared" si="135"/>
        <v>3186242.8517</v>
      </c>
      <c r="AJ264" s="745">
        <f t="shared" si="136"/>
        <v>3186242.8517</v>
      </c>
      <c r="AK264" s="745">
        <f t="shared" si="133"/>
        <v>3186242.8517</v>
      </c>
      <c r="AL264" s="877"/>
    </row>
    <row r="265" spans="1:38" ht="30" hidden="1" customHeight="1" x14ac:dyDescent="0.2">
      <c r="A265" s="775" t="s">
        <v>1220</v>
      </c>
      <c r="B265" s="775" t="str">
        <f t="shared" si="118"/>
        <v>02.06.03.02</v>
      </c>
      <c r="C265" s="760">
        <v>233</v>
      </c>
      <c r="D265" s="692" t="s">
        <v>224</v>
      </c>
      <c r="E265" s="693" t="str">
        <f t="shared" si="119"/>
        <v>2.06.03.02.02</v>
      </c>
      <c r="F265" s="694" t="s">
        <v>933</v>
      </c>
      <c r="G265" s="696"/>
      <c r="H265" s="695" t="s">
        <v>516</v>
      </c>
      <c r="I265" s="692" t="s">
        <v>517</v>
      </c>
      <c r="J265" s="711" t="s">
        <v>495</v>
      </c>
      <c r="K265" s="692">
        <v>2012</v>
      </c>
      <c r="L265" s="711" t="s">
        <v>128</v>
      </c>
      <c r="M265" s="640" t="s">
        <v>518</v>
      </c>
      <c r="N265" s="711" t="s">
        <v>128</v>
      </c>
      <c r="O265" s="711" t="s">
        <v>128</v>
      </c>
      <c r="P265" s="711" t="s">
        <v>128</v>
      </c>
      <c r="Q265" s="692" t="s">
        <v>130</v>
      </c>
      <c r="R265" s="697">
        <v>15095661.062999999</v>
      </c>
      <c r="S265" s="722"/>
      <c r="T265" s="516" t="str">
        <f t="shared" si="117"/>
        <v>2.06.03</v>
      </c>
      <c r="U265" s="524" t="str">
        <f t="shared" si="128"/>
        <v>KOMPUTER</v>
      </c>
      <c r="V265" s="516">
        <f t="shared" si="129"/>
        <v>4</v>
      </c>
      <c r="W265" s="769">
        <f t="shared" si="120"/>
        <v>3773915.2657499998</v>
      </c>
      <c r="X265" s="516">
        <f t="shared" si="121"/>
        <v>2</v>
      </c>
      <c r="Y265" s="770">
        <f t="shared" si="122"/>
        <v>7547830.5314999996</v>
      </c>
      <c r="Z265" s="771">
        <f t="shared" si="123"/>
        <v>3773915.2657499998</v>
      </c>
      <c r="AA265" s="769">
        <f t="shared" si="124"/>
        <v>3773915.2657499998</v>
      </c>
      <c r="AB265" s="769">
        <f t="shared" si="125"/>
        <v>0</v>
      </c>
      <c r="AC265" s="769">
        <f t="shared" si="126"/>
        <v>0</v>
      </c>
      <c r="AD265" s="769">
        <f t="shared" si="127"/>
        <v>0</v>
      </c>
      <c r="AE265" s="808">
        <f t="shared" si="131"/>
        <v>0</v>
      </c>
      <c r="AF265" s="516">
        <f t="shared" si="130"/>
        <v>2012</v>
      </c>
      <c r="AG265" s="748">
        <f t="shared" si="132"/>
        <v>0</v>
      </c>
      <c r="AH265" s="749">
        <f t="shared" si="134"/>
        <v>15095661.062999999</v>
      </c>
      <c r="AI265" s="746">
        <f t="shared" si="135"/>
        <v>15095661.062999999</v>
      </c>
      <c r="AJ265" s="745">
        <f t="shared" si="136"/>
        <v>15095661.062999999</v>
      </c>
      <c r="AK265" s="745">
        <f t="shared" si="133"/>
        <v>15095661.062999999</v>
      </c>
      <c r="AL265" s="877"/>
    </row>
    <row r="266" spans="1:38" ht="30" hidden="1" customHeight="1" x14ac:dyDescent="0.2">
      <c r="A266" s="775" t="s">
        <v>1220</v>
      </c>
      <c r="B266" s="775" t="str">
        <f t="shared" si="118"/>
        <v>02.06.03.02</v>
      </c>
      <c r="C266" s="760">
        <v>234</v>
      </c>
      <c r="D266" s="692" t="s">
        <v>224</v>
      </c>
      <c r="E266" s="693" t="str">
        <f t="shared" si="119"/>
        <v>2.06.03.02.02</v>
      </c>
      <c r="F266" s="694" t="s">
        <v>933</v>
      </c>
      <c r="G266" s="696"/>
      <c r="H266" s="695" t="s">
        <v>516</v>
      </c>
      <c r="I266" s="692" t="s">
        <v>520</v>
      </c>
      <c r="J266" s="711" t="s">
        <v>495</v>
      </c>
      <c r="K266" s="692">
        <v>2012</v>
      </c>
      <c r="L266" s="711" t="s">
        <v>128</v>
      </c>
      <c r="M266" s="696" t="s">
        <v>521</v>
      </c>
      <c r="N266" s="711" t="s">
        <v>128</v>
      </c>
      <c r="O266" s="711" t="s">
        <v>128</v>
      </c>
      <c r="P266" s="711" t="s">
        <v>128</v>
      </c>
      <c r="Q266" s="692" t="s">
        <v>130</v>
      </c>
      <c r="R266" s="697">
        <v>15095661.062999999</v>
      </c>
      <c r="S266" s="722"/>
      <c r="T266" s="516" t="str">
        <f t="shared" si="117"/>
        <v>2.06.03</v>
      </c>
      <c r="U266" s="524" t="str">
        <f t="shared" si="128"/>
        <v>KOMPUTER</v>
      </c>
      <c r="V266" s="516">
        <f t="shared" si="129"/>
        <v>4</v>
      </c>
      <c r="W266" s="769">
        <f t="shared" si="120"/>
        <v>3773915.2657499998</v>
      </c>
      <c r="X266" s="516">
        <f t="shared" si="121"/>
        <v>2</v>
      </c>
      <c r="Y266" s="770">
        <f t="shared" si="122"/>
        <v>7547830.5314999996</v>
      </c>
      <c r="Z266" s="771">
        <f t="shared" si="123"/>
        <v>3773915.2657499998</v>
      </c>
      <c r="AA266" s="769">
        <f t="shared" si="124"/>
        <v>3773915.2657499998</v>
      </c>
      <c r="AB266" s="769">
        <f t="shared" si="125"/>
        <v>0</v>
      </c>
      <c r="AC266" s="769">
        <f t="shared" si="126"/>
        <v>0</v>
      </c>
      <c r="AD266" s="769">
        <f t="shared" si="127"/>
        <v>0</v>
      </c>
      <c r="AE266" s="808">
        <f t="shared" si="131"/>
        <v>0</v>
      </c>
      <c r="AF266" s="516">
        <f t="shared" si="130"/>
        <v>2012</v>
      </c>
      <c r="AG266" s="748">
        <f t="shared" si="132"/>
        <v>0</v>
      </c>
      <c r="AH266" s="749">
        <f t="shared" si="134"/>
        <v>15095661.062999999</v>
      </c>
      <c r="AI266" s="746">
        <f t="shared" si="135"/>
        <v>15095661.062999999</v>
      </c>
      <c r="AJ266" s="745">
        <f t="shared" si="136"/>
        <v>15095661.062999999</v>
      </c>
      <c r="AK266" s="745">
        <f t="shared" si="133"/>
        <v>15095661.062999999</v>
      </c>
      <c r="AL266" s="877"/>
    </row>
    <row r="267" spans="1:38" ht="30" hidden="1" customHeight="1" x14ac:dyDescent="0.2">
      <c r="A267" s="775" t="s">
        <v>1220</v>
      </c>
      <c r="B267" s="775" t="str">
        <f t="shared" si="118"/>
        <v>02.06.03.02</v>
      </c>
      <c r="C267" s="760">
        <v>235</v>
      </c>
      <c r="D267" s="692" t="s">
        <v>224</v>
      </c>
      <c r="E267" s="693" t="str">
        <f t="shared" si="119"/>
        <v>2.06.03.02.02</v>
      </c>
      <c r="F267" s="694" t="s">
        <v>933</v>
      </c>
      <c r="G267" s="696"/>
      <c r="H267" s="711" t="s">
        <v>516</v>
      </c>
      <c r="I267" s="692" t="s">
        <v>517</v>
      </c>
      <c r="J267" s="711" t="s">
        <v>495</v>
      </c>
      <c r="K267" s="692">
        <v>2012</v>
      </c>
      <c r="L267" s="711" t="s">
        <v>128</v>
      </c>
      <c r="M267" s="696" t="s">
        <v>523</v>
      </c>
      <c r="N267" s="711" t="s">
        <v>128</v>
      </c>
      <c r="O267" s="711" t="s">
        <v>128</v>
      </c>
      <c r="P267" s="711" t="s">
        <v>128</v>
      </c>
      <c r="Q267" s="692" t="s">
        <v>130</v>
      </c>
      <c r="R267" s="697">
        <v>15095661.062999999</v>
      </c>
      <c r="S267" s="722"/>
      <c r="T267" s="516" t="str">
        <f t="shared" si="117"/>
        <v>2.06.03</v>
      </c>
      <c r="U267" s="524" t="str">
        <f t="shared" si="128"/>
        <v>KOMPUTER</v>
      </c>
      <c r="V267" s="516">
        <f t="shared" si="129"/>
        <v>4</v>
      </c>
      <c r="W267" s="769">
        <f t="shared" si="120"/>
        <v>3773915.2657499998</v>
      </c>
      <c r="X267" s="516">
        <f t="shared" si="121"/>
        <v>2</v>
      </c>
      <c r="Y267" s="770">
        <f t="shared" si="122"/>
        <v>7547830.5314999996</v>
      </c>
      <c r="Z267" s="771">
        <f t="shared" si="123"/>
        <v>3773915.2657499998</v>
      </c>
      <c r="AA267" s="769">
        <f t="shared" si="124"/>
        <v>3773915.2657499998</v>
      </c>
      <c r="AB267" s="769">
        <f t="shared" si="125"/>
        <v>0</v>
      </c>
      <c r="AC267" s="769">
        <f t="shared" si="126"/>
        <v>0</v>
      </c>
      <c r="AD267" s="769">
        <f t="shared" si="127"/>
        <v>0</v>
      </c>
      <c r="AE267" s="808">
        <f t="shared" si="131"/>
        <v>0</v>
      </c>
      <c r="AF267" s="516">
        <f t="shared" si="130"/>
        <v>2012</v>
      </c>
      <c r="AG267" s="748">
        <f t="shared" si="132"/>
        <v>0</v>
      </c>
      <c r="AH267" s="749">
        <f t="shared" si="134"/>
        <v>15095661.062999999</v>
      </c>
      <c r="AI267" s="746">
        <f t="shared" si="135"/>
        <v>15095661.062999999</v>
      </c>
      <c r="AJ267" s="745">
        <f t="shared" si="136"/>
        <v>15095661.062999999</v>
      </c>
      <c r="AK267" s="745">
        <f t="shared" si="133"/>
        <v>15095661.062999999</v>
      </c>
      <c r="AL267" s="877"/>
    </row>
    <row r="268" spans="1:38" ht="30" hidden="1" customHeight="1" x14ac:dyDescent="0.2">
      <c r="A268" s="775" t="s">
        <v>1220</v>
      </c>
      <c r="B268" s="775" t="str">
        <f t="shared" si="118"/>
        <v>02.06.03.02</v>
      </c>
      <c r="C268" s="760">
        <v>236</v>
      </c>
      <c r="D268" s="692" t="s">
        <v>224</v>
      </c>
      <c r="E268" s="693" t="str">
        <f t="shared" si="119"/>
        <v>2.06.03.02.02</v>
      </c>
      <c r="F268" s="694" t="s">
        <v>933</v>
      </c>
      <c r="G268" s="696"/>
      <c r="H268" s="695" t="s">
        <v>525</v>
      </c>
      <c r="I268" s="692" t="s">
        <v>520</v>
      </c>
      <c r="J268" s="711" t="s">
        <v>495</v>
      </c>
      <c r="K268" s="692">
        <v>2012</v>
      </c>
      <c r="L268" s="711" t="s">
        <v>128</v>
      </c>
      <c r="M268" s="696" t="s">
        <v>526</v>
      </c>
      <c r="N268" s="696"/>
      <c r="O268" s="696"/>
      <c r="P268" s="696"/>
      <c r="Q268" s="692" t="s">
        <v>130</v>
      </c>
      <c r="R268" s="697">
        <v>15095661.062999999</v>
      </c>
      <c r="S268" s="722"/>
      <c r="T268" s="516" t="str">
        <f t="shared" si="117"/>
        <v>2.06.03</v>
      </c>
      <c r="U268" s="524" t="str">
        <f t="shared" si="128"/>
        <v>KOMPUTER</v>
      </c>
      <c r="V268" s="516">
        <f t="shared" si="129"/>
        <v>4</v>
      </c>
      <c r="W268" s="769">
        <f t="shared" si="120"/>
        <v>3773915.2657499998</v>
      </c>
      <c r="X268" s="516">
        <f t="shared" si="121"/>
        <v>2</v>
      </c>
      <c r="Y268" s="770">
        <f t="shared" si="122"/>
        <v>7547830.5314999996</v>
      </c>
      <c r="Z268" s="771">
        <f t="shared" si="123"/>
        <v>3773915.2657499998</v>
      </c>
      <c r="AA268" s="769">
        <f t="shared" si="124"/>
        <v>3773915.2657499998</v>
      </c>
      <c r="AB268" s="769">
        <f t="shared" si="125"/>
        <v>0</v>
      </c>
      <c r="AC268" s="769">
        <f t="shared" si="126"/>
        <v>0</v>
      </c>
      <c r="AD268" s="769">
        <f t="shared" si="127"/>
        <v>0</v>
      </c>
      <c r="AE268" s="808">
        <f t="shared" si="131"/>
        <v>0</v>
      </c>
      <c r="AF268" s="516">
        <f t="shared" si="130"/>
        <v>2012</v>
      </c>
      <c r="AG268" s="748">
        <f t="shared" si="132"/>
        <v>0</v>
      </c>
      <c r="AH268" s="749">
        <f t="shared" si="134"/>
        <v>15095661.062999999</v>
      </c>
      <c r="AI268" s="746">
        <f t="shared" si="135"/>
        <v>15095661.062999999</v>
      </c>
      <c r="AJ268" s="745">
        <f t="shared" si="136"/>
        <v>15095661.062999999</v>
      </c>
      <c r="AK268" s="745">
        <f t="shared" si="133"/>
        <v>15095661.062999999</v>
      </c>
      <c r="AL268" s="877"/>
    </row>
    <row r="269" spans="1:38" ht="30" hidden="1" customHeight="1" x14ac:dyDescent="0.2">
      <c r="A269" s="775" t="s">
        <v>1220</v>
      </c>
      <c r="B269" s="775" t="str">
        <f t="shared" si="118"/>
        <v>02.06.03.02</v>
      </c>
      <c r="C269" s="760">
        <v>237</v>
      </c>
      <c r="D269" s="692" t="s">
        <v>224</v>
      </c>
      <c r="E269" s="693" t="str">
        <f t="shared" si="119"/>
        <v>2.06.03.02.02</v>
      </c>
      <c r="F269" s="694" t="s">
        <v>933</v>
      </c>
      <c r="G269" s="696"/>
      <c r="H269" s="695" t="s">
        <v>516</v>
      </c>
      <c r="I269" s="692" t="s">
        <v>520</v>
      </c>
      <c r="J269" s="711" t="s">
        <v>495</v>
      </c>
      <c r="K269" s="692">
        <v>2012</v>
      </c>
      <c r="L269" s="711" t="s">
        <v>128</v>
      </c>
      <c r="M269" s="696" t="s">
        <v>527</v>
      </c>
      <c r="N269" s="696"/>
      <c r="O269" s="696"/>
      <c r="P269" s="696"/>
      <c r="Q269" s="692" t="s">
        <v>130</v>
      </c>
      <c r="R269" s="697">
        <v>15095661.062999999</v>
      </c>
      <c r="S269" s="722"/>
      <c r="T269" s="516" t="str">
        <f t="shared" si="117"/>
        <v>2.06.03</v>
      </c>
      <c r="U269" s="524" t="str">
        <f t="shared" si="128"/>
        <v>KOMPUTER</v>
      </c>
      <c r="V269" s="516">
        <f t="shared" si="129"/>
        <v>4</v>
      </c>
      <c r="W269" s="769">
        <f t="shared" si="120"/>
        <v>3773915.2657499998</v>
      </c>
      <c r="X269" s="516">
        <f t="shared" si="121"/>
        <v>2</v>
      </c>
      <c r="Y269" s="770">
        <f t="shared" si="122"/>
        <v>7547830.5314999996</v>
      </c>
      <c r="Z269" s="771">
        <f t="shared" si="123"/>
        <v>3773915.2657499998</v>
      </c>
      <c r="AA269" s="769">
        <f t="shared" si="124"/>
        <v>3773915.2657499998</v>
      </c>
      <c r="AB269" s="769">
        <f t="shared" si="125"/>
        <v>0</v>
      </c>
      <c r="AC269" s="769">
        <f t="shared" si="126"/>
        <v>0</v>
      </c>
      <c r="AD269" s="769">
        <f t="shared" si="127"/>
        <v>0</v>
      </c>
      <c r="AE269" s="808">
        <f t="shared" si="131"/>
        <v>0</v>
      </c>
      <c r="AF269" s="516">
        <f t="shared" ref="AF269:AF300" si="137">K269</f>
        <v>2012</v>
      </c>
      <c r="AG269" s="748">
        <f t="shared" si="132"/>
        <v>0</v>
      </c>
      <c r="AH269" s="749">
        <f t="shared" si="134"/>
        <v>15095661.062999999</v>
      </c>
      <c r="AI269" s="746">
        <f t="shared" si="135"/>
        <v>15095661.062999999</v>
      </c>
      <c r="AJ269" s="745">
        <f t="shared" si="136"/>
        <v>15095661.062999999</v>
      </c>
      <c r="AK269" s="745">
        <f t="shared" si="133"/>
        <v>15095661.062999999</v>
      </c>
      <c r="AL269" s="877"/>
    </row>
    <row r="270" spans="1:38" ht="30" hidden="1" customHeight="1" x14ac:dyDescent="0.2">
      <c r="A270" s="775" t="s">
        <v>1220</v>
      </c>
      <c r="B270" s="775" t="str">
        <f t="shared" si="118"/>
        <v>02.06.03.02</v>
      </c>
      <c r="C270" s="760">
        <v>238</v>
      </c>
      <c r="D270" s="692" t="s">
        <v>224</v>
      </c>
      <c r="E270" s="693" t="str">
        <f t="shared" si="119"/>
        <v>2.06.03.02.02</v>
      </c>
      <c r="F270" s="694" t="s">
        <v>933</v>
      </c>
      <c r="G270" s="696"/>
      <c r="H270" s="695" t="s">
        <v>516</v>
      </c>
      <c r="I270" s="692" t="s">
        <v>520</v>
      </c>
      <c r="J270" s="711" t="s">
        <v>495</v>
      </c>
      <c r="K270" s="692">
        <v>2012</v>
      </c>
      <c r="L270" s="711" t="s">
        <v>128</v>
      </c>
      <c r="M270" s="696" t="s">
        <v>529</v>
      </c>
      <c r="N270" s="696"/>
      <c r="O270" s="696"/>
      <c r="P270" s="696"/>
      <c r="Q270" s="692" t="s">
        <v>130</v>
      </c>
      <c r="R270" s="697">
        <v>15095661.062999999</v>
      </c>
      <c r="S270" s="722"/>
      <c r="T270" s="516" t="str">
        <f t="shared" si="117"/>
        <v>2.06.03</v>
      </c>
      <c r="U270" s="524" t="str">
        <f t="shared" si="128"/>
        <v>KOMPUTER</v>
      </c>
      <c r="V270" s="516">
        <f t="shared" si="129"/>
        <v>4</v>
      </c>
      <c r="W270" s="769">
        <f t="shared" si="120"/>
        <v>3773915.2657499998</v>
      </c>
      <c r="X270" s="516">
        <f t="shared" si="121"/>
        <v>2</v>
      </c>
      <c r="Y270" s="770">
        <f t="shared" si="122"/>
        <v>7547830.5314999996</v>
      </c>
      <c r="Z270" s="771">
        <f t="shared" si="123"/>
        <v>3773915.2657499998</v>
      </c>
      <c r="AA270" s="769">
        <f t="shared" si="124"/>
        <v>3773915.2657499998</v>
      </c>
      <c r="AB270" s="769">
        <f t="shared" si="125"/>
        <v>0</v>
      </c>
      <c r="AC270" s="769">
        <f t="shared" si="126"/>
        <v>0</v>
      </c>
      <c r="AD270" s="769">
        <f t="shared" si="127"/>
        <v>0</v>
      </c>
      <c r="AE270" s="808">
        <f t="shared" si="131"/>
        <v>0</v>
      </c>
      <c r="AF270" s="516">
        <f t="shared" si="137"/>
        <v>2012</v>
      </c>
      <c r="AG270" s="748">
        <f t="shared" si="132"/>
        <v>0</v>
      </c>
      <c r="AH270" s="749">
        <f t="shared" si="134"/>
        <v>15095661.062999999</v>
      </c>
      <c r="AI270" s="746">
        <f t="shared" si="135"/>
        <v>15095661.062999999</v>
      </c>
      <c r="AJ270" s="745">
        <f t="shared" si="136"/>
        <v>15095661.062999999</v>
      </c>
      <c r="AK270" s="745">
        <f t="shared" si="133"/>
        <v>15095661.062999999</v>
      </c>
      <c r="AL270" s="877"/>
    </row>
    <row r="271" spans="1:38" ht="30" hidden="1" customHeight="1" x14ac:dyDescent="0.2">
      <c r="A271" s="775" t="s">
        <v>1220</v>
      </c>
      <c r="B271" s="775" t="str">
        <f t="shared" si="118"/>
        <v>02.06.03.03</v>
      </c>
      <c r="C271" s="760">
        <v>239</v>
      </c>
      <c r="D271" s="692" t="s">
        <v>676</v>
      </c>
      <c r="E271" s="693" t="str">
        <f t="shared" si="119"/>
        <v>2.06.03.03.12</v>
      </c>
      <c r="F271" s="694" t="s">
        <v>1063</v>
      </c>
      <c r="G271" s="696"/>
      <c r="H271" s="695" t="s">
        <v>532</v>
      </c>
      <c r="I271" s="692" t="s">
        <v>533</v>
      </c>
      <c r="J271" s="711" t="s">
        <v>495</v>
      </c>
      <c r="K271" s="692">
        <v>2012</v>
      </c>
      <c r="L271" s="711" t="s">
        <v>128</v>
      </c>
      <c r="M271" s="696" t="s">
        <v>534</v>
      </c>
      <c r="N271" s="696"/>
      <c r="O271" s="696"/>
      <c r="P271" s="696"/>
      <c r="Q271" s="692" t="s">
        <v>130</v>
      </c>
      <c r="R271" s="697">
        <v>1519187.628</v>
      </c>
      <c r="S271" s="563"/>
      <c r="T271" s="516" t="str">
        <f t="shared" ref="T271:T334" si="138">MID(D271,2,7)</f>
        <v>2.06.03</v>
      </c>
      <c r="U271" s="524" t="str">
        <f t="shared" si="128"/>
        <v>KOMPUTER</v>
      </c>
      <c r="V271" s="516">
        <f t="shared" si="129"/>
        <v>4</v>
      </c>
      <c r="W271" s="769">
        <f t="shared" si="120"/>
        <v>379796.90700000001</v>
      </c>
      <c r="X271" s="516">
        <f t="shared" si="121"/>
        <v>2</v>
      </c>
      <c r="Y271" s="770">
        <f t="shared" si="122"/>
        <v>759593.81400000001</v>
      </c>
      <c r="Z271" s="771">
        <f t="shared" si="123"/>
        <v>379796.90700000001</v>
      </c>
      <c r="AA271" s="769">
        <f t="shared" si="124"/>
        <v>379796.90700000001</v>
      </c>
      <c r="AB271" s="769">
        <f t="shared" si="125"/>
        <v>0</v>
      </c>
      <c r="AC271" s="769">
        <f t="shared" si="126"/>
        <v>0</v>
      </c>
      <c r="AD271" s="769">
        <f t="shared" si="127"/>
        <v>0</v>
      </c>
      <c r="AE271" s="808">
        <f t="shared" si="131"/>
        <v>0</v>
      </c>
      <c r="AF271" s="516">
        <f t="shared" si="137"/>
        <v>2012</v>
      </c>
      <c r="AG271" s="748">
        <f t="shared" si="132"/>
        <v>0</v>
      </c>
      <c r="AH271" s="749">
        <f t="shared" si="134"/>
        <v>1519187.628</v>
      </c>
      <c r="AI271" s="746">
        <f t="shared" si="135"/>
        <v>1519187.628</v>
      </c>
      <c r="AJ271" s="745">
        <f t="shared" si="136"/>
        <v>1519187.628</v>
      </c>
      <c r="AK271" s="745">
        <f t="shared" si="133"/>
        <v>1519187.628</v>
      </c>
      <c r="AL271" s="877"/>
    </row>
    <row r="272" spans="1:38" ht="30" hidden="1" customHeight="1" x14ac:dyDescent="0.2">
      <c r="A272" s="775" t="s">
        <v>1220</v>
      </c>
      <c r="B272" s="775" t="str">
        <f t="shared" si="118"/>
        <v>02.06.03.03</v>
      </c>
      <c r="C272" s="760">
        <v>240</v>
      </c>
      <c r="D272" s="692" t="s">
        <v>676</v>
      </c>
      <c r="E272" s="693" t="str">
        <f t="shared" si="119"/>
        <v>2.06.03.03.12</v>
      </c>
      <c r="F272" s="694" t="s">
        <v>1063</v>
      </c>
      <c r="G272" s="696"/>
      <c r="H272" s="695" t="s">
        <v>532</v>
      </c>
      <c r="I272" s="692" t="s">
        <v>533</v>
      </c>
      <c r="J272" s="711" t="s">
        <v>495</v>
      </c>
      <c r="K272" s="692">
        <v>2012</v>
      </c>
      <c r="L272" s="711" t="s">
        <v>128</v>
      </c>
      <c r="M272" s="696" t="s">
        <v>535</v>
      </c>
      <c r="N272" s="696"/>
      <c r="O272" s="696"/>
      <c r="P272" s="696"/>
      <c r="Q272" s="692" t="s">
        <v>130</v>
      </c>
      <c r="R272" s="697">
        <v>1519187.628</v>
      </c>
      <c r="S272" s="563"/>
      <c r="T272" s="516" t="str">
        <f t="shared" si="138"/>
        <v>2.06.03</v>
      </c>
      <c r="U272" s="524" t="str">
        <f t="shared" si="128"/>
        <v>KOMPUTER</v>
      </c>
      <c r="V272" s="516">
        <f t="shared" si="129"/>
        <v>4</v>
      </c>
      <c r="W272" s="769">
        <f t="shared" si="120"/>
        <v>379796.90700000001</v>
      </c>
      <c r="X272" s="516">
        <f t="shared" si="121"/>
        <v>2</v>
      </c>
      <c r="Y272" s="770">
        <f t="shared" si="122"/>
        <v>759593.81400000001</v>
      </c>
      <c r="Z272" s="771">
        <f t="shared" si="123"/>
        <v>379796.90700000001</v>
      </c>
      <c r="AA272" s="769">
        <f t="shared" si="124"/>
        <v>379796.90700000001</v>
      </c>
      <c r="AB272" s="769">
        <f t="shared" si="125"/>
        <v>0</v>
      </c>
      <c r="AC272" s="769">
        <f t="shared" si="126"/>
        <v>0</v>
      </c>
      <c r="AD272" s="769">
        <f t="shared" si="127"/>
        <v>0</v>
      </c>
      <c r="AE272" s="808">
        <f t="shared" si="131"/>
        <v>0</v>
      </c>
      <c r="AF272" s="516">
        <f t="shared" si="137"/>
        <v>2012</v>
      </c>
      <c r="AG272" s="748">
        <f t="shared" si="132"/>
        <v>0</v>
      </c>
      <c r="AH272" s="749">
        <f t="shared" si="134"/>
        <v>1519187.628</v>
      </c>
      <c r="AI272" s="746">
        <f t="shared" si="135"/>
        <v>1519187.628</v>
      </c>
      <c r="AJ272" s="745">
        <f t="shared" si="136"/>
        <v>1519187.628</v>
      </c>
      <c r="AK272" s="745">
        <f t="shared" si="133"/>
        <v>1519187.628</v>
      </c>
      <c r="AL272" s="877"/>
    </row>
    <row r="273" spans="1:38" ht="30" hidden="1" customHeight="1" x14ac:dyDescent="0.2">
      <c r="A273" s="775" t="s">
        <v>1220</v>
      </c>
      <c r="B273" s="775" t="str">
        <f t="shared" si="118"/>
        <v>02.06.03.03</v>
      </c>
      <c r="C273" s="760">
        <v>241</v>
      </c>
      <c r="D273" s="692" t="s">
        <v>676</v>
      </c>
      <c r="E273" s="693" t="str">
        <f t="shared" si="119"/>
        <v>2.06.03.03.12</v>
      </c>
      <c r="F273" s="694" t="s">
        <v>1063</v>
      </c>
      <c r="G273" s="696"/>
      <c r="H273" s="695" t="s">
        <v>532</v>
      </c>
      <c r="I273" s="692" t="s">
        <v>533</v>
      </c>
      <c r="J273" s="711" t="s">
        <v>495</v>
      </c>
      <c r="K273" s="692">
        <v>2012</v>
      </c>
      <c r="L273" s="711" t="s">
        <v>128</v>
      </c>
      <c r="M273" s="696" t="s">
        <v>536</v>
      </c>
      <c r="N273" s="696"/>
      <c r="O273" s="696"/>
      <c r="P273" s="696"/>
      <c r="Q273" s="692" t="s">
        <v>130</v>
      </c>
      <c r="R273" s="697">
        <v>1519187.628</v>
      </c>
      <c r="S273" s="563"/>
      <c r="T273" s="516" t="str">
        <f t="shared" si="138"/>
        <v>2.06.03</v>
      </c>
      <c r="U273" s="524" t="str">
        <f t="shared" si="128"/>
        <v>KOMPUTER</v>
      </c>
      <c r="V273" s="516">
        <f t="shared" si="129"/>
        <v>4</v>
      </c>
      <c r="W273" s="769">
        <f t="shared" si="120"/>
        <v>379796.90700000001</v>
      </c>
      <c r="X273" s="516">
        <f t="shared" si="121"/>
        <v>2</v>
      </c>
      <c r="Y273" s="770">
        <f t="shared" si="122"/>
        <v>759593.81400000001</v>
      </c>
      <c r="Z273" s="771">
        <f t="shared" si="123"/>
        <v>379796.90700000001</v>
      </c>
      <c r="AA273" s="769">
        <f t="shared" si="124"/>
        <v>379796.90700000001</v>
      </c>
      <c r="AB273" s="769">
        <f t="shared" si="125"/>
        <v>0</v>
      </c>
      <c r="AC273" s="769">
        <f t="shared" si="126"/>
        <v>0</v>
      </c>
      <c r="AD273" s="769">
        <f t="shared" si="127"/>
        <v>0</v>
      </c>
      <c r="AE273" s="808">
        <f t="shared" si="131"/>
        <v>0</v>
      </c>
      <c r="AF273" s="516">
        <f t="shared" si="137"/>
        <v>2012</v>
      </c>
      <c r="AG273" s="748">
        <f t="shared" si="132"/>
        <v>0</v>
      </c>
      <c r="AH273" s="749">
        <f t="shared" si="134"/>
        <v>1519187.628</v>
      </c>
      <c r="AI273" s="746">
        <f t="shared" si="135"/>
        <v>1519187.628</v>
      </c>
      <c r="AJ273" s="745">
        <f t="shared" si="136"/>
        <v>1519187.628</v>
      </c>
      <c r="AK273" s="745">
        <f t="shared" si="133"/>
        <v>1519187.628</v>
      </c>
      <c r="AL273" s="877"/>
    </row>
    <row r="274" spans="1:38" ht="30" hidden="1" customHeight="1" x14ac:dyDescent="0.2">
      <c r="A274" s="775" t="s">
        <v>1220</v>
      </c>
      <c r="B274" s="775" t="str">
        <f t="shared" ref="B274:B337" si="139">LEFT(D274,11)</f>
        <v>02.06.03.03</v>
      </c>
      <c r="C274" s="760">
        <v>242</v>
      </c>
      <c r="D274" s="692" t="s">
        <v>676</v>
      </c>
      <c r="E274" s="693" t="str">
        <f t="shared" si="119"/>
        <v>2.06.03.03.12</v>
      </c>
      <c r="F274" s="694" t="s">
        <v>1063</v>
      </c>
      <c r="G274" s="696"/>
      <c r="H274" s="695" t="s">
        <v>532</v>
      </c>
      <c r="I274" s="692" t="s">
        <v>533</v>
      </c>
      <c r="J274" s="711" t="s">
        <v>495</v>
      </c>
      <c r="K274" s="692">
        <v>2012</v>
      </c>
      <c r="L274" s="711" t="s">
        <v>128</v>
      </c>
      <c r="M274" s="696" t="s">
        <v>537</v>
      </c>
      <c r="N274" s="696"/>
      <c r="O274" s="696"/>
      <c r="P274" s="696"/>
      <c r="Q274" s="692" t="s">
        <v>130</v>
      </c>
      <c r="R274" s="697">
        <v>1519187.628</v>
      </c>
      <c r="S274" s="563"/>
      <c r="T274" s="516" t="str">
        <f t="shared" si="138"/>
        <v>2.06.03</v>
      </c>
      <c r="U274" s="524" t="str">
        <f t="shared" si="128"/>
        <v>KOMPUTER</v>
      </c>
      <c r="V274" s="516">
        <f t="shared" si="129"/>
        <v>4</v>
      </c>
      <c r="W274" s="769">
        <f t="shared" si="120"/>
        <v>379796.90700000001</v>
      </c>
      <c r="X274" s="516">
        <f t="shared" si="121"/>
        <v>2</v>
      </c>
      <c r="Y274" s="770">
        <f t="shared" si="122"/>
        <v>759593.81400000001</v>
      </c>
      <c r="Z274" s="771">
        <f t="shared" si="123"/>
        <v>379796.90700000001</v>
      </c>
      <c r="AA274" s="769">
        <f t="shared" si="124"/>
        <v>379796.90700000001</v>
      </c>
      <c r="AB274" s="769">
        <f t="shared" si="125"/>
        <v>0</v>
      </c>
      <c r="AC274" s="769">
        <f t="shared" si="126"/>
        <v>0</v>
      </c>
      <c r="AD274" s="769">
        <f t="shared" si="127"/>
        <v>0</v>
      </c>
      <c r="AE274" s="808">
        <f t="shared" si="131"/>
        <v>0</v>
      </c>
      <c r="AF274" s="516">
        <f t="shared" si="137"/>
        <v>2012</v>
      </c>
      <c r="AG274" s="748">
        <f t="shared" si="132"/>
        <v>0</v>
      </c>
      <c r="AH274" s="749">
        <f t="shared" si="134"/>
        <v>1519187.628</v>
      </c>
      <c r="AI274" s="746">
        <f t="shared" si="135"/>
        <v>1519187.628</v>
      </c>
      <c r="AJ274" s="745">
        <f t="shared" si="136"/>
        <v>1519187.628</v>
      </c>
      <c r="AK274" s="745">
        <f t="shared" si="133"/>
        <v>1519187.628</v>
      </c>
      <c r="AL274" s="877"/>
    </row>
    <row r="275" spans="1:38" ht="30" hidden="1" customHeight="1" x14ac:dyDescent="0.2">
      <c r="A275" s="775" t="s">
        <v>1220</v>
      </c>
      <c r="B275" s="775" t="str">
        <f t="shared" si="139"/>
        <v>02.06.03.06</v>
      </c>
      <c r="C275" s="760">
        <v>243</v>
      </c>
      <c r="D275" s="692" t="s">
        <v>682</v>
      </c>
      <c r="E275" s="693" t="str">
        <f t="shared" si="119"/>
        <v>2.06.03.06.06</v>
      </c>
      <c r="F275" s="694" t="s">
        <v>1064</v>
      </c>
      <c r="G275" s="696"/>
      <c r="H275" s="695" t="s">
        <v>935</v>
      </c>
      <c r="I275" s="692"/>
      <c r="J275" s="711" t="s">
        <v>935</v>
      </c>
      <c r="K275" s="692">
        <v>2012</v>
      </c>
      <c r="L275" s="711"/>
      <c r="M275" s="696"/>
      <c r="N275" s="696"/>
      <c r="O275" s="696"/>
      <c r="P275" s="696"/>
      <c r="Q275" s="692" t="s">
        <v>130</v>
      </c>
      <c r="R275" s="697">
        <v>27203000</v>
      </c>
      <c r="S275" s="563"/>
      <c r="T275" s="516" t="str">
        <f t="shared" si="138"/>
        <v>2.06.03</v>
      </c>
      <c r="U275" s="524" t="str">
        <f t="shared" si="128"/>
        <v>KOMPUTER</v>
      </c>
      <c r="V275" s="516">
        <f t="shared" si="129"/>
        <v>4</v>
      </c>
      <c r="W275" s="769">
        <f t="shared" si="120"/>
        <v>6800750</v>
      </c>
      <c r="X275" s="516">
        <f t="shared" si="121"/>
        <v>2</v>
      </c>
      <c r="Y275" s="770">
        <f t="shared" si="122"/>
        <v>13601500</v>
      </c>
      <c r="Z275" s="771">
        <f t="shared" si="123"/>
        <v>6800750</v>
      </c>
      <c r="AA275" s="769">
        <f t="shared" si="124"/>
        <v>6800750</v>
      </c>
      <c r="AB275" s="769">
        <f t="shared" si="125"/>
        <v>0</v>
      </c>
      <c r="AC275" s="769">
        <f t="shared" si="126"/>
        <v>0</v>
      </c>
      <c r="AD275" s="769">
        <f t="shared" si="127"/>
        <v>0</v>
      </c>
      <c r="AE275" s="808">
        <f t="shared" si="131"/>
        <v>0</v>
      </c>
      <c r="AF275" s="516">
        <f t="shared" si="137"/>
        <v>2012</v>
      </c>
      <c r="AG275" s="748">
        <f t="shared" si="132"/>
        <v>0</v>
      </c>
      <c r="AH275" s="749">
        <f t="shared" si="134"/>
        <v>27203000</v>
      </c>
      <c r="AI275" s="746">
        <f t="shared" si="135"/>
        <v>27203000</v>
      </c>
      <c r="AJ275" s="745">
        <f t="shared" si="136"/>
        <v>27203000</v>
      </c>
      <c r="AK275" s="745">
        <f t="shared" si="133"/>
        <v>27203000</v>
      </c>
      <c r="AL275" s="877"/>
    </row>
    <row r="276" spans="1:38" ht="30" hidden="1" customHeight="1" x14ac:dyDescent="0.2">
      <c r="A276" s="775" t="s">
        <v>1220</v>
      </c>
      <c r="B276" s="775" t="str">
        <f t="shared" si="139"/>
        <v>02.06.01.05</v>
      </c>
      <c r="C276" s="760">
        <v>244</v>
      </c>
      <c r="D276" s="692" t="s">
        <v>1211</v>
      </c>
      <c r="E276" s="693" t="str">
        <f t="shared" si="119"/>
        <v>2.06.01.05.40</v>
      </c>
      <c r="F276" s="694" t="s">
        <v>1065</v>
      </c>
      <c r="G276" s="696"/>
      <c r="H276" s="695" t="s">
        <v>249</v>
      </c>
      <c r="I276" s="692" t="s">
        <v>540</v>
      </c>
      <c r="J276" s="711" t="s">
        <v>1161</v>
      </c>
      <c r="K276" s="692">
        <v>2012</v>
      </c>
      <c r="L276" s="711" t="s">
        <v>128</v>
      </c>
      <c r="M276" s="696" t="s">
        <v>128</v>
      </c>
      <c r="N276" s="696" t="s">
        <v>128</v>
      </c>
      <c r="O276" s="696" t="s">
        <v>128</v>
      </c>
      <c r="P276" s="696" t="s">
        <v>128</v>
      </c>
      <c r="Q276" s="692" t="s">
        <v>130</v>
      </c>
      <c r="R276" s="697">
        <v>86000000</v>
      </c>
      <c r="S276" s="563"/>
      <c r="T276" s="516" t="str">
        <f t="shared" si="138"/>
        <v>2.06.01</v>
      </c>
      <c r="U276" s="524" t="str">
        <f t="shared" si="128"/>
        <v>ALAT KANTOR</v>
      </c>
      <c r="V276" s="516">
        <f t="shared" si="129"/>
        <v>5</v>
      </c>
      <c r="W276" s="769">
        <f t="shared" si="120"/>
        <v>17200000</v>
      </c>
      <c r="X276" s="516">
        <f t="shared" si="121"/>
        <v>2</v>
      </c>
      <c r="Y276" s="770">
        <f t="shared" si="122"/>
        <v>34400000</v>
      </c>
      <c r="Z276" s="771">
        <f t="shared" si="123"/>
        <v>17200000</v>
      </c>
      <c r="AA276" s="769">
        <f t="shared" si="124"/>
        <v>17200000</v>
      </c>
      <c r="AB276" s="769">
        <f t="shared" si="125"/>
        <v>17200000</v>
      </c>
      <c r="AC276" s="769">
        <f t="shared" si="126"/>
        <v>0</v>
      </c>
      <c r="AD276" s="769">
        <f t="shared" si="127"/>
        <v>0</v>
      </c>
      <c r="AE276" s="808">
        <f t="shared" si="131"/>
        <v>0</v>
      </c>
      <c r="AF276" s="516">
        <f t="shared" si="137"/>
        <v>2012</v>
      </c>
      <c r="AG276" s="748">
        <f t="shared" si="132"/>
        <v>0</v>
      </c>
      <c r="AH276" s="749">
        <f t="shared" si="134"/>
        <v>86000000</v>
      </c>
      <c r="AI276" s="746">
        <f t="shared" si="135"/>
        <v>86000000</v>
      </c>
      <c r="AJ276" s="745">
        <f t="shared" si="136"/>
        <v>86000000</v>
      </c>
      <c r="AK276" s="745">
        <f t="shared" si="133"/>
        <v>86000000</v>
      </c>
      <c r="AL276" s="877"/>
    </row>
    <row r="277" spans="1:38" ht="30" hidden="1" customHeight="1" x14ac:dyDescent="0.2">
      <c r="A277" s="775" t="s">
        <v>1220</v>
      </c>
      <c r="B277" s="775" t="str">
        <f t="shared" si="139"/>
        <v>02.06.01.05</v>
      </c>
      <c r="C277" s="760">
        <v>245</v>
      </c>
      <c r="D277" s="692" t="s">
        <v>1211</v>
      </c>
      <c r="E277" s="693" t="str">
        <f t="shared" si="119"/>
        <v>2.06.01.05.40</v>
      </c>
      <c r="F277" s="694" t="s">
        <v>1066</v>
      </c>
      <c r="G277" s="696"/>
      <c r="H277" s="695" t="s">
        <v>249</v>
      </c>
      <c r="I277" s="692" t="s">
        <v>540</v>
      </c>
      <c r="J277" s="711" t="s">
        <v>1161</v>
      </c>
      <c r="K277" s="692">
        <v>2012</v>
      </c>
      <c r="L277" s="711" t="s">
        <v>128</v>
      </c>
      <c r="M277" s="696" t="s">
        <v>128</v>
      </c>
      <c r="N277" s="696" t="s">
        <v>128</v>
      </c>
      <c r="O277" s="696" t="s">
        <v>128</v>
      </c>
      <c r="P277" s="696" t="s">
        <v>128</v>
      </c>
      <c r="Q277" s="692" t="s">
        <v>130</v>
      </c>
      <c r="R277" s="697">
        <v>70000000</v>
      </c>
      <c r="S277" s="563"/>
      <c r="T277" s="516" t="str">
        <f t="shared" si="138"/>
        <v>2.06.01</v>
      </c>
      <c r="U277" s="524" t="str">
        <f t="shared" si="128"/>
        <v>ALAT KANTOR</v>
      </c>
      <c r="V277" s="516">
        <f t="shared" si="129"/>
        <v>5</v>
      </c>
      <c r="W277" s="769">
        <f t="shared" si="120"/>
        <v>14000000</v>
      </c>
      <c r="X277" s="516">
        <f t="shared" si="121"/>
        <v>2</v>
      </c>
      <c r="Y277" s="770">
        <f t="shared" si="122"/>
        <v>28000000</v>
      </c>
      <c r="Z277" s="771">
        <f t="shared" si="123"/>
        <v>14000000</v>
      </c>
      <c r="AA277" s="769">
        <f t="shared" si="124"/>
        <v>14000000</v>
      </c>
      <c r="AB277" s="769">
        <f t="shared" si="125"/>
        <v>14000000</v>
      </c>
      <c r="AC277" s="769">
        <f t="shared" si="126"/>
        <v>0</v>
      </c>
      <c r="AD277" s="769">
        <f t="shared" si="127"/>
        <v>0</v>
      </c>
      <c r="AE277" s="808">
        <f t="shared" si="131"/>
        <v>0</v>
      </c>
      <c r="AF277" s="516">
        <f t="shared" si="137"/>
        <v>2012</v>
      </c>
      <c r="AG277" s="748">
        <f t="shared" si="132"/>
        <v>0</v>
      </c>
      <c r="AH277" s="749">
        <f t="shared" si="134"/>
        <v>70000000</v>
      </c>
      <c r="AI277" s="746">
        <f t="shared" si="135"/>
        <v>70000000</v>
      </c>
      <c r="AJ277" s="745">
        <f t="shared" si="136"/>
        <v>70000000</v>
      </c>
      <c r="AK277" s="745">
        <f t="shared" si="133"/>
        <v>70000000</v>
      </c>
      <c r="AL277" s="877"/>
    </row>
    <row r="278" spans="1:38" ht="30" hidden="1" customHeight="1" x14ac:dyDescent="0.2">
      <c r="A278" s="775" t="s">
        <v>1220</v>
      </c>
      <c r="B278" s="775" t="str">
        <f t="shared" si="139"/>
        <v>02.06.03.03</v>
      </c>
      <c r="C278" s="760">
        <v>246</v>
      </c>
      <c r="D278" s="692" t="s">
        <v>676</v>
      </c>
      <c r="E278" s="693" t="str">
        <f t="shared" si="119"/>
        <v>2.06.03.03.12</v>
      </c>
      <c r="F278" s="694" t="s">
        <v>1063</v>
      </c>
      <c r="G278" s="696"/>
      <c r="H278" s="695" t="s">
        <v>1135</v>
      </c>
      <c r="I278" s="692"/>
      <c r="J278" s="711" t="s">
        <v>495</v>
      </c>
      <c r="K278" s="692">
        <v>2012</v>
      </c>
      <c r="L278" s="711"/>
      <c r="M278" s="696" t="s">
        <v>543</v>
      </c>
      <c r="N278" s="696"/>
      <c r="O278" s="696"/>
      <c r="P278" s="696"/>
      <c r="Q278" s="692" t="s">
        <v>130</v>
      </c>
      <c r="R278" s="697">
        <v>750000</v>
      </c>
      <c r="S278" s="722"/>
      <c r="T278" s="516" t="str">
        <f t="shared" si="138"/>
        <v>2.06.03</v>
      </c>
      <c r="U278" s="524" t="str">
        <f t="shared" si="128"/>
        <v>KOMPUTER</v>
      </c>
      <c r="V278" s="516">
        <f t="shared" si="129"/>
        <v>4</v>
      </c>
      <c r="W278" s="769">
        <f t="shared" si="120"/>
        <v>187500</v>
      </c>
      <c r="X278" s="516">
        <f t="shared" si="121"/>
        <v>2</v>
      </c>
      <c r="Y278" s="770">
        <f t="shared" si="122"/>
        <v>375000</v>
      </c>
      <c r="Z278" s="771">
        <f t="shared" si="123"/>
        <v>187500</v>
      </c>
      <c r="AA278" s="769">
        <f t="shared" si="124"/>
        <v>187500</v>
      </c>
      <c r="AB278" s="769">
        <f t="shared" si="125"/>
        <v>0</v>
      </c>
      <c r="AC278" s="769">
        <f t="shared" si="126"/>
        <v>0</v>
      </c>
      <c r="AD278" s="769">
        <f t="shared" si="127"/>
        <v>0</v>
      </c>
      <c r="AE278" s="808">
        <f t="shared" si="131"/>
        <v>0</v>
      </c>
      <c r="AF278" s="516">
        <f t="shared" si="137"/>
        <v>2012</v>
      </c>
      <c r="AG278" s="748">
        <f t="shared" si="132"/>
        <v>0</v>
      </c>
      <c r="AH278" s="749">
        <f t="shared" si="134"/>
        <v>750000</v>
      </c>
      <c r="AI278" s="746">
        <f t="shared" si="135"/>
        <v>750000</v>
      </c>
      <c r="AJ278" s="745">
        <f t="shared" si="136"/>
        <v>750000</v>
      </c>
      <c r="AK278" s="745">
        <f t="shared" si="133"/>
        <v>750000</v>
      </c>
      <c r="AL278" s="877"/>
    </row>
    <row r="279" spans="1:38" ht="30" hidden="1" customHeight="1" x14ac:dyDescent="0.2">
      <c r="A279" s="775" t="s">
        <v>1220</v>
      </c>
      <c r="B279" s="775" t="str">
        <f t="shared" si="139"/>
        <v>02.06.03.03</v>
      </c>
      <c r="C279" s="760">
        <v>247</v>
      </c>
      <c r="D279" s="692" t="s">
        <v>676</v>
      </c>
      <c r="E279" s="693" t="str">
        <f t="shared" si="119"/>
        <v>2.06.03.03.12</v>
      </c>
      <c r="F279" s="694" t="s">
        <v>1063</v>
      </c>
      <c r="G279" s="696"/>
      <c r="H279" s="695" t="s">
        <v>1135</v>
      </c>
      <c r="I279" s="696" t="s">
        <v>128</v>
      </c>
      <c r="J279" s="711" t="s">
        <v>495</v>
      </c>
      <c r="K279" s="692">
        <v>2012</v>
      </c>
      <c r="L279" s="711" t="s">
        <v>128</v>
      </c>
      <c r="M279" s="696" t="s">
        <v>545</v>
      </c>
      <c r="N279" s="696"/>
      <c r="O279" s="696"/>
      <c r="P279" s="696"/>
      <c r="Q279" s="692" t="s">
        <v>130</v>
      </c>
      <c r="R279" s="697">
        <v>750000</v>
      </c>
      <c r="S279" s="722"/>
      <c r="T279" s="516" t="str">
        <f t="shared" si="138"/>
        <v>2.06.03</v>
      </c>
      <c r="U279" s="524" t="str">
        <f t="shared" si="128"/>
        <v>KOMPUTER</v>
      </c>
      <c r="V279" s="516">
        <f t="shared" si="129"/>
        <v>4</v>
      </c>
      <c r="W279" s="769">
        <f t="shared" si="120"/>
        <v>187500</v>
      </c>
      <c r="X279" s="516">
        <f t="shared" si="121"/>
        <v>2</v>
      </c>
      <c r="Y279" s="770">
        <f t="shared" si="122"/>
        <v>375000</v>
      </c>
      <c r="Z279" s="771">
        <f t="shared" si="123"/>
        <v>187500</v>
      </c>
      <c r="AA279" s="769">
        <f t="shared" si="124"/>
        <v>187500</v>
      </c>
      <c r="AB279" s="769">
        <f t="shared" si="125"/>
        <v>0</v>
      </c>
      <c r="AC279" s="769">
        <f t="shared" si="126"/>
        <v>0</v>
      </c>
      <c r="AD279" s="769">
        <f t="shared" si="127"/>
        <v>0</v>
      </c>
      <c r="AE279" s="808">
        <f t="shared" si="131"/>
        <v>0</v>
      </c>
      <c r="AF279" s="516">
        <f t="shared" si="137"/>
        <v>2012</v>
      </c>
      <c r="AG279" s="748">
        <f t="shared" si="132"/>
        <v>0</v>
      </c>
      <c r="AH279" s="749">
        <f t="shared" si="134"/>
        <v>750000</v>
      </c>
      <c r="AI279" s="746">
        <f t="shared" si="135"/>
        <v>750000</v>
      </c>
      <c r="AJ279" s="745">
        <f t="shared" si="136"/>
        <v>750000</v>
      </c>
      <c r="AK279" s="745">
        <f t="shared" si="133"/>
        <v>750000</v>
      </c>
      <c r="AL279" s="877"/>
    </row>
    <row r="280" spans="1:38" ht="30" hidden="1" customHeight="1" x14ac:dyDescent="0.2">
      <c r="A280" s="775" t="s">
        <v>1220</v>
      </c>
      <c r="B280" s="775" t="str">
        <f t="shared" si="139"/>
        <v>02.06.03.02</v>
      </c>
      <c r="C280" s="760">
        <v>248</v>
      </c>
      <c r="D280" s="692" t="s">
        <v>224</v>
      </c>
      <c r="E280" s="693" t="str">
        <f t="shared" si="119"/>
        <v>2.06.03.02.02</v>
      </c>
      <c r="F280" s="694" t="s">
        <v>933</v>
      </c>
      <c r="G280" s="696"/>
      <c r="H280" s="695" t="s">
        <v>1136</v>
      </c>
      <c r="I280" s="692"/>
      <c r="J280" s="711" t="s">
        <v>495</v>
      </c>
      <c r="K280" s="692">
        <v>2012</v>
      </c>
      <c r="L280" s="711" t="s">
        <v>128</v>
      </c>
      <c r="M280" s="696" t="s">
        <v>548</v>
      </c>
      <c r="N280" s="696" t="s">
        <v>128</v>
      </c>
      <c r="O280" s="696" t="s">
        <v>128</v>
      </c>
      <c r="P280" s="696" t="s">
        <v>128</v>
      </c>
      <c r="Q280" s="692" t="s">
        <v>130</v>
      </c>
      <c r="R280" s="697">
        <v>24860000</v>
      </c>
      <c r="S280" s="722"/>
      <c r="T280" s="516" t="str">
        <f t="shared" si="138"/>
        <v>2.06.03</v>
      </c>
      <c r="U280" s="524" t="str">
        <f t="shared" si="128"/>
        <v>KOMPUTER</v>
      </c>
      <c r="V280" s="516">
        <f t="shared" si="129"/>
        <v>4</v>
      </c>
      <c r="W280" s="769">
        <f t="shared" si="120"/>
        <v>6215000</v>
      </c>
      <c r="X280" s="516">
        <f t="shared" si="121"/>
        <v>2</v>
      </c>
      <c r="Y280" s="770">
        <f t="shared" si="122"/>
        <v>12430000</v>
      </c>
      <c r="Z280" s="771">
        <f t="shared" si="123"/>
        <v>6215000</v>
      </c>
      <c r="AA280" s="769">
        <f t="shared" si="124"/>
        <v>6215000</v>
      </c>
      <c r="AB280" s="769">
        <f t="shared" si="125"/>
        <v>0</v>
      </c>
      <c r="AC280" s="769">
        <f t="shared" si="126"/>
        <v>0</v>
      </c>
      <c r="AD280" s="769">
        <f t="shared" si="127"/>
        <v>0</v>
      </c>
      <c r="AE280" s="808">
        <f t="shared" si="131"/>
        <v>0</v>
      </c>
      <c r="AF280" s="516">
        <f t="shared" si="137"/>
        <v>2012</v>
      </c>
      <c r="AG280" s="748">
        <f t="shared" si="132"/>
        <v>0</v>
      </c>
      <c r="AH280" s="749">
        <f t="shared" si="134"/>
        <v>24860000</v>
      </c>
      <c r="AI280" s="746">
        <f t="shared" si="135"/>
        <v>24860000</v>
      </c>
      <c r="AJ280" s="745">
        <f t="shared" si="136"/>
        <v>24860000</v>
      </c>
      <c r="AK280" s="745">
        <f t="shared" si="133"/>
        <v>24860000</v>
      </c>
      <c r="AL280" s="877"/>
    </row>
    <row r="281" spans="1:38" ht="30" hidden="1" customHeight="1" x14ac:dyDescent="0.2">
      <c r="A281" s="775" t="s">
        <v>1220</v>
      </c>
      <c r="B281" s="775" t="str">
        <f t="shared" si="139"/>
        <v>02.06.03.02</v>
      </c>
      <c r="C281" s="760">
        <v>249</v>
      </c>
      <c r="D281" s="692" t="s">
        <v>224</v>
      </c>
      <c r="E281" s="693" t="str">
        <f t="shared" si="119"/>
        <v>2.06.03.02.02</v>
      </c>
      <c r="F281" s="694" t="s">
        <v>933</v>
      </c>
      <c r="G281" s="696"/>
      <c r="H281" s="695" t="s">
        <v>1137</v>
      </c>
      <c r="I281" s="692"/>
      <c r="J281" s="711" t="s">
        <v>495</v>
      </c>
      <c r="K281" s="692">
        <v>2012</v>
      </c>
      <c r="L281" s="711" t="s">
        <v>128</v>
      </c>
      <c r="M281" s="696" t="s">
        <v>551</v>
      </c>
      <c r="N281" s="696" t="s">
        <v>128</v>
      </c>
      <c r="O281" s="696" t="s">
        <v>128</v>
      </c>
      <c r="P281" s="696" t="s">
        <v>128</v>
      </c>
      <c r="Q281" s="692" t="s">
        <v>130</v>
      </c>
      <c r="R281" s="697">
        <v>24860000</v>
      </c>
      <c r="S281" s="722"/>
      <c r="T281" s="516" t="str">
        <f t="shared" si="138"/>
        <v>2.06.03</v>
      </c>
      <c r="U281" s="524" t="str">
        <f t="shared" si="128"/>
        <v>KOMPUTER</v>
      </c>
      <c r="V281" s="516">
        <f t="shared" si="129"/>
        <v>4</v>
      </c>
      <c r="W281" s="769">
        <f t="shared" si="120"/>
        <v>6215000</v>
      </c>
      <c r="X281" s="516">
        <f t="shared" si="121"/>
        <v>2</v>
      </c>
      <c r="Y281" s="770">
        <f t="shared" si="122"/>
        <v>12430000</v>
      </c>
      <c r="Z281" s="771">
        <f t="shared" si="123"/>
        <v>6215000</v>
      </c>
      <c r="AA281" s="769">
        <f t="shared" si="124"/>
        <v>6215000</v>
      </c>
      <c r="AB281" s="769">
        <f t="shared" si="125"/>
        <v>0</v>
      </c>
      <c r="AC281" s="769">
        <f t="shared" si="126"/>
        <v>0</v>
      </c>
      <c r="AD281" s="769">
        <f t="shared" si="127"/>
        <v>0</v>
      </c>
      <c r="AE281" s="808">
        <f t="shared" si="131"/>
        <v>0</v>
      </c>
      <c r="AF281" s="516">
        <f t="shared" si="137"/>
        <v>2012</v>
      </c>
      <c r="AG281" s="748">
        <f t="shared" si="132"/>
        <v>0</v>
      </c>
      <c r="AH281" s="749">
        <f t="shared" si="134"/>
        <v>24860000</v>
      </c>
      <c r="AI281" s="746">
        <f t="shared" si="135"/>
        <v>24860000</v>
      </c>
      <c r="AJ281" s="745">
        <f t="shared" si="136"/>
        <v>24860000</v>
      </c>
      <c r="AK281" s="745">
        <f t="shared" si="133"/>
        <v>24860000</v>
      </c>
      <c r="AL281" s="877"/>
    </row>
    <row r="282" spans="1:38" ht="30" hidden="1" customHeight="1" x14ac:dyDescent="0.2">
      <c r="A282" s="775" t="s">
        <v>1220</v>
      </c>
      <c r="B282" s="775" t="str">
        <f t="shared" si="139"/>
        <v>02.06.03.02</v>
      </c>
      <c r="C282" s="760">
        <v>250</v>
      </c>
      <c r="D282" s="692" t="s">
        <v>224</v>
      </c>
      <c r="E282" s="693" t="str">
        <f t="shared" si="119"/>
        <v>2.06.03.02.02</v>
      </c>
      <c r="F282" s="694" t="s">
        <v>933</v>
      </c>
      <c r="G282" s="696"/>
      <c r="H282" s="695" t="s">
        <v>1137</v>
      </c>
      <c r="I282" s="692"/>
      <c r="J282" s="711" t="s">
        <v>495</v>
      </c>
      <c r="K282" s="692">
        <v>2012</v>
      </c>
      <c r="L282" s="711" t="s">
        <v>128</v>
      </c>
      <c r="M282" s="696" t="s">
        <v>553</v>
      </c>
      <c r="N282" s="696" t="s">
        <v>128</v>
      </c>
      <c r="O282" s="696" t="s">
        <v>128</v>
      </c>
      <c r="P282" s="696" t="s">
        <v>128</v>
      </c>
      <c r="Q282" s="692" t="s">
        <v>130</v>
      </c>
      <c r="R282" s="697">
        <v>24860000</v>
      </c>
      <c r="S282" s="722"/>
      <c r="T282" s="516" t="str">
        <f t="shared" si="138"/>
        <v>2.06.03</v>
      </c>
      <c r="U282" s="524" t="str">
        <f t="shared" si="128"/>
        <v>KOMPUTER</v>
      </c>
      <c r="V282" s="516">
        <f t="shared" si="129"/>
        <v>4</v>
      </c>
      <c r="W282" s="769">
        <f t="shared" si="120"/>
        <v>6215000</v>
      </c>
      <c r="X282" s="516">
        <f t="shared" si="121"/>
        <v>2</v>
      </c>
      <c r="Y282" s="770">
        <f t="shared" si="122"/>
        <v>12430000</v>
      </c>
      <c r="Z282" s="771">
        <f t="shared" si="123"/>
        <v>6215000</v>
      </c>
      <c r="AA282" s="769">
        <f t="shared" si="124"/>
        <v>6215000</v>
      </c>
      <c r="AB282" s="769">
        <f t="shared" si="125"/>
        <v>0</v>
      </c>
      <c r="AC282" s="769">
        <f t="shared" si="126"/>
        <v>0</v>
      </c>
      <c r="AD282" s="769">
        <f t="shared" si="127"/>
        <v>0</v>
      </c>
      <c r="AE282" s="808">
        <f t="shared" si="131"/>
        <v>0</v>
      </c>
      <c r="AF282" s="516">
        <f t="shared" si="137"/>
        <v>2012</v>
      </c>
      <c r="AG282" s="748">
        <f t="shared" si="132"/>
        <v>0</v>
      </c>
      <c r="AH282" s="749">
        <f t="shared" si="134"/>
        <v>24860000</v>
      </c>
      <c r="AI282" s="746">
        <f t="shared" si="135"/>
        <v>24860000</v>
      </c>
      <c r="AJ282" s="745">
        <f t="shared" si="136"/>
        <v>24860000</v>
      </c>
      <c r="AK282" s="745">
        <f t="shared" si="133"/>
        <v>24860000</v>
      </c>
      <c r="AL282" s="877"/>
    </row>
    <row r="283" spans="1:38" ht="30" hidden="1" customHeight="1" x14ac:dyDescent="0.2">
      <c r="A283" s="775" t="s">
        <v>1220</v>
      </c>
      <c r="B283" s="775" t="str">
        <f t="shared" si="139"/>
        <v>02.06.03.05</v>
      </c>
      <c r="C283" s="760">
        <v>251</v>
      </c>
      <c r="D283" s="692" t="s">
        <v>340</v>
      </c>
      <c r="E283" s="693" t="str">
        <f t="shared" si="119"/>
        <v>2.06.03.05.03</v>
      </c>
      <c r="F283" s="694" t="s">
        <v>1048</v>
      </c>
      <c r="G283" s="696"/>
      <c r="H283" s="695" t="s">
        <v>1138</v>
      </c>
      <c r="I283" s="692">
        <v>5200</v>
      </c>
      <c r="J283" s="711" t="s">
        <v>495</v>
      </c>
      <c r="K283" s="692">
        <v>2012</v>
      </c>
      <c r="L283" s="711" t="s">
        <v>128</v>
      </c>
      <c r="M283" s="696" t="s">
        <v>556</v>
      </c>
      <c r="N283" s="696" t="s">
        <v>128</v>
      </c>
      <c r="O283" s="696" t="s">
        <v>128</v>
      </c>
      <c r="P283" s="696" t="s">
        <v>128</v>
      </c>
      <c r="Q283" s="692" t="s">
        <v>130</v>
      </c>
      <c r="R283" s="697">
        <v>21983000</v>
      </c>
      <c r="S283" s="722"/>
      <c r="T283" s="516" t="str">
        <f t="shared" si="138"/>
        <v>2.06.03</v>
      </c>
      <c r="U283" s="524" t="str">
        <f t="shared" si="128"/>
        <v>KOMPUTER</v>
      </c>
      <c r="V283" s="516">
        <f t="shared" si="129"/>
        <v>4</v>
      </c>
      <c r="W283" s="769">
        <f t="shared" si="120"/>
        <v>5495750</v>
      </c>
      <c r="X283" s="516">
        <f t="shared" si="121"/>
        <v>2</v>
      </c>
      <c r="Y283" s="770">
        <f t="shared" si="122"/>
        <v>10991500</v>
      </c>
      <c r="Z283" s="771">
        <f t="shared" si="123"/>
        <v>5495750</v>
      </c>
      <c r="AA283" s="769">
        <f t="shared" si="124"/>
        <v>5495750</v>
      </c>
      <c r="AB283" s="769">
        <f t="shared" si="125"/>
        <v>0</v>
      </c>
      <c r="AC283" s="769">
        <f t="shared" si="126"/>
        <v>0</v>
      </c>
      <c r="AD283" s="769">
        <f t="shared" si="127"/>
        <v>0</v>
      </c>
      <c r="AE283" s="808">
        <f t="shared" si="131"/>
        <v>0</v>
      </c>
      <c r="AF283" s="516">
        <f t="shared" si="137"/>
        <v>2012</v>
      </c>
      <c r="AG283" s="748">
        <f t="shared" si="132"/>
        <v>0</v>
      </c>
      <c r="AH283" s="749">
        <f t="shared" si="134"/>
        <v>21983000</v>
      </c>
      <c r="AI283" s="746">
        <f t="shared" si="135"/>
        <v>21983000</v>
      </c>
      <c r="AJ283" s="745">
        <f t="shared" si="136"/>
        <v>21983000</v>
      </c>
      <c r="AK283" s="745">
        <f t="shared" si="133"/>
        <v>21983000</v>
      </c>
      <c r="AL283" s="877"/>
    </row>
    <row r="284" spans="1:38" ht="30" hidden="1" customHeight="1" x14ac:dyDescent="0.2">
      <c r="A284" s="775" t="s">
        <v>1220</v>
      </c>
      <c r="B284" s="775" t="str">
        <f t="shared" si="139"/>
        <v>02.06.03.03</v>
      </c>
      <c r="C284" s="760">
        <v>252</v>
      </c>
      <c r="D284" s="692" t="s">
        <v>676</v>
      </c>
      <c r="E284" s="693" t="str">
        <f t="shared" si="119"/>
        <v>2.06.03.03.12</v>
      </c>
      <c r="F284" s="694" t="s">
        <v>1063</v>
      </c>
      <c r="G284" s="696"/>
      <c r="H284" s="695" t="s">
        <v>265</v>
      </c>
      <c r="I284" s="692" t="s">
        <v>533</v>
      </c>
      <c r="J284" s="711" t="s">
        <v>495</v>
      </c>
      <c r="K284" s="692">
        <v>2012</v>
      </c>
      <c r="L284" s="711"/>
      <c r="M284" s="696"/>
      <c r="N284" s="696"/>
      <c r="O284" s="696"/>
      <c r="P284" s="696"/>
      <c r="Q284" s="692" t="s">
        <v>130</v>
      </c>
      <c r="R284" s="697">
        <v>1474000</v>
      </c>
      <c r="S284" s="722"/>
      <c r="T284" s="516" t="str">
        <f t="shared" si="138"/>
        <v>2.06.03</v>
      </c>
      <c r="U284" s="524" t="str">
        <f t="shared" si="128"/>
        <v>KOMPUTER</v>
      </c>
      <c r="V284" s="516">
        <f t="shared" si="129"/>
        <v>4</v>
      </c>
      <c r="W284" s="769">
        <f t="shared" si="120"/>
        <v>368500</v>
      </c>
      <c r="X284" s="516">
        <f t="shared" si="121"/>
        <v>2</v>
      </c>
      <c r="Y284" s="770">
        <f t="shared" si="122"/>
        <v>737000</v>
      </c>
      <c r="Z284" s="771">
        <f t="shared" si="123"/>
        <v>368500</v>
      </c>
      <c r="AA284" s="769">
        <f t="shared" si="124"/>
        <v>368500</v>
      </c>
      <c r="AB284" s="769">
        <f t="shared" si="125"/>
        <v>0</v>
      </c>
      <c r="AC284" s="769">
        <f t="shared" si="126"/>
        <v>0</v>
      </c>
      <c r="AD284" s="769">
        <f t="shared" si="127"/>
        <v>0</v>
      </c>
      <c r="AE284" s="808">
        <f t="shared" si="131"/>
        <v>0</v>
      </c>
      <c r="AF284" s="516">
        <f t="shared" si="137"/>
        <v>2012</v>
      </c>
      <c r="AG284" s="748">
        <f t="shared" si="132"/>
        <v>0</v>
      </c>
      <c r="AH284" s="749">
        <f t="shared" si="134"/>
        <v>1474000</v>
      </c>
      <c r="AI284" s="746">
        <f t="shared" si="135"/>
        <v>1474000</v>
      </c>
      <c r="AJ284" s="745">
        <f t="shared" si="136"/>
        <v>1474000</v>
      </c>
      <c r="AK284" s="745">
        <f t="shared" si="133"/>
        <v>1474000</v>
      </c>
      <c r="AL284" s="877"/>
    </row>
    <row r="285" spans="1:38" ht="30" hidden="1" customHeight="1" x14ac:dyDescent="0.2">
      <c r="A285" s="775" t="s">
        <v>1220</v>
      </c>
      <c r="B285" s="775" t="str">
        <f t="shared" si="139"/>
        <v>02.06.03.03</v>
      </c>
      <c r="C285" s="760">
        <v>253</v>
      </c>
      <c r="D285" s="692" t="s">
        <v>676</v>
      </c>
      <c r="E285" s="693" t="str">
        <f t="shared" si="119"/>
        <v>2.06.03.03.12</v>
      </c>
      <c r="F285" s="694" t="s">
        <v>1063</v>
      </c>
      <c r="G285" s="696"/>
      <c r="H285" s="695" t="s">
        <v>265</v>
      </c>
      <c r="I285" s="692" t="s">
        <v>533</v>
      </c>
      <c r="J285" s="711" t="s">
        <v>495</v>
      </c>
      <c r="K285" s="692">
        <v>2012</v>
      </c>
      <c r="L285" s="711"/>
      <c r="M285" s="696" t="s">
        <v>557</v>
      </c>
      <c r="N285" s="696"/>
      <c r="O285" s="696"/>
      <c r="P285" s="696"/>
      <c r="Q285" s="692" t="s">
        <v>130</v>
      </c>
      <c r="R285" s="697">
        <v>1474000</v>
      </c>
      <c r="S285" s="722"/>
      <c r="T285" s="516" t="str">
        <f t="shared" si="138"/>
        <v>2.06.03</v>
      </c>
      <c r="U285" s="524" t="str">
        <f t="shared" si="128"/>
        <v>KOMPUTER</v>
      </c>
      <c r="V285" s="516">
        <f t="shared" si="129"/>
        <v>4</v>
      </c>
      <c r="W285" s="769">
        <f t="shared" si="120"/>
        <v>368500</v>
      </c>
      <c r="X285" s="516">
        <f t="shared" si="121"/>
        <v>2</v>
      </c>
      <c r="Y285" s="770">
        <f t="shared" si="122"/>
        <v>737000</v>
      </c>
      <c r="Z285" s="771">
        <f t="shared" si="123"/>
        <v>368500</v>
      </c>
      <c r="AA285" s="769">
        <f t="shared" si="124"/>
        <v>368500</v>
      </c>
      <c r="AB285" s="769">
        <f t="shared" si="125"/>
        <v>0</v>
      </c>
      <c r="AC285" s="769">
        <f t="shared" si="126"/>
        <v>0</v>
      </c>
      <c r="AD285" s="769">
        <f t="shared" si="127"/>
        <v>0</v>
      </c>
      <c r="AE285" s="808">
        <f t="shared" si="131"/>
        <v>0</v>
      </c>
      <c r="AF285" s="516">
        <f t="shared" si="137"/>
        <v>2012</v>
      </c>
      <c r="AG285" s="748">
        <f t="shared" si="132"/>
        <v>0</v>
      </c>
      <c r="AH285" s="749">
        <f t="shared" si="134"/>
        <v>1474000</v>
      </c>
      <c r="AI285" s="746">
        <f t="shared" si="135"/>
        <v>1474000</v>
      </c>
      <c r="AJ285" s="745">
        <f t="shared" si="136"/>
        <v>1474000</v>
      </c>
      <c r="AK285" s="745">
        <f t="shared" si="133"/>
        <v>1474000</v>
      </c>
      <c r="AL285" s="877"/>
    </row>
    <row r="286" spans="1:38" ht="30" hidden="1" customHeight="1" x14ac:dyDescent="0.2">
      <c r="A286" s="775" t="s">
        <v>1220</v>
      </c>
      <c r="B286" s="775" t="str">
        <f t="shared" si="139"/>
        <v>02.06.03.03</v>
      </c>
      <c r="C286" s="760">
        <v>254</v>
      </c>
      <c r="D286" s="692" t="s">
        <v>676</v>
      </c>
      <c r="E286" s="693" t="str">
        <f t="shared" si="119"/>
        <v>2.06.03.03.12</v>
      </c>
      <c r="F286" s="694" t="s">
        <v>1063</v>
      </c>
      <c r="G286" s="696"/>
      <c r="H286" s="695" t="s">
        <v>265</v>
      </c>
      <c r="I286" s="692" t="s">
        <v>533</v>
      </c>
      <c r="J286" s="711" t="s">
        <v>495</v>
      </c>
      <c r="K286" s="692">
        <v>2012</v>
      </c>
      <c r="L286" s="711"/>
      <c r="M286" s="696" t="s">
        <v>559</v>
      </c>
      <c r="N286" s="696"/>
      <c r="O286" s="696"/>
      <c r="P286" s="696"/>
      <c r="Q286" s="692" t="s">
        <v>130</v>
      </c>
      <c r="R286" s="697">
        <v>1474000</v>
      </c>
      <c r="S286" s="722"/>
      <c r="T286" s="516" t="str">
        <f t="shared" si="138"/>
        <v>2.06.03</v>
      </c>
      <c r="U286" s="524" t="str">
        <f t="shared" si="128"/>
        <v>KOMPUTER</v>
      </c>
      <c r="V286" s="516">
        <f t="shared" si="129"/>
        <v>4</v>
      </c>
      <c r="W286" s="769">
        <f t="shared" si="120"/>
        <v>368500</v>
      </c>
      <c r="X286" s="516">
        <f t="shared" si="121"/>
        <v>2</v>
      </c>
      <c r="Y286" s="770">
        <f t="shared" si="122"/>
        <v>737000</v>
      </c>
      <c r="Z286" s="771">
        <f t="shared" si="123"/>
        <v>368500</v>
      </c>
      <c r="AA286" s="769">
        <f t="shared" si="124"/>
        <v>368500</v>
      </c>
      <c r="AB286" s="769">
        <f t="shared" si="125"/>
        <v>0</v>
      </c>
      <c r="AC286" s="769">
        <f t="shared" si="126"/>
        <v>0</v>
      </c>
      <c r="AD286" s="769">
        <f t="shared" si="127"/>
        <v>0</v>
      </c>
      <c r="AE286" s="808">
        <f t="shared" si="131"/>
        <v>0</v>
      </c>
      <c r="AF286" s="516">
        <f t="shared" si="137"/>
        <v>2012</v>
      </c>
      <c r="AG286" s="748">
        <f t="shared" si="132"/>
        <v>0</v>
      </c>
      <c r="AH286" s="749">
        <f t="shared" si="134"/>
        <v>1474000</v>
      </c>
      <c r="AI286" s="746">
        <f t="shared" si="135"/>
        <v>1474000</v>
      </c>
      <c r="AJ286" s="745">
        <f t="shared" si="136"/>
        <v>1474000</v>
      </c>
      <c r="AK286" s="745">
        <f t="shared" si="133"/>
        <v>1474000</v>
      </c>
      <c r="AL286" s="877"/>
    </row>
    <row r="287" spans="1:38" ht="30" hidden="1" customHeight="1" x14ac:dyDescent="0.2">
      <c r="A287" s="775" t="s">
        <v>1220</v>
      </c>
      <c r="B287" s="775" t="str">
        <f t="shared" si="139"/>
        <v>02.06.02.01</v>
      </c>
      <c r="C287" s="760">
        <v>255</v>
      </c>
      <c r="D287" s="696" t="s">
        <v>1225</v>
      </c>
      <c r="E287" s="693" t="str">
        <f t="shared" si="119"/>
        <v>2.06.02.01.04</v>
      </c>
      <c r="F287" s="694" t="s">
        <v>1067</v>
      </c>
      <c r="G287" s="696"/>
      <c r="H287" s="695" t="s">
        <v>249</v>
      </c>
      <c r="I287" s="692"/>
      <c r="J287" s="711" t="s">
        <v>492</v>
      </c>
      <c r="K287" s="692">
        <v>2012</v>
      </c>
      <c r="L287" s="711"/>
      <c r="M287" s="696" t="s">
        <v>128</v>
      </c>
      <c r="N287" s="696" t="s">
        <v>128</v>
      </c>
      <c r="O287" s="696" t="s">
        <v>128</v>
      </c>
      <c r="P287" s="696" t="s">
        <v>128</v>
      </c>
      <c r="Q287" s="692" t="s">
        <v>130</v>
      </c>
      <c r="R287" s="697">
        <v>2420000</v>
      </c>
      <c r="S287" s="722"/>
      <c r="T287" s="516" t="str">
        <f t="shared" si="138"/>
        <v>2.06.02</v>
      </c>
      <c r="U287" s="524" t="str">
        <f t="shared" si="128"/>
        <v>ALAT RUMAH TANGGA</v>
      </c>
      <c r="V287" s="516">
        <f t="shared" si="129"/>
        <v>5</v>
      </c>
      <c r="W287" s="769">
        <f t="shared" si="120"/>
        <v>484000</v>
      </c>
      <c r="X287" s="516">
        <f t="shared" si="121"/>
        <v>2</v>
      </c>
      <c r="Y287" s="770">
        <f t="shared" si="122"/>
        <v>968000</v>
      </c>
      <c r="Z287" s="771">
        <f t="shared" si="123"/>
        <v>484000</v>
      </c>
      <c r="AA287" s="769">
        <f t="shared" si="124"/>
        <v>484000</v>
      </c>
      <c r="AB287" s="769">
        <f t="shared" si="125"/>
        <v>484000</v>
      </c>
      <c r="AC287" s="769">
        <f t="shared" si="126"/>
        <v>0</v>
      </c>
      <c r="AD287" s="769">
        <f t="shared" si="127"/>
        <v>0</v>
      </c>
      <c r="AE287" s="808">
        <f t="shared" si="131"/>
        <v>0</v>
      </c>
      <c r="AF287" s="516">
        <f t="shared" si="137"/>
        <v>2012</v>
      </c>
      <c r="AG287" s="748">
        <f t="shared" si="132"/>
        <v>0</v>
      </c>
      <c r="AH287" s="749">
        <f t="shared" si="134"/>
        <v>2420000</v>
      </c>
      <c r="AI287" s="746">
        <f t="shared" si="135"/>
        <v>2420000</v>
      </c>
      <c r="AJ287" s="745">
        <f t="shared" si="136"/>
        <v>2420000</v>
      </c>
      <c r="AK287" s="745">
        <f t="shared" si="133"/>
        <v>2420000</v>
      </c>
      <c r="AL287" s="877"/>
    </row>
    <row r="288" spans="1:38" ht="30" hidden="1" customHeight="1" x14ac:dyDescent="0.2">
      <c r="A288" s="775" t="s">
        <v>1220</v>
      </c>
      <c r="B288" s="775" t="str">
        <f t="shared" si="139"/>
        <v>02.06.03.02</v>
      </c>
      <c r="C288" s="760">
        <v>256</v>
      </c>
      <c r="D288" s="692" t="s">
        <v>144</v>
      </c>
      <c r="E288" s="693" t="str">
        <f t="shared" si="119"/>
        <v>2.06.03.02.01</v>
      </c>
      <c r="F288" s="694" t="s">
        <v>1049</v>
      </c>
      <c r="G288" s="696"/>
      <c r="H288" s="695" t="s">
        <v>563</v>
      </c>
      <c r="I288" s="692" t="s">
        <v>494</v>
      </c>
      <c r="J288" s="711" t="s">
        <v>495</v>
      </c>
      <c r="K288" s="692">
        <v>2012</v>
      </c>
      <c r="L288" s="711" t="s">
        <v>128</v>
      </c>
      <c r="M288" s="696" t="s">
        <v>564</v>
      </c>
      <c r="N288" s="696" t="s">
        <v>128</v>
      </c>
      <c r="O288" s="696" t="s">
        <v>128</v>
      </c>
      <c r="P288" s="696" t="s">
        <v>128</v>
      </c>
      <c r="Q288" s="692" t="s">
        <v>130</v>
      </c>
      <c r="R288" s="697">
        <v>19150000</v>
      </c>
      <c r="S288" s="563"/>
      <c r="T288" s="516" t="str">
        <f t="shared" si="138"/>
        <v>2.06.03</v>
      </c>
      <c r="U288" s="524" t="str">
        <f t="shared" si="128"/>
        <v>KOMPUTER</v>
      </c>
      <c r="V288" s="516">
        <f t="shared" si="129"/>
        <v>4</v>
      </c>
      <c r="W288" s="769">
        <f t="shared" si="120"/>
        <v>4787500</v>
      </c>
      <c r="X288" s="516">
        <f t="shared" si="121"/>
        <v>2</v>
      </c>
      <c r="Y288" s="770">
        <f t="shared" si="122"/>
        <v>9575000</v>
      </c>
      <c r="Z288" s="771">
        <f t="shared" si="123"/>
        <v>4787500</v>
      </c>
      <c r="AA288" s="769">
        <f t="shared" si="124"/>
        <v>4787500</v>
      </c>
      <c r="AB288" s="769">
        <f t="shared" si="125"/>
        <v>0</v>
      </c>
      <c r="AC288" s="769">
        <f t="shared" si="126"/>
        <v>0</v>
      </c>
      <c r="AD288" s="769">
        <f t="shared" si="127"/>
        <v>0</v>
      </c>
      <c r="AE288" s="808">
        <f t="shared" si="131"/>
        <v>0</v>
      </c>
      <c r="AF288" s="516">
        <f t="shared" si="137"/>
        <v>2012</v>
      </c>
      <c r="AG288" s="748">
        <f t="shared" si="132"/>
        <v>0</v>
      </c>
      <c r="AH288" s="749">
        <f t="shared" si="134"/>
        <v>19150000</v>
      </c>
      <c r="AI288" s="746">
        <f t="shared" si="135"/>
        <v>19150000</v>
      </c>
      <c r="AJ288" s="745">
        <f t="shared" si="136"/>
        <v>19150000</v>
      </c>
      <c r="AK288" s="745">
        <f t="shared" si="133"/>
        <v>19150000</v>
      </c>
      <c r="AL288" s="877"/>
    </row>
    <row r="289" spans="1:38" ht="30" hidden="1" customHeight="1" x14ac:dyDescent="0.2">
      <c r="A289" s="775" t="s">
        <v>1220</v>
      </c>
      <c r="B289" s="775" t="str">
        <f t="shared" si="139"/>
        <v>02.06.03.02</v>
      </c>
      <c r="C289" s="760">
        <v>257</v>
      </c>
      <c r="D289" s="692" t="s">
        <v>224</v>
      </c>
      <c r="E289" s="693" t="str">
        <f t="shared" ref="E289:E350" si="140">MID(D289,2,18)</f>
        <v>2.06.03.02.02</v>
      </c>
      <c r="F289" s="694" t="s">
        <v>933</v>
      </c>
      <c r="G289" s="696"/>
      <c r="H289" s="695" t="s">
        <v>565</v>
      </c>
      <c r="I289" s="692" t="s">
        <v>566</v>
      </c>
      <c r="J289" s="711" t="s">
        <v>495</v>
      </c>
      <c r="K289" s="692">
        <v>2012</v>
      </c>
      <c r="L289" s="711" t="s">
        <v>128</v>
      </c>
      <c r="M289" s="696" t="s">
        <v>567</v>
      </c>
      <c r="N289" s="696" t="s">
        <v>128</v>
      </c>
      <c r="O289" s="696" t="s">
        <v>128</v>
      </c>
      <c r="P289" s="696" t="s">
        <v>128</v>
      </c>
      <c r="Q289" s="692" t="s">
        <v>130</v>
      </c>
      <c r="R289" s="697">
        <v>21220000</v>
      </c>
      <c r="S289" s="722"/>
      <c r="T289" s="516" t="str">
        <f t="shared" si="138"/>
        <v>2.06.03</v>
      </c>
      <c r="U289" s="524" t="str">
        <f t="shared" si="128"/>
        <v>KOMPUTER</v>
      </c>
      <c r="V289" s="516">
        <f t="shared" si="129"/>
        <v>4</v>
      </c>
      <c r="W289" s="769">
        <f t="shared" ref="W289:W363" si="141">(R289)/V289</f>
        <v>5305000</v>
      </c>
      <c r="X289" s="516">
        <f t="shared" ref="X289:X305" si="142">2013-AF289+1</f>
        <v>2</v>
      </c>
      <c r="Y289" s="770">
        <f t="shared" ref="Y289:Y363" si="143">IF(X289&gt;V289,R289,W289*X289)</f>
        <v>10610000</v>
      </c>
      <c r="Z289" s="771">
        <f t="shared" ref="Z289:Z363" si="144">IF(R289=Y289,0,W289)</f>
        <v>5305000</v>
      </c>
      <c r="AA289" s="769">
        <f t="shared" ref="AA289:AA363" si="145">IF(R289=Y289+Z289,0,W289)</f>
        <v>5305000</v>
      </c>
      <c r="AB289" s="769">
        <f t="shared" ref="AB289:AB363" si="146">IF(R289=Y289+Z289+AA289,0,W289)</f>
        <v>0</v>
      </c>
      <c r="AC289" s="769">
        <f t="shared" ref="AC289:AC363" si="147">IF(R289=Y289+Z289+AA289+AB289,0,W289)</f>
        <v>0</v>
      </c>
      <c r="AD289" s="769">
        <f t="shared" ref="AD289:AD363" si="148">IF(R289=Y289+Z289+AA289+AB289+AC289,0,W289)</f>
        <v>0</v>
      </c>
      <c r="AE289" s="808">
        <f t="shared" si="131"/>
        <v>0</v>
      </c>
      <c r="AF289" s="516">
        <f t="shared" si="137"/>
        <v>2012</v>
      </c>
      <c r="AG289" s="748">
        <f t="shared" si="132"/>
        <v>0</v>
      </c>
      <c r="AH289" s="749">
        <f t="shared" si="134"/>
        <v>21220000</v>
      </c>
      <c r="AI289" s="746">
        <f t="shared" si="135"/>
        <v>21220000</v>
      </c>
      <c r="AJ289" s="745">
        <f t="shared" si="136"/>
        <v>21220000</v>
      </c>
      <c r="AK289" s="745">
        <f t="shared" si="133"/>
        <v>21220000</v>
      </c>
      <c r="AL289" s="877"/>
    </row>
    <row r="290" spans="1:38" ht="30" hidden="1" customHeight="1" x14ac:dyDescent="0.2">
      <c r="A290" s="775" t="s">
        <v>1220</v>
      </c>
      <c r="B290" s="775" t="str">
        <f t="shared" si="139"/>
        <v>02.06.03.05</v>
      </c>
      <c r="C290" s="760">
        <v>258</v>
      </c>
      <c r="D290" s="692" t="s">
        <v>340</v>
      </c>
      <c r="E290" s="693" t="str">
        <f t="shared" si="140"/>
        <v>2.06.03.05.03</v>
      </c>
      <c r="F290" s="694" t="s">
        <v>1048</v>
      </c>
      <c r="G290" s="696"/>
      <c r="H290" s="695" t="s">
        <v>568</v>
      </c>
      <c r="I290" s="692" t="s">
        <v>569</v>
      </c>
      <c r="J290" s="711" t="s">
        <v>495</v>
      </c>
      <c r="K290" s="692">
        <v>2012</v>
      </c>
      <c r="L290" s="711" t="s">
        <v>128</v>
      </c>
      <c r="M290" s="711" t="s">
        <v>128</v>
      </c>
      <c r="N290" s="711" t="s">
        <v>128</v>
      </c>
      <c r="O290" s="711" t="s">
        <v>128</v>
      </c>
      <c r="P290" s="711" t="s">
        <v>128</v>
      </c>
      <c r="Q290" s="692" t="s">
        <v>130</v>
      </c>
      <c r="R290" s="697">
        <v>2755000</v>
      </c>
      <c r="S290" s="563"/>
      <c r="T290" s="516" t="str">
        <f t="shared" si="138"/>
        <v>2.06.03</v>
      </c>
      <c r="U290" s="524" t="str">
        <f t="shared" si="128"/>
        <v>KOMPUTER</v>
      </c>
      <c r="V290" s="516">
        <f t="shared" si="129"/>
        <v>4</v>
      </c>
      <c r="W290" s="769">
        <f t="shared" si="141"/>
        <v>688750</v>
      </c>
      <c r="X290" s="516">
        <f t="shared" si="142"/>
        <v>2</v>
      </c>
      <c r="Y290" s="770">
        <f t="shared" si="143"/>
        <v>1377500</v>
      </c>
      <c r="Z290" s="771">
        <f t="shared" si="144"/>
        <v>688750</v>
      </c>
      <c r="AA290" s="769">
        <f t="shared" si="145"/>
        <v>688750</v>
      </c>
      <c r="AB290" s="769">
        <f t="shared" si="146"/>
        <v>0</v>
      </c>
      <c r="AC290" s="769">
        <f t="shared" si="147"/>
        <v>0</v>
      </c>
      <c r="AD290" s="769">
        <f t="shared" si="148"/>
        <v>0</v>
      </c>
      <c r="AE290" s="808">
        <f t="shared" si="131"/>
        <v>0</v>
      </c>
      <c r="AF290" s="516">
        <f t="shared" si="137"/>
        <v>2012</v>
      </c>
      <c r="AG290" s="748">
        <f t="shared" si="132"/>
        <v>0</v>
      </c>
      <c r="AH290" s="749">
        <f t="shared" si="134"/>
        <v>2755000</v>
      </c>
      <c r="AI290" s="746">
        <f t="shared" si="135"/>
        <v>2755000</v>
      </c>
      <c r="AJ290" s="745">
        <f t="shared" si="136"/>
        <v>2755000</v>
      </c>
      <c r="AK290" s="745">
        <f t="shared" si="133"/>
        <v>2755000</v>
      </c>
      <c r="AL290" s="877"/>
    </row>
    <row r="291" spans="1:38" ht="30" hidden="1" customHeight="1" x14ac:dyDescent="0.2">
      <c r="A291" s="775" t="s">
        <v>1220</v>
      </c>
      <c r="B291" s="775" t="str">
        <f t="shared" si="139"/>
        <v>02.06.03.05</v>
      </c>
      <c r="C291" s="760">
        <v>259</v>
      </c>
      <c r="D291" s="692" t="s">
        <v>340</v>
      </c>
      <c r="E291" s="693" t="str">
        <f t="shared" si="140"/>
        <v>2.06.03.05.03</v>
      </c>
      <c r="F291" s="694" t="s">
        <v>1048</v>
      </c>
      <c r="G291" s="696"/>
      <c r="H291" s="695" t="s">
        <v>568</v>
      </c>
      <c r="I291" s="692" t="s">
        <v>569</v>
      </c>
      <c r="J291" s="711" t="s">
        <v>495</v>
      </c>
      <c r="K291" s="692">
        <v>2012</v>
      </c>
      <c r="L291" s="711" t="s">
        <v>128</v>
      </c>
      <c r="M291" s="711" t="s">
        <v>128</v>
      </c>
      <c r="N291" s="711" t="s">
        <v>128</v>
      </c>
      <c r="O291" s="711" t="s">
        <v>128</v>
      </c>
      <c r="P291" s="711" t="s">
        <v>128</v>
      </c>
      <c r="Q291" s="692" t="s">
        <v>130</v>
      </c>
      <c r="R291" s="697">
        <v>2755000</v>
      </c>
      <c r="S291" s="563"/>
      <c r="T291" s="516" t="str">
        <f t="shared" si="138"/>
        <v>2.06.03</v>
      </c>
      <c r="U291" s="524" t="str">
        <f t="shared" si="128"/>
        <v>KOMPUTER</v>
      </c>
      <c r="V291" s="516">
        <f t="shared" si="129"/>
        <v>4</v>
      </c>
      <c r="W291" s="769">
        <f t="shared" si="141"/>
        <v>688750</v>
      </c>
      <c r="X291" s="516">
        <f t="shared" si="142"/>
        <v>2</v>
      </c>
      <c r="Y291" s="770">
        <f t="shared" si="143"/>
        <v>1377500</v>
      </c>
      <c r="Z291" s="771">
        <f t="shared" si="144"/>
        <v>688750</v>
      </c>
      <c r="AA291" s="769">
        <f t="shared" si="145"/>
        <v>688750</v>
      </c>
      <c r="AB291" s="769">
        <f t="shared" si="146"/>
        <v>0</v>
      </c>
      <c r="AC291" s="769">
        <f t="shared" si="147"/>
        <v>0</v>
      </c>
      <c r="AD291" s="769">
        <f t="shared" si="148"/>
        <v>0</v>
      </c>
      <c r="AE291" s="808">
        <f t="shared" si="131"/>
        <v>0</v>
      </c>
      <c r="AF291" s="516">
        <f t="shared" si="137"/>
        <v>2012</v>
      </c>
      <c r="AG291" s="748">
        <f t="shared" si="132"/>
        <v>0</v>
      </c>
      <c r="AH291" s="749">
        <f t="shared" si="134"/>
        <v>2755000</v>
      </c>
      <c r="AI291" s="746">
        <f t="shared" si="135"/>
        <v>2755000</v>
      </c>
      <c r="AJ291" s="745">
        <f t="shared" si="136"/>
        <v>2755000</v>
      </c>
      <c r="AK291" s="745">
        <f t="shared" si="133"/>
        <v>2755000</v>
      </c>
      <c r="AL291" s="877"/>
    </row>
    <row r="292" spans="1:38" ht="30" hidden="1" customHeight="1" x14ac:dyDescent="0.2">
      <c r="A292" s="775" t="s">
        <v>1220</v>
      </c>
      <c r="B292" s="775" t="str">
        <f t="shared" si="139"/>
        <v>02.06.02.04</v>
      </c>
      <c r="C292" s="760">
        <v>260</v>
      </c>
      <c r="D292" s="692" t="s">
        <v>221</v>
      </c>
      <c r="E292" s="693" t="str">
        <f t="shared" si="140"/>
        <v>2.06.02.04.04</v>
      </c>
      <c r="F292" s="694" t="s">
        <v>1068</v>
      </c>
      <c r="G292" s="696" t="s">
        <v>248</v>
      </c>
      <c r="H292" s="695" t="s">
        <v>594</v>
      </c>
      <c r="I292" s="692"/>
      <c r="J292" s="711" t="s">
        <v>1162</v>
      </c>
      <c r="K292" s="692">
        <v>2013</v>
      </c>
      <c r="L292" s="711"/>
      <c r="M292" s="711"/>
      <c r="N292" s="711"/>
      <c r="O292" s="711"/>
      <c r="P292" s="711"/>
      <c r="Q292" s="692" t="s">
        <v>130</v>
      </c>
      <c r="R292" s="697">
        <v>25974300</v>
      </c>
      <c r="S292" s="563"/>
      <c r="T292" s="516" t="str">
        <f t="shared" si="138"/>
        <v>2.06.02</v>
      </c>
      <c r="U292" s="524" t="str">
        <f t="shared" si="128"/>
        <v>ALAT RUMAH TANGGA</v>
      </c>
      <c r="V292" s="516">
        <f t="shared" si="129"/>
        <v>5</v>
      </c>
      <c r="W292" s="769">
        <f t="shared" si="141"/>
        <v>5194860</v>
      </c>
      <c r="X292" s="516">
        <f t="shared" si="142"/>
        <v>1</v>
      </c>
      <c r="Y292" s="770">
        <f t="shared" si="143"/>
        <v>5194860</v>
      </c>
      <c r="Z292" s="771">
        <f t="shared" si="144"/>
        <v>5194860</v>
      </c>
      <c r="AA292" s="769">
        <f t="shared" si="145"/>
        <v>5194860</v>
      </c>
      <c r="AB292" s="769">
        <f t="shared" si="146"/>
        <v>5194860</v>
      </c>
      <c r="AC292" s="769">
        <f t="shared" si="147"/>
        <v>5194860</v>
      </c>
      <c r="AD292" s="769">
        <f t="shared" si="148"/>
        <v>0</v>
      </c>
      <c r="AE292" s="808">
        <f t="shared" si="131"/>
        <v>0</v>
      </c>
      <c r="AF292" s="516">
        <f t="shared" si="137"/>
        <v>2013</v>
      </c>
      <c r="AG292" s="748">
        <f t="shared" si="132"/>
        <v>0</v>
      </c>
      <c r="AH292" s="749">
        <f t="shared" si="134"/>
        <v>20779440</v>
      </c>
      <c r="AI292" s="746">
        <f t="shared" si="135"/>
        <v>25974300</v>
      </c>
      <c r="AJ292" s="745">
        <f t="shared" si="136"/>
        <v>25974300</v>
      </c>
      <c r="AK292" s="745">
        <f t="shared" si="133"/>
        <v>25974300</v>
      </c>
      <c r="AL292" s="877"/>
    </row>
    <row r="293" spans="1:38" ht="30" hidden="1" customHeight="1" x14ac:dyDescent="0.2">
      <c r="A293" s="775" t="s">
        <v>1220</v>
      </c>
      <c r="B293" s="775" t="str">
        <f t="shared" si="139"/>
        <v>02.06.02.01</v>
      </c>
      <c r="C293" s="760">
        <v>261</v>
      </c>
      <c r="D293" s="692" t="s">
        <v>675</v>
      </c>
      <c r="E293" s="693" t="str">
        <f t="shared" si="140"/>
        <v>2.06.02.01.49</v>
      </c>
      <c r="F293" s="694" t="s">
        <v>1069</v>
      </c>
      <c r="G293" s="696" t="s">
        <v>248</v>
      </c>
      <c r="H293" s="695" t="s">
        <v>249</v>
      </c>
      <c r="I293" s="692"/>
      <c r="J293" s="711" t="s">
        <v>1163</v>
      </c>
      <c r="K293" s="692">
        <v>2013</v>
      </c>
      <c r="L293" s="711"/>
      <c r="M293" s="711"/>
      <c r="N293" s="711"/>
      <c r="O293" s="711"/>
      <c r="P293" s="711"/>
      <c r="Q293" s="692" t="s">
        <v>130</v>
      </c>
      <c r="R293" s="697">
        <v>9845000</v>
      </c>
      <c r="S293" s="563"/>
      <c r="T293" s="516" t="str">
        <f t="shared" si="138"/>
        <v>2.06.02</v>
      </c>
      <c r="U293" s="524" t="str">
        <f t="shared" si="128"/>
        <v>ALAT RUMAH TANGGA</v>
      </c>
      <c r="V293" s="516">
        <f t="shared" si="129"/>
        <v>5</v>
      </c>
      <c r="W293" s="769">
        <f t="shared" si="141"/>
        <v>1969000</v>
      </c>
      <c r="X293" s="516">
        <f t="shared" si="142"/>
        <v>1</v>
      </c>
      <c r="Y293" s="770">
        <f t="shared" si="143"/>
        <v>1969000</v>
      </c>
      <c r="Z293" s="771">
        <f t="shared" si="144"/>
        <v>1969000</v>
      </c>
      <c r="AA293" s="769">
        <f t="shared" si="145"/>
        <v>1969000</v>
      </c>
      <c r="AB293" s="769">
        <f t="shared" si="146"/>
        <v>1969000</v>
      </c>
      <c r="AC293" s="769">
        <f t="shared" si="147"/>
        <v>1969000</v>
      </c>
      <c r="AD293" s="769">
        <f t="shared" si="148"/>
        <v>0</v>
      </c>
      <c r="AE293" s="808">
        <f t="shared" si="131"/>
        <v>0</v>
      </c>
      <c r="AF293" s="516">
        <f t="shared" si="137"/>
        <v>2013</v>
      </c>
      <c r="AG293" s="748">
        <f t="shared" si="132"/>
        <v>0</v>
      </c>
      <c r="AH293" s="749">
        <f t="shared" si="134"/>
        <v>7876000</v>
      </c>
      <c r="AI293" s="746">
        <f t="shared" si="135"/>
        <v>9845000</v>
      </c>
      <c r="AJ293" s="745">
        <f t="shared" si="136"/>
        <v>9845000</v>
      </c>
      <c r="AK293" s="745">
        <f t="shared" si="133"/>
        <v>9845000</v>
      </c>
      <c r="AL293" s="877"/>
    </row>
    <row r="294" spans="1:38" ht="30" hidden="1" customHeight="1" x14ac:dyDescent="0.2">
      <c r="A294" s="775" t="s">
        <v>1220</v>
      </c>
      <c r="B294" s="775" t="str">
        <f t="shared" si="139"/>
        <v>02.06.03.02</v>
      </c>
      <c r="C294" s="760">
        <v>262</v>
      </c>
      <c r="D294" s="692" t="s">
        <v>144</v>
      </c>
      <c r="E294" s="693" t="str">
        <f t="shared" si="140"/>
        <v>2.06.03.02.01</v>
      </c>
      <c r="F294" s="694" t="s">
        <v>1070</v>
      </c>
      <c r="G294" s="696" t="s">
        <v>597</v>
      </c>
      <c r="H294" s="695" t="s">
        <v>599</v>
      </c>
      <c r="I294" s="692"/>
      <c r="J294" s="711" t="s">
        <v>495</v>
      </c>
      <c r="K294" s="692">
        <v>2013</v>
      </c>
      <c r="L294" s="711"/>
      <c r="M294" s="711"/>
      <c r="N294" s="711"/>
      <c r="O294" s="711"/>
      <c r="P294" s="711"/>
      <c r="Q294" s="692" t="s">
        <v>130</v>
      </c>
      <c r="R294" s="697">
        <v>58936106.026814654</v>
      </c>
      <c r="S294" s="563"/>
      <c r="T294" s="516" t="str">
        <f t="shared" si="138"/>
        <v>2.06.03</v>
      </c>
      <c r="U294" s="524" t="str">
        <f t="shared" si="128"/>
        <v>KOMPUTER</v>
      </c>
      <c r="V294" s="516">
        <f t="shared" si="129"/>
        <v>4</v>
      </c>
      <c r="W294" s="769">
        <f t="shared" si="141"/>
        <v>14734026.506703664</v>
      </c>
      <c r="X294" s="516">
        <f t="shared" si="142"/>
        <v>1</v>
      </c>
      <c r="Y294" s="770">
        <f t="shared" si="143"/>
        <v>14734026.506703664</v>
      </c>
      <c r="Z294" s="771">
        <f t="shared" si="144"/>
        <v>14734026.506703664</v>
      </c>
      <c r="AA294" s="769">
        <f t="shared" si="145"/>
        <v>14734026.506703664</v>
      </c>
      <c r="AB294" s="769">
        <f t="shared" si="146"/>
        <v>14734026.506703664</v>
      </c>
      <c r="AC294" s="769">
        <f t="shared" si="147"/>
        <v>0</v>
      </c>
      <c r="AD294" s="769">
        <f t="shared" si="148"/>
        <v>0</v>
      </c>
      <c r="AE294" s="808">
        <f t="shared" si="131"/>
        <v>0</v>
      </c>
      <c r="AF294" s="516">
        <f t="shared" si="137"/>
        <v>2013</v>
      </c>
      <c r="AG294" s="748">
        <f t="shared" si="132"/>
        <v>0</v>
      </c>
      <c r="AH294" s="749">
        <f t="shared" si="134"/>
        <v>58936106.026814654</v>
      </c>
      <c r="AI294" s="746">
        <f t="shared" si="135"/>
        <v>58936106.026814654</v>
      </c>
      <c r="AJ294" s="745">
        <f t="shared" si="136"/>
        <v>58936106.026814654</v>
      </c>
      <c r="AK294" s="745">
        <f t="shared" si="133"/>
        <v>58936106.026814654</v>
      </c>
      <c r="AL294" s="877"/>
    </row>
    <row r="295" spans="1:38" ht="30" hidden="1" customHeight="1" x14ac:dyDescent="0.2">
      <c r="A295" s="775" t="s">
        <v>1220</v>
      </c>
      <c r="B295" s="775" t="str">
        <f t="shared" si="139"/>
        <v>02.06.03.02</v>
      </c>
      <c r="C295" s="760">
        <v>263</v>
      </c>
      <c r="D295" s="696" t="s">
        <v>224</v>
      </c>
      <c r="E295" s="693" t="str">
        <f t="shared" si="140"/>
        <v>2.06.03.02.02</v>
      </c>
      <c r="F295" s="694" t="s">
        <v>1071</v>
      </c>
      <c r="G295" s="696" t="s">
        <v>248</v>
      </c>
      <c r="H295" s="695" t="s">
        <v>600</v>
      </c>
      <c r="I295" s="692"/>
      <c r="J295" s="711" t="s">
        <v>495</v>
      </c>
      <c r="K295" s="692">
        <v>2013</v>
      </c>
      <c r="L295" s="711"/>
      <c r="M295" s="711"/>
      <c r="N295" s="711"/>
      <c r="O295" s="711"/>
      <c r="P295" s="711"/>
      <c r="Q295" s="692" t="s">
        <v>130</v>
      </c>
      <c r="R295" s="697">
        <v>19823054.316537432</v>
      </c>
      <c r="S295" s="563"/>
      <c r="T295" s="516" t="str">
        <f t="shared" si="138"/>
        <v>2.06.03</v>
      </c>
      <c r="U295" s="524" t="str">
        <f t="shared" si="128"/>
        <v>KOMPUTER</v>
      </c>
      <c r="V295" s="516">
        <f t="shared" si="129"/>
        <v>4</v>
      </c>
      <c r="W295" s="769">
        <f t="shared" si="141"/>
        <v>4955763.5791343581</v>
      </c>
      <c r="X295" s="516">
        <f t="shared" si="142"/>
        <v>1</v>
      </c>
      <c r="Y295" s="770">
        <f t="shared" si="143"/>
        <v>4955763.5791343581</v>
      </c>
      <c r="Z295" s="771">
        <f t="shared" si="144"/>
        <v>4955763.5791343581</v>
      </c>
      <c r="AA295" s="769">
        <f t="shared" si="145"/>
        <v>4955763.5791343581</v>
      </c>
      <c r="AB295" s="769">
        <f t="shared" si="146"/>
        <v>4955763.5791343581</v>
      </c>
      <c r="AC295" s="769">
        <f t="shared" si="147"/>
        <v>0</v>
      </c>
      <c r="AD295" s="769">
        <f t="shared" si="148"/>
        <v>0</v>
      </c>
      <c r="AE295" s="808">
        <f t="shared" si="131"/>
        <v>0</v>
      </c>
      <c r="AF295" s="516">
        <f t="shared" si="137"/>
        <v>2013</v>
      </c>
      <c r="AG295" s="748">
        <f t="shared" si="132"/>
        <v>0</v>
      </c>
      <c r="AH295" s="749">
        <f t="shared" si="134"/>
        <v>19823054.316537432</v>
      </c>
      <c r="AI295" s="746">
        <f t="shared" si="135"/>
        <v>19823054.316537432</v>
      </c>
      <c r="AJ295" s="745">
        <f t="shared" si="136"/>
        <v>19823054.316537432</v>
      </c>
      <c r="AK295" s="745">
        <f t="shared" si="133"/>
        <v>19823054.316537432</v>
      </c>
      <c r="AL295" s="877"/>
    </row>
    <row r="296" spans="1:38" ht="30" hidden="1" customHeight="1" x14ac:dyDescent="0.2">
      <c r="A296" s="775" t="s">
        <v>1220</v>
      </c>
      <c r="B296" s="775" t="str">
        <f t="shared" si="139"/>
        <v>02.06.03.02</v>
      </c>
      <c r="C296" s="760">
        <v>264</v>
      </c>
      <c r="D296" s="696" t="s">
        <v>224</v>
      </c>
      <c r="E296" s="693" t="str">
        <f t="shared" si="140"/>
        <v>2.06.03.02.02</v>
      </c>
      <c r="F296" s="694" t="s">
        <v>1071</v>
      </c>
      <c r="G296" s="696" t="s">
        <v>598</v>
      </c>
      <c r="H296" s="695" t="s">
        <v>601</v>
      </c>
      <c r="I296" s="692"/>
      <c r="J296" s="711" t="s">
        <v>1164</v>
      </c>
      <c r="K296" s="692">
        <v>2013</v>
      </c>
      <c r="L296" s="711"/>
      <c r="M296" s="711"/>
      <c r="N296" s="711"/>
      <c r="O296" s="711"/>
      <c r="P296" s="711"/>
      <c r="Q296" s="692" t="s">
        <v>130</v>
      </c>
      <c r="R296" s="697">
        <v>50240614.973678067</v>
      </c>
      <c r="S296" s="563"/>
      <c r="T296" s="516" t="str">
        <f t="shared" si="138"/>
        <v>2.06.03</v>
      </c>
      <c r="U296" s="524" t="str">
        <f t="shared" si="128"/>
        <v>KOMPUTER</v>
      </c>
      <c r="V296" s="516">
        <f t="shared" si="129"/>
        <v>4</v>
      </c>
      <c r="W296" s="769">
        <f t="shared" si="141"/>
        <v>12560153.743419517</v>
      </c>
      <c r="X296" s="516">
        <f t="shared" si="142"/>
        <v>1</v>
      </c>
      <c r="Y296" s="770">
        <f t="shared" si="143"/>
        <v>12560153.743419517</v>
      </c>
      <c r="Z296" s="771">
        <f t="shared" si="144"/>
        <v>12560153.743419517</v>
      </c>
      <c r="AA296" s="769">
        <f t="shared" si="145"/>
        <v>12560153.743419517</v>
      </c>
      <c r="AB296" s="769">
        <f t="shared" si="146"/>
        <v>12560153.743419517</v>
      </c>
      <c r="AC296" s="769">
        <f t="shared" si="147"/>
        <v>0</v>
      </c>
      <c r="AD296" s="769">
        <f t="shared" si="148"/>
        <v>0</v>
      </c>
      <c r="AE296" s="808">
        <f t="shared" si="131"/>
        <v>0</v>
      </c>
      <c r="AF296" s="516">
        <f t="shared" si="137"/>
        <v>2013</v>
      </c>
      <c r="AG296" s="748">
        <f t="shared" si="132"/>
        <v>0</v>
      </c>
      <c r="AH296" s="749">
        <f t="shared" si="134"/>
        <v>50240614.973678067</v>
      </c>
      <c r="AI296" s="746">
        <f t="shared" si="135"/>
        <v>50240614.973678067</v>
      </c>
      <c r="AJ296" s="745">
        <f t="shared" si="136"/>
        <v>50240614.973678067</v>
      </c>
      <c r="AK296" s="745">
        <f t="shared" si="133"/>
        <v>50240614.973678067</v>
      </c>
      <c r="AL296" s="877"/>
    </row>
    <row r="297" spans="1:38" ht="30" hidden="1" customHeight="1" x14ac:dyDescent="0.2">
      <c r="A297" s="775" t="s">
        <v>1220</v>
      </c>
      <c r="B297" s="775" t="str">
        <f t="shared" si="139"/>
        <v>02.06.03.05</v>
      </c>
      <c r="C297" s="760">
        <v>265</v>
      </c>
      <c r="D297" s="692" t="s">
        <v>340</v>
      </c>
      <c r="E297" s="693" t="str">
        <f t="shared" si="140"/>
        <v>2.06.03.05.03</v>
      </c>
      <c r="F297" s="694" t="s">
        <v>1072</v>
      </c>
      <c r="G297" s="696" t="s">
        <v>248</v>
      </c>
      <c r="H297" s="695" t="s">
        <v>1139</v>
      </c>
      <c r="I297" s="692"/>
      <c r="J297" s="711" t="s">
        <v>495</v>
      </c>
      <c r="K297" s="692">
        <v>2013</v>
      </c>
      <c r="L297" s="711"/>
      <c r="M297" s="711"/>
      <c r="N297" s="711"/>
      <c r="O297" s="711"/>
      <c r="P297" s="711"/>
      <c r="Q297" s="692" t="s">
        <v>130</v>
      </c>
      <c r="R297" s="697">
        <v>8034944.6829698402</v>
      </c>
      <c r="S297" s="563"/>
      <c r="T297" s="516" t="str">
        <f t="shared" si="138"/>
        <v>2.06.03</v>
      </c>
      <c r="U297" s="524" t="str">
        <f t="shared" si="128"/>
        <v>KOMPUTER</v>
      </c>
      <c r="V297" s="516">
        <f t="shared" si="129"/>
        <v>4</v>
      </c>
      <c r="W297" s="769">
        <f t="shared" si="141"/>
        <v>2008736.1707424601</v>
      </c>
      <c r="X297" s="516">
        <f t="shared" si="142"/>
        <v>1</v>
      </c>
      <c r="Y297" s="770">
        <f t="shared" si="143"/>
        <v>2008736.1707424601</v>
      </c>
      <c r="Z297" s="771">
        <f t="shared" si="144"/>
        <v>2008736.1707424601</v>
      </c>
      <c r="AA297" s="769">
        <f t="shared" si="145"/>
        <v>2008736.1707424601</v>
      </c>
      <c r="AB297" s="769">
        <f t="shared" si="146"/>
        <v>2008736.1707424601</v>
      </c>
      <c r="AC297" s="769">
        <f t="shared" si="147"/>
        <v>0</v>
      </c>
      <c r="AD297" s="769">
        <f t="shared" si="148"/>
        <v>0</v>
      </c>
      <c r="AE297" s="808">
        <f t="shared" si="131"/>
        <v>0</v>
      </c>
      <c r="AF297" s="516">
        <f t="shared" si="137"/>
        <v>2013</v>
      </c>
      <c r="AG297" s="748">
        <f t="shared" si="132"/>
        <v>0</v>
      </c>
      <c r="AH297" s="749">
        <f t="shared" si="134"/>
        <v>8034944.6829698402</v>
      </c>
      <c r="AI297" s="746">
        <f t="shared" si="135"/>
        <v>8034944.6829698402</v>
      </c>
      <c r="AJ297" s="745">
        <f t="shared" si="136"/>
        <v>8034944.6829698402</v>
      </c>
      <c r="AK297" s="745">
        <f t="shared" si="133"/>
        <v>8034944.6829698402</v>
      </c>
      <c r="AL297" s="877"/>
    </row>
    <row r="298" spans="1:38" ht="30" hidden="1" customHeight="1" x14ac:dyDescent="0.2">
      <c r="A298" s="775" t="s">
        <v>1220</v>
      </c>
      <c r="B298" s="775" t="str">
        <f t="shared" si="139"/>
        <v>02.06.03.06</v>
      </c>
      <c r="C298" s="760">
        <v>266</v>
      </c>
      <c r="D298" s="692" t="s">
        <v>1215</v>
      </c>
      <c r="E298" s="693" t="str">
        <f t="shared" si="140"/>
        <v>2.06.03.06.01</v>
      </c>
      <c r="F298" s="694" t="s">
        <v>1073</v>
      </c>
      <c r="G298" s="696" t="s">
        <v>248</v>
      </c>
      <c r="H298" s="695" t="s">
        <v>935</v>
      </c>
      <c r="I298" s="692"/>
      <c r="J298" s="711" t="s">
        <v>1165</v>
      </c>
      <c r="K298" s="692">
        <v>2013</v>
      </c>
      <c r="L298" s="711"/>
      <c r="M298" s="711"/>
      <c r="N298" s="711"/>
      <c r="O298" s="711"/>
      <c r="P298" s="711"/>
      <c r="Q298" s="692" t="s">
        <v>130</v>
      </c>
      <c r="R298" s="697">
        <v>94849455.477020636</v>
      </c>
      <c r="S298" s="563"/>
      <c r="T298" s="516" t="str">
        <f t="shared" si="138"/>
        <v>2.06.03</v>
      </c>
      <c r="U298" s="524" t="str">
        <f t="shared" si="128"/>
        <v>KOMPUTER</v>
      </c>
      <c r="V298" s="516">
        <f t="shared" si="129"/>
        <v>4</v>
      </c>
      <c r="W298" s="769">
        <f t="shared" si="141"/>
        <v>23712363.869255159</v>
      </c>
      <c r="X298" s="516">
        <f t="shared" si="142"/>
        <v>1</v>
      </c>
      <c r="Y298" s="770">
        <f t="shared" si="143"/>
        <v>23712363.869255159</v>
      </c>
      <c r="Z298" s="771">
        <f t="shared" si="144"/>
        <v>23712363.869255159</v>
      </c>
      <c r="AA298" s="769">
        <f t="shared" si="145"/>
        <v>23712363.869255159</v>
      </c>
      <c r="AB298" s="769">
        <f t="shared" si="146"/>
        <v>23712363.869255159</v>
      </c>
      <c r="AC298" s="769">
        <f t="shared" si="147"/>
        <v>0</v>
      </c>
      <c r="AD298" s="769">
        <f t="shared" si="148"/>
        <v>0</v>
      </c>
      <c r="AE298" s="808">
        <f t="shared" si="131"/>
        <v>0</v>
      </c>
      <c r="AF298" s="516">
        <f t="shared" si="137"/>
        <v>2013</v>
      </c>
      <c r="AG298" s="748">
        <f t="shared" si="132"/>
        <v>0</v>
      </c>
      <c r="AH298" s="749">
        <f t="shared" si="134"/>
        <v>94849455.477020636</v>
      </c>
      <c r="AI298" s="746">
        <f t="shared" si="135"/>
        <v>94849455.477020636</v>
      </c>
      <c r="AJ298" s="745">
        <f t="shared" si="136"/>
        <v>94849455.477020636</v>
      </c>
      <c r="AK298" s="745">
        <f t="shared" si="133"/>
        <v>94849455.477020636</v>
      </c>
      <c r="AL298" s="877"/>
    </row>
    <row r="299" spans="1:38" ht="30" hidden="1" customHeight="1" x14ac:dyDescent="0.2">
      <c r="A299" s="775" t="s">
        <v>1220</v>
      </c>
      <c r="B299" s="775" t="str">
        <f t="shared" si="139"/>
        <v>02.06.03.02</v>
      </c>
      <c r="C299" s="760">
        <v>267</v>
      </c>
      <c r="D299" s="692" t="s">
        <v>144</v>
      </c>
      <c r="E299" s="693" t="str">
        <f t="shared" si="140"/>
        <v>2.06.03.02.01</v>
      </c>
      <c r="F299" s="694" t="s">
        <v>1049</v>
      </c>
      <c r="G299" s="696" t="s">
        <v>248</v>
      </c>
      <c r="H299" s="695" t="s">
        <v>603</v>
      </c>
      <c r="I299" s="692"/>
      <c r="J299" s="711" t="s">
        <v>495</v>
      </c>
      <c r="K299" s="692">
        <v>2013</v>
      </c>
      <c r="L299" s="711"/>
      <c r="M299" s="711"/>
      <c r="N299" s="711"/>
      <c r="O299" s="711"/>
      <c r="P299" s="711"/>
      <c r="Q299" s="692" t="s">
        <v>130</v>
      </c>
      <c r="R299" s="697">
        <v>19990144.522979364</v>
      </c>
      <c r="S299" s="563"/>
      <c r="T299" s="516" t="str">
        <f t="shared" si="138"/>
        <v>2.06.03</v>
      </c>
      <c r="U299" s="524" t="str">
        <f t="shared" si="128"/>
        <v>KOMPUTER</v>
      </c>
      <c r="V299" s="516">
        <f t="shared" si="129"/>
        <v>4</v>
      </c>
      <c r="W299" s="769">
        <f t="shared" si="141"/>
        <v>4997536.1307448409</v>
      </c>
      <c r="X299" s="516">
        <f t="shared" si="142"/>
        <v>1</v>
      </c>
      <c r="Y299" s="770">
        <f t="shared" si="143"/>
        <v>4997536.1307448409</v>
      </c>
      <c r="Z299" s="771">
        <f t="shared" si="144"/>
        <v>4997536.1307448409</v>
      </c>
      <c r="AA299" s="769">
        <f t="shared" si="145"/>
        <v>4997536.1307448409</v>
      </c>
      <c r="AB299" s="769">
        <f t="shared" si="146"/>
        <v>4997536.1307448409</v>
      </c>
      <c r="AC299" s="769">
        <f t="shared" si="147"/>
        <v>0</v>
      </c>
      <c r="AD299" s="769">
        <f t="shared" si="148"/>
        <v>0</v>
      </c>
      <c r="AE299" s="808">
        <f t="shared" si="131"/>
        <v>0</v>
      </c>
      <c r="AF299" s="516">
        <f t="shared" si="137"/>
        <v>2013</v>
      </c>
      <c r="AG299" s="748">
        <f t="shared" si="132"/>
        <v>0</v>
      </c>
      <c r="AH299" s="749">
        <f t="shared" si="134"/>
        <v>19990144.522979364</v>
      </c>
      <c r="AI299" s="746">
        <f t="shared" si="135"/>
        <v>19990144.522979364</v>
      </c>
      <c r="AJ299" s="745">
        <f t="shared" si="136"/>
        <v>19990144.522979364</v>
      </c>
      <c r="AK299" s="745">
        <f t="shared" si="133"/>
        <v>19990144.522979364</v>
      </c>
      <c r="AL299" s="877"/>
    </row>
    <row r="300" spans="1:38" ht="30" hidden="1" customHeight="1" x14ac:dyDescent="0.2">
      <c r="A300" s="775" t="s">
        <v>1220</v>
      </c>
      <c r="B300" s="775" t="str">
        <f t="shared" si="139"/>
        <v>02.06.03.02</v>
      </c>
      <c r="C300" s="760">
        <v>268</v>
      </c>
      <c r="D300" s="692" t="s">
        <v>144</v>
      </c>
      <c r="E300" s="693" t="str">
        <f t="shared" si="140"/>
        <v>2.06.03.02.01</v>
      </c>
      <c r="F300" s="694" t="s">
        <v>1074</v>
      </c>
      <c r="G300" s="696" t="s">
        <v>598</v>
      </c>
      <c r="H300" s="695" t="s">
        <v>604</v>
      </c>
      <c r="I300" s="692"/>
      <c r="J300" s="711" t="s">
        <v>495</v>
      </c>
      <c r="K300" s="692">
        <v>2013</v>
      </c>
      <c r="L300" s="711"/>
      <c r="M300" s="711"/>
      <c r="N300" s="711"/>
      <c r="O300" s="711"/>
      <c r="P300" s="711"/>
      <c r="Q300" s="692" t="s">
        <v>130</v>
      </c>
      <c r="R300" s="697">
        <v>31813377.265238881</v>
      </c>
      <c r="S300" s="563"/>
      <c r="T300" s="516" t="str">
        <f t="shared" si="138"/>
        <v>2.06.03</v>
      </c>
      <c r="U300" s="524" t="str">
        <f t="shared" si="128"/>
        <v>KOMPUTER</v>
      </c>
      <c r="V300" s="516">
        <f t="shared" si="129"/>
        <v>4</v>
      </c>
      <c r="W300" s="769">
        <f t="shared" si="141"/>
        <v>7953344.3163097203</v>
      </c>
      <c r="X300" s="516">
        <f t="shared" si="142"/>
        <v>1</v>
      </c>
      <c r="Y300" s="770">
        <f t="shared" si="143"/>
        <v>7953344.3163097203</v>
      </c>
      <c r="Z300" s="771">
        <f t="shared" si="144"/>
        <v>7953344.3163097203</v>
      </c>
      <c r="AA300" s="769">
        <f t="shared" si="145"/>
        <v>7953344.3163097203</v>
      </c>
      <c r="AB300" s="769">
        <f t="shared" si="146"/>
        <v>7953344.3163097203</v>
      </c>
      <c r="AC300" s="769">
        <f t="shared" si="147"/>
        <v>0</v>
      </c>
      <c r="AD300" s="769">
        <f t="shared" si="148"/>
        <v>0</v>
      </c>
      <c r="AE300" s="808">
        <f t="shared" si="131"/>
        <v>0</v>
      </c>
      <c r="AF300" s="516">
        <f t="shared" si="137"/>
        <v>2013</v>
      </c>
      <c r="AG300" s="748">
        <f t="shared" si="132"/>
        <v>0</v>
      </c>
      <c r="AH300" s="749">
        <f t="shared" si="134"/>
        <v>31813377.265238881</v>
      </c>
      <c r="AI300" s="746">
        <f t="shared" si="135"/>
        <v>31813377.265238881</v>
      </c>
      <c r="AJ300" s="745">
        <f t="shared" si="136"/>
        <v>31813377.265238881</v>
      </c>
      <c r="AK300" s="745">
        <f t="shared" si="133"/>
        <v>31813377.265238881</v>
      </c>
      <c r="AL300" s="877"/>
    </row>
    <row r="301" spans="1:38" ht="30" hidden="1" customHeight="1" x14ac:dyDescent="0.2">
      <c r="A301" s="775" t="s">
        <v>1220</v>
      </c>
      <c r="B301" s="775" t="str">
        <f t="shared" si="139"/>
        <v>02.06.03.02</v>
      </c>
      <c r="C301" s="760">
        <v>269</v>
      </c>
      <c r="D301" s="696" t="s">
        <v>224</v>
      </c>
      <c r="E301" s="693" t="str">
        <f t="shared" si="140"/>
        <v>2.06.03.02.02</v>
      </c>
      <c r="F301" s="694" t="s">
        <v>1075</v>
      </c>
      <c r="G301" s="696" t="s">
        <v>248</v>
      </c>
      <c r="H301" s="695" t="s">
        <v>600</v>
      </c>
      <c r="I301" s="692"/>
      <c r="J301" s="711" t="s">
        <v>495</v>
      </c>
      <c r="K301" s="692">
        <v>2013</v>
      </c>
      <c r="L301" s="711"/>
      <c r="M301" s="711"/>
      <c r="N301" s="711"/>
      <c r="O301" s="711"/>
      <c r="P301" s="711"/>
      <c r="Q301" s="692" t="s">
        <v>130</v>
      </c>
      <c r="R301" s="697">
        <v>24872276.771004941</v>
      </c>
      <c r="S301" s="563"/>
      <c r="T301" s="516" t="str">
        <f t="shared" si="138"/>
        <v>2.06.03</v>
      </c>
      <c r="U301" s="524" t="str">
        <f t="shared" ref="U301:U340" si="149">VLOOKUP(T301,kelompok,2,0)</f>
        <v>KOMPUTER</v>
      </c>
      <c r="V301" s="516">
        <f t="shared" ref="V301:V340" si="150">VLOOKUP(T301,MASAMANFAAT,4,0)</f>
        <v>4</v>
      </c>
      <c r="W301" s="769">
        <f t="shared" si="141"/>
        <v>6218069.1927512353</v>
      </c>
      <c r="X301" s="516">
        <f t="shared" si="142"/>
        <v>1</v>
      </c>
      <c r="Y301" s="770">
        <f t="shared" si="143"/>
        <v>6218069.1927512353</v>
      </c>
      <c r="Z301" s="771">
        <f t="shared" si="144"/>
        <v>6218069.1927512353</v>
      </c>
      <c r="AA301" s="769">
        <f t="shared" si="145"/>
        <v>6218069.1927512353</v>
      </c>
      <c r="AB301" s="769">
        <f t="shared" si="146"/>
        <v>6218069.1927512353</v>
      </c>
      <c r="AC301" s="769">
        <f t="shared" si="147"/>
        <v>0</v>
      </c>
      <c r="AD301" s="769">
        <f t="shared" si="148"/>
        <v>0</v>
      </c>
      <c r="AE301" s="808">
        <f t="shared" si="131"/>
        <v>0</v>
      </c>
      <c r="AF301" s="516">
        <f t="shared" ref="AF301:AF331" si="151">K301</f>
        <v>2013</v>
      </c>
      <c r="AG301" s="748">
        <f t="shared" si="132"/>
        <v>0</v>
      </c>
      <c r="AH301" s="749">
        <f t="shared" si="134"/>
        <v>24872276.771004941</v>
      </c>
      <c r="AI301" s="746">
        <f t="shared" si="135"/>
        <v>24872276.771004941</v>
      </c>
      <c r="AJ301" s="745">
        <f t="shared" si="136"/>
        <v>24872276.771004941</v>
      </c>
      <c r="AK301" s="745">
        <f t="shared" si="133"/>
        <v>24872276.771004941</v>
      </c>
      <c r="AL301" s="877"/>
    </row>
    <row r="302" spans="1:38" ht="30" hidden="1" customHeight="1" x14ac:dyDescent="0.2">
      <c r="A302" s="775" t="s">
        <v>1220</v>
      </c>
      <c r="B302" s="775" t="str">
        <f t="shared" si="139"/>
        <v>02.06.03.05</v>
      </c>
      <c r="C302" s="760">
        <v>270</v>
      </c>
      <c r="D302" s="692" t="s">
        <v>340</v>
      </c>
      <c r="E302" s="693" t="str">
        <f t="shared" si="140"/>
        <v>2.06.03.05.03</v>
      </c>
      <c r="F302" s="694" t="s">
        <v>1076</v>
      </c>
      <c r="G302" s="696" t="s">
        <v>248</v>
      </c>
      <c r="H302" s="695" t="s">
        <v>1140</v>
      </c>
      <c r="I302" s="692"/>
      <c r="J302" s="711" t="s">
        <v>495</v>
      </c>
      <c r="K302" s="692">
        <v>2013</v>
      </c>
      <c r="L302" s="711"/>
      <c r="M302" s="711"/>
      <c r="N302" s="711"/>
      <c r="O302" s="711"/>
      <c r="P302" s="711"/>
      <c r="Q302" s="692" t="s">
        <v>130</v>
      </c>
      <c r="R302" s="697">
        <v>7675255.3542009881</v>
      </c>
      <c r="S302" s="563"/>
      <c r="T302" s="516" t="str">
        <f t="shared" si="138"/>
        <v>2.06.03</v>
      </c>
      <c r="U302" s="524" t="str">
        <f t="shared" si="149"/>
        <v>KOMPUTER</v>
      </c>
      <c r="V302" s="516">
        <f t="shared" si="150"/>
        <v>4</v>
      </c>
      <c r="W302" s="769">
        <f t="shared" si="141"/>
        <v>1918813.838550247</v>
      </c>
      <c r="X302" s="516">
        <f t="shared" si="142"/>
        <v>1</v>
      </c>
      <c r="Y302" s="770">
        <f t="shared" si="143"/>
        <v>1918813.838550247</v>
      </c>
      <c r="Z302" s="771">
        <f t="shared" si="144"/>
        <v>1918813.838550247</v>
      </c>
      <c r="AA302" s="769">
        <f t="shared" si="145"/>
        <v>1918813.838550247</v>
      </c>
      <c r="AB302" s="769">
        <f t="shared" si="146"/>
        <v>1918813.838550247</v>
      </c>
      <c r="AC302" s="769">
        <f t="shared" si="147"/>
        <v>0</v>
      </c>
      <c r="AD302" s="769">
        <f t="shared" si="148"/>
        <v>0</v>
      </c>
      <c r="AE302" s="808">
        <f t="shared" si="131"/>
        <v>0</v>
      </c>
      <c r="AF302" s="516">
        <f t="shared" si="151"/>
        <v>2013</v>
      </c>
      <c r="AG302" s="748">
        <f t="shared" si="132"/>
        <v>0</v>
      </c>
      <c r="AH302" s="749">
        <f t="shared" si="134"/>
        <v>7675255.3542009881</v>
      </c>
      <c r="AI302" s="746">
        <f t="shared" si="135"/>
        <v>7675255.3542009881</v>
      </c>
      <c r="AJ302" s="745">
        <f t="shared" si="136"/>
        <v>7675255.3542009881</v>
      </c>
      <c r="AK302" s="745">
        <f t="shared" si="133"/>
        <v>7675255.3542009881</v>
      </c>
      <c r="AL302" s="877"/>
    </row>
    <row r="303" spans="1:38" ht="30" hidden="1" customHeight="1" x14ac:dyDescent="0.2">
      <c r="A303" s="775" t="s">
        <v>1220</v>
      </c>
      <c r="B303" s="775" t="str">
        <f t="shared" si="139"/>
        <v>02.06.01.05</v>
      </c>
      <c r="C303" s="760">
        <v>271</v>
      </c>
      <c r="D303" s="692" t="s">
        <v>1211</v>
      </c>
      <c r="E303" s="693" t="str">
        <f t="shared" si="140"/>
        <v>2.06.01.05.40</v>
      </c>
      <c r="F303" s="694" t="s">
        <v>627</v>
      </c>
      <c r="G303" s="696" t="s">
        <v>598</v>
      </c>
      <c r="H303" s="695" t="s">
        <v>606</v>
      </c>
      <c r="I303" s="692"/>
      <c r="J303" s="711" t="s">
        <v>259</v>
      </c>
      <c r="K303" s="692">
        <v>2013</v>
      </c>
      <c r="L303" s="711"/>
      <c r="M303" s="711"/>
      <c r="N303" s="711"/>
      <c r="O303" s="711"/>
      <c r="P303" s="711"/>
      <c r="Q303" s="692" t="s">
        <v>130</v>
      </c>
      <c r="R303" s="697">
        <v>8898846.7874794062</v>
      </c>
      <c r="S303" s="563"/>
      <c r="T303" s="516" t="str">
        <f t="shared" si="138"/>
        <v>2.06.01</v>
      </c>
      <c r="U303" s="524" t="str">
        <f t="shared" si="149"/>
        <v>ALAT KANTOR</v>
      </c>
      <c r="V303" s="516">
        <f t="shared" si="150"/>
        <v>5</v>
      </c>
      <c r="W303" s="769">
        <f t="shared" si="141"/>
        <v>1779769.3574958812</v>
      </c>
      <c r="X303" s="516">
        <f t="shared" si="142"/>
        <v>1</v>
      </c>
      <c r="Y303" s="770">
        <f t="shared" si="143"/>
        <v>1779769.3574958812</v>
      </c>
      <c r="Z303" s="771">
        <f t="shared" si="144"/>
        <v>1779769.3574958812</v>
      </c>
      <c r="AA303" s="769">
        <f t="shared" si="145"/>
        <v>1779769.3574958812</v>
      </c>
      <c r="AB303" s="769">
        <f t="shared" si="146"/>
        <v>1779769.3574958812</v>
      </c>
      <c r="AC303" s="769">
        <f t="shared" si="147"/>
        <v>1779769.3574958812</v>
      </c>
      <c r="AD303" s="769">
        <f t="shared" si="148"/>
        <v>0</v>
      </c>
      <c r="AE303" s="808">
        <f t="shared" si="131"/>
        <v>0</v>
      </c>
      <c r="AF303" s="516">
        <f t="shared" si="151"/>
        <v>2013</v>
      </c>
      <c r="AG303" s="748">
        <f t="shared" si="132"/>
        <v>0</v>
      </c>
      <c r="AH303" s="749">
        <f t="shared" si="134"/>
        <v>7119077.4299835246</v>
      </c>
      <c r="AI303" s="746">
        <f t="shared" si="135"/>
        <v>8898846.7874794062</v>
      </c>
      <c r="AJ303" s="745">
        <f t="shared" si="136"/>
        <v>8898846.7874794062</v>
      </c>
      <c r="AK303" s="745">
        <f t="shared" si="133"/>
        <v>8898846.7874794062</v>
      </c>
      <c r="AL303" s="877"/>
    </row>
    <row r="304" spans="1:38" ht="30" hidden="1" customHeight="1" x14ac:dyDescent="0.2">
      <c r="A304" s="775" t="s">
        <v>1220</v>
      </c>
      <c r="B304" s="775" t="str">
        <f t="shared" si="139"/>
        <v>02.06.02.01</v>
      </c>
      <c r="C304" s="760">
        <v>272</v>
      </c>
      <c r="D304" s="692" t="s">
        <v>341</v>
      </c>
      <c r="E304" s="693" t="str">
        <f t="shared" si="140"/>
        <v>2.06.02.01.37</v>
      </c>
      <c r="F304" s="694" t="s">
        <v>1077</v>
      </c>
      <c r="G304" s="696" t="s">
        <v>598</v>
      </c>
      <c r="H304" s="695" t="s">
        <v>607</v>
      </c>
      <c r="I304" s="692"/>
      <c r="J304" s="711" t="s">
        <v>250</v>
      </c>
      <c r="K304" s="692">
        <v>2013</v>
      </c>
      <c r="L304" s="711"/>
      <c r="M304" s="711"/>
      <c r="N304" s="711"/>
      <c r="O304" s="711"/>
      <c r="P304" s="711"/>
      <c r="Q304" s="692" t="s">
        <v>130</v>
      </c>
      <c r="R304" s="697">
        <v>3893245.4695222406</v>
      </c>
      <c r="S304" s="563"/>
      <c r="T304" s="516" t="str">
        <f t="shared" si="138"/>
        <v>2.06.02</v>
      </c>
      <c r="U304" s="524" t="str">
        <f t="shared" si="149"/>
        <v>ALAT RUMAH TANGGA</v>
      </c>
      <c r="V304" s="516">
        <f t="shared" si="150"/>
        <v>5</v>
      </c>
      <c r="W304" s="769">
        <f t="shared" si="141"/>
        <v>778649.09390444809</v>
      </c>
      <c r="X304" s="516">
        <f t="shared" si="142"/>
        <v>1</v>
      </c>
      <c r="Y304" s="770">
        <f t="shared" si="143"/>
        <v>778649.09390444809</v>
      </c>
      <c r="Z304" s="771">
        <f t="shared" si="144"/>
        <v>778649.09390444809</v>
      </c>
      <c r="AA304" s="769">
        <f t="shared" si="145"/>
        <v>778649.09390444809</v>
      </c>
      <c r="AB304" s="769">
        <f t="shared" si="146"/>
        <v>778649.09390444809</v>
      </c>
      <c r="AC304" s="769">
        <f t="shared" si="147"/>
        <v>778649.09390444809</v>
      </c>
      <c r="AD304" s="769">
        <f t="shared" si="148"/>
        <v>0</v>
      </c>
      <c r="AE304" s="808">
        <f t="shared" si="131"/>
        <v>0</v>
      </c>
      <c r="AF304" s="516">
        <f t="shared" si="151"/>
        <v>2013</v>
      </c>
      <c r="AG304" s="748">
        <f t="shared" si="132"/>
        <v>0</v>
      </c>
      <c r="AH304" s="749">
        <f t="shared" si="134"/>
        <v>3114596.3756177924</v>
      </c>
      <c r="AI304" s="746">
        <f t="shared" si="135"/>
        <v>3893245.4695222406</v>
      </c>
      <c r="AJ304" s="745">
        <f t="shared" si="136"/>
        <v>3893245.4695222406</v>
      </c>
      <c r="AK304" s="745">
        <f t="shared" si="133"/>
        <v>3893245.4695222406</v>
      </c>
      <c r="AL304" s="877"/>
    </row>
    <row r="305" spans="1:38" ht="30" hidden="1" customHeight="1" x14ac:dyDescent="0.2">
      <c r="A305" s="775" t="s">
        <v>1220</v>
      </c>
      <c r="B305" s="775" t="str">
        <f t="shared" si="139"/>
        <v>02.06.04.07</v>
      </c>
      <c r="C305" s="760">
        <v>273</v>
      </c>
      <c r="D305" s="692" t="s">
        <v>954</v>
      </c>
      <c r="E305" s="693" t="str">
        <f t="shared" si="140"/>
        <v>2.06.04.07.06</v>
      </c>
      <c r="F305" s="694" t="s">
        <v>1078</v>
      </c>
      <c r="G305" s="696" t="s">
        <v>248</v>
      </c>
      <c r="H305" s="695" t="s">
        <v>609</v>
      </c>
      <c r="I305" s="692"/>
      <c r="J305" s="711" t="s">
        <v>250</v>
      </c>
      <c r="K305" s="692">
        <v>2013</v>
      </c>
      <c r="L305" s="711"/>
      <c r="M305" s="711"/>
      <c r="N305" s="711"/>
      <c r="O305" s="711"/>
      <c r="P305" s="711"/>
      <c r="Q305" s="692" t="s">
        <v>130</v>
      </c>
      <c r="R305" s="697">
        <v>2892125.2059308072</v>
      </c>
      <c r="S305" s="563"/>
      <c r="T305" s="516" t="str">
        <f t="shared" si="138"/>
        <v>2.06.04</v>
      </c>
      <c r="U305" s="524" t="str">
        <f t="shared" si="149"/>
        <v>MEJA DAN KURSI KERJA/RAPAT PEJABAT</v>
      </c>
      <c r="V305" s="516">
        <f t="shared" si="150"/>
        <v>5</v>
      </c>
      <c r="W305" s="769">
        <f t="shared" si="141"/>
        <v>578425.04118616146</v>
      </c>
      <c r="X305" s="516">
        <f t="shared" si="142"/>
        <v>1</v>
      </c>
      <c r="Y305" s="770">
        <f t="shared" si="143"/>
        <v>578425.04118616146</v>
      </c>
      <c r="Z305" s="771">
        <f t="shared" si="144"/>
        <v>578425.04118616146</v>
      </c>
      <c r="AA305" s="769">
        <f t="shared" si="145"/>
        <v>578425.04118616146</v>
      </c>
      <c r="AB305" s="769">
        <f t="shared" si="146"/>
        <v>578425.04118616146</v>
      </c>
      <c r="AC305" s="769">
        <f t="shared" si="147"/>
        <v>578425.04118616146</v>
      </c>
      <c r="AD305" s="769">
        <f t="shared" si="148"/>
        <v>0</v>
      </c>
      <c r="AE305" s="808">
        <f t="shared" si="131"/>
        <v>0</v>
      </c>
      <c r="AF305" s="516">
        <f t="shared" si="151"/>
        <v>2013</v>
      </c>
      <c r="AG305" s="748">
        <f t="shared" si="132"/>
        <v>0</v>
      </c>
      <c r="AH305" s="749">
        <f t="shared" si="134"/>
        <v>2313700.1647446458</v>
      </c>
      <c r="AI305" s="746">
        <f t="shared" si="135"/>
        <v>2892125.2059308072</v>
      </c>
      <c r="AJ305" s="745">
        <f t="shared" si="136"/>
        <v>2892125.2059308072</v>
      </c>
      <c r="AK305" s="745">
        <f t="shared" si="133"/>
        <v>2892125.2059308072</v>
      </c>
      <c r="AL305" s="877"/>
    </row>
    <row r="306" spans="1:38" ht="30" hidden="1" customHeight="1" x14ac:dyDescent="0.2">
      <c r="A306" s="775" t="s">
        <v>1220</v>
      </c>
      <c r="B306" s="775" t="str">
        <f t="shared" si="139"/>
        <v>02.06.01.02</v>
      </c>
      <c r="C306" s="760">
        <v>274</v>
      </c>
      <c r="D306" s="777" t="s">
        <v>679</v>
      </c>
      <c r="E306" s="693" t="str">
        <f t="shared" si="140"/>
        <v>2.06.01.02.12</v>
      </c>
      <c r="F306" s="610" t="s">
        <v>1079</v>
      </c>
      <c r="G306" s="720" t="s">
        <v>248</v>
      </c>
      <c r="H306" s="699" t="s">
        <v>1141</v>
      </c>
      <c r="I306" s="692"/>
      <c r="J306" s="699" t="s">
        <v>936</v>
      </c>
      <c r="K306" s="723">
        <v>2014</v>
      </c>
      <c r="L306" s="711"/>
      <c r="M306" s="711"/>
      <c r="N306" s="711"/>
      <c r="O306" s="711"/>
      <c r="P306" s="711"/>
      <c r="Q306" s="723" t="s">
        <v>130</v>
      </c>
      <c r="R306" s="618">
        <v>50203311.182595447</v>
      </c>
      <c r="S306" s="563"/>
      <c r="T306" s="516" t="str">
        <f t="shared" si="138"/>
        <v>2.06.01</v>
      </c>
      <c r="U306" s="524" t="str">
        <f t="shared" si="149"/>
        <v>ALAT KANTOR</v>
      </c>
      <c r="V306" s="516">
        <f t="shared" si="150"/>
        <v>5</v>
      </c>
      <c r="W306" s="769">
        <f t="shared" si="141"/>
        <v>10040662.236519089</v>
      </c>
      <c r="X306" s="516"/>
      <c r="Y306" s="770">
        <f t="shared" si="143"/>
        <v>0</v>
      </c>
      <c r="Z306" s="771">
        <f t="shared" si="144"/>
        <v>10040662.236519089</v>
      </c>
      <c r="AA306" s="769">
        <f t="shared" si="145"/>
        <v>10040662.236519089</v>
      </c>
      <c r="AB306" s="769">
        <f t="shared" si="146"/>
        <v>10040662.236519089</v>
      </c>
      <c r="AC306" s="769">
        <f t="shared" si="147"/>
        <v>10040662.236519089</v>
      </c>
      <c r="AD306" s="769">
        <f t="shared" si="148"/>
        <v>10040662.236519089</v>
      </c>
      <c r="AE306" s="808">
        <f t="shared" si="131"/>
        <v>0</v>
      </c>
      <c r="AF306" s="516">
        <f t="shared" si="151"/>
        <v>2014</v>
      </c>
      <c r="AG306" s="748">
        <f t="shared" si="132"/>
        <v>0</v>
      </c>
      <c r="AH306" s="749">
        <f t="shared" si="134"/>
        <v>30121986.709557265</v>
      </c>
      <c r="AI306" s="746">
        <f t="shared" si="135"/>
        <v>40162648.946076356</v>
      </c>
      <c r="AJ306" s="745">
        <f t="shared" si="136"/>
        <v>50203311.182595447</v>
      </c>
      <c r="AK306" s="745">
        <f t="shared" si="133"/>
        <v>50203311.182595447</v>
      </c>
      <c r="AL306" s="877"/>
    </row>
    <row r="307" spans="1:38" ht="30" hidden="1" customHeight="1" x14ac:dyDescent="0.2">
      <c r="A307" s="775" t="s">
        <v>1220</v>
      </c>
      <c r="B307" s="775" t="str">
        <f t="shared" si="139"/>
        <v>02.06.01.05</v>
      </c>
      <c r="C307" s="760">
        <v>275</v>
      </c>
      <c r="D307" s="777" t="s">
        <v>680</v>
      </c>
      <c r="E307" s="693" t="str">
        <f t="shared" si="140"/>
        <v>2.06.01.05.05</v>
      </c>
      <c r="F307" s="610" t="s">
        <v>1080</v>
      </c>
      <c r="G307" s="720" t="s">
        <v>658</v>
      </c>
      <c r="H307" s="699" t="s">
        <v>661</v>
      </c>
      <c r="I307" s="692"/>
      <c r="J307" s="699" t="s">
        <v>936</v>
      </c>
      <c r="K307" s="723">
        <v>2014</v>
      </c>
      <c r="L307" s="711"/>
      <c r="M307" s="711"/>
      <c r="N307" s="711"/>
      <c r="O307" s="711"/>
      <c r="P307" s="711"/>
      <c r="Q307" s="723" t="s">
        <v>130</v>
      </c>
      <c r="R307" s="618">
        <v>7020662.8290865999</v>
      </c>
      <c r="S307" s="563"/>
      <c r="T307" s="516" t="str">
        <f t="shared" si="138"/>
        <v>2.06.01</v>
      </c>
      <c r="U307" s="524" t="str">
        <f t="shared" si="149"/>
        <v>ALAT KANTOR</v>
      </c>
      <c r="V307" s="516">
        <f t="shared" si="150"/>
        <v>5</v>
      </c>
      <c r="W307" s="769">
        <f t="shared" si="141"/>
        <v>1404132.56581732</v>
      </c>
      <c r="X307" s="516"/>
      <c r="Y307" s="770">
        <f t="shared" si="143"/>
        <v>0</v>
      </c>
      <c r="Z307" s="771">
        <f t="shared" si="144"/>
        <v>1404132.56581732</v>
      </c>
      <c r="AA307" s="769">
        <f t="shared" si="145"/>
        <v>1404132.56581732</v>
      </c>
      <c r="AB307" s="769">
        <f t="shared" si="146"/>
        <v>1404132.56581732</v>
      </c>
      <c r="AC307" s="769">
        <f t="shared" si="147"/>
        <v>1404132.56581732</v>
      </c>
      <c r="AD307" s="769">
        <f t="shared" si="148"/>
        <v>1404132.56581732</v>
      </c>
      <c r="AE307" s="808">
        <f t="shared" si="131"/>
        <v>0</v>
      </c>
      <c r="AF307" s="516">
        <f t="shared" si="151"/>
        <v>2014</v>
      </c>
      <c r="AG307" s="748">
        <f t="shared" si="132"/>
        <v>0</v>
      </c>
      <c r="AH307" s="749">
        <f t="shared" si="134"/>
        <v>4212397.6974519603</v>
      </c>
      <c r="AI307" s="746">
        <f t="shared" si="135"/>
        <v>5616530.2632692801</v>
      </c>
      <c r="AJ307" s="745">
        <f t="shared" si="136"/>
        <v>7020662.8290865999</v>
      </c>
      <c r="AK307" s="745">
        <f t="shared" si="133"/>
        <v>7020662.8290865999</v>
      </c>
      <c r="AL307" s="877"/>
    </row>
    <row r="308" spans="1:38" ht="30" hidden="1" customHeight="1" x14ac:dyDescent="0.2">
      <c r="A308" s="775" t="s">
        <v>1220</v>
      </c>
      <c r="B308" s="775" t="str">
        <f t="shared" si="139"/>
        <v>02.06.01.05</v>
      </c>
      <c r="C308" s="760">
        <v>276</v>
      </c>
      <c r="D308" s="778" t="s">
        <v>1211</v>
      </c>
      <c r="E308" s="693" t="str">
        <f t="shared" si="140"/>
        <v>2.06.01.05.40</v>
      </c>
      <c r="F308" s="610" t="s">
        <v>1081</v>
      </c>
      <c r="G308" s="720" t="s">
        <v>659</v>
      </c>
      <c r="H308" s="699" t="s">
        <v>1142</v>
      </c>
      <c r="I308" s="692"/>
      <c r="J308" s="699" t="s">
        <v>936</v>
      </c>
      <c r="K308" s="723">
        <v>2014</v>
      </c>
      <c r="L308" s="711"/>
      <c r="M308" s="711"/>
      <c r="N308" s="711"/>
      <c r="O308" s="711"/>
      <c r="P308" s="711"/>
      <c r="Q308" s="723" t="s">
        <v>130</v>
      </c>
      <c r="R308" s="618">
        <v>45467149.75027512</v>
      </c>
      <c r="S308" s="563"/>
      <c r="T308" s="516" t="str">
        <f t="shared" si="138"/>
        <v>2.06.01</v>
      </c>
      <c r="U308" s="524" t="str">
        <f t="shared" si="149"/>
        <v>ALAT KANTOR</v>
      </c>
      <c r="V308" s="516">
        <f t="shared" si="150"/>
        <v>5</v>
      </c>
      <c r="W308" s="769">
        <f t="shared" si="141"/>
        <v>9093429.9500550237</v>
      </c>
      <c r="X308" s="516"/>
      <c r="Y308" s="770">
        <f t="shared" si="143"/>
        <v>0</v>
      </c>
      <c r="Z308" s="771">
        <f t="shared" si="144"/>
        <v>9093429.9500550237</v>
      </c>
      <c r="AA308" s="769">
        <f t="shared" si="145"/>
        <v>9093429.9500550237</v>
      </c>
      <c r="AB308" s="769">
        <f t="shared" si="146"/>
        <v>9093429.9500550237</v>
      </c>
      <c r="AC308" s="769">
        <f t="shared" si="147"/>
        <v>9093429.9500550237</v>
      </c>
      <c r="AD308" s="769">
        <f t="shared" si="148"/>
        <v>9093429.9500550237</v>
      </c>
      <c r="AE308" s="808">
        <f t="shared" ref="AE308:AE350" si="152">IF(R308=Y308+Z308+AA308+AB308+AC308+AD308,0,W308)</f>
        <v>0</v>
      </c>
      <c r="AF308" s="516">
        <f t="shared" si="151"/>
        <v>2014</v>
      </c>
      <c r="AG308" s="748">
        <f t="shared" ref="AG308:AG350" si="153">R308-(Y308+Z308+AA308+AB308+AC308+AD308+AE308)</f>
        <v>0</v>
      </c>
      <c r="AH308" s="749">
        <f t="shared" si="134"/>
        <v>27280289.850165069</v>
      </c>
      <c r="AI308" s="746">
        <f t="shared" si="135"/>
        <v>36373719.800220095</v>
      </c>
      <c r="AJ308" s="745">
        <f t="shared" si="136"/>
        <v>45467149.75027512</v>
      </c>
      <c r="AK308" s="745">
        <f t="shared" ref="AK308:AK343" si="154">Y308+Z308+AA308+AB308+AC308+AD308+AE308</f>
        <v>45467149.75027512</v>
      </c>
      <c r="AL308" s="877"/>
    </row>
    <row r="309" spans="1:38" ht="30" hidden="1" customHeight="1" x14ac:dyDescent="0.2">
      <c r="A309" s="775" t="s">
        <v>1220</v>
      </c>
      <c r="B309" s="775" t="str">
        <f t="shared" si="139"/>
        <v>02.06.03.02</v>
      </c>
      <c r="C309" s="760">
        <v>277</v>
      </c>
      <c r="D309" s="692" t="s">
        <v>144</v>
      </c>
      <c r="E309" s="693" t="str">
        <f t="shared" si="140"/>
        <v>2.06.03.02.01</v>
      </c>
      <c r="F309" s="610" t="s">
        <v>1082</v>
      </c>
      <c r="G309" s="720" t="s">
        <v>658</v>
      </c>
      <c r="H309" s="699" t="s">
        <v>1143</v>
      </c>
      <c r="I309" s="692"/>
      <c r="J309" s="699" t="s">
        <v>936</v>
      </c>
      <c r="K309" s="723">
        <v>2014</v>
      </c>
      <c r="L309" s="711"/>
      <c r="M309" s="711"/>
      <c r="N309" s="711"/>
      <c r="O309" s="711"/>
      <c r="P309" s="711"/>
      <c r="Q309" s="723" t="s">
        <v>130</v>
      </c>
      <c r="R309" s="618">
        <v>39820000</v>
      </c>
      <c r="S309" s="563"/>
      <c r="T309" s="516" t="str">
        <f t="shared" si="138"/>
        <v>2.06.03</v>
      </c>
      <c r="U309" s="524" t="str">
        <f t="shared" si="149"/>
        <v>KOMPUTER</v>
      </c>
      <c r="V309" s="516">
        <f t="shared" si="150"/>
        <v>4</v>
      </c>
      <c r="W309" s="769">
        <f t="shared" si="141"/>
        <v>9955000</v>
      </c>
      <c r="X309" s="516"/>
      <c r="Y309" s="770">
        <f t="shared" si="143"/>
        <v>0</v>
      </c>
      <c r="Z309" s="771">
        <f t="shared" si="144"/>
        <v>9955000</v>
      </c>
      <c r="AA309" s="769">
        <f t="shared" si="145"/>
        <v>9955000</v>
      </c>
      <c r="AB309" s="769">
        <f t="shared" si="146"/>
        <v>9955000</v>
      </c>
      <c r="AC309" s="769">
        <f t="shared" si="147"/>
        <v>9955000</v>
      </c>
      <c r="AD309" s="769">
        <f t="shared" si="148"/>
        <v>0</v>
      </c>
      <c r="AE309" s="808">
        <f t="shared" si="152"/>
        <v>0</v>
      </c>
      <c r="AF309" s="516">
        <f t="shared" si="151"/>
        <v>2014</v>
      </c>
      <c r="AG309" s="748">
        <f t="shared" si="153"/>
        <v>0</v>
      </c>
      <c r="AH309" s="749">
        <f t="shared" si="134"/>
        <v>29865000</v>
      </c>
      <c r="AI309" s="746">
        <f t="shared" si="135"/>
        <v>39820000</v>
      </c>
      <c r="AJ309" s="745">
        <f t="shared" si="136"/>
        <v>39820000</v>
      </c>
      <c r="AK309" s="745">
        <f t="shared" si="154"/>
        <v>39820000</v>
      </c>
      <c r="AL309" s="877"/>
    </row>
    <row r="310" spans="1:38" ht="30" hidden="1" customHeight="1" x14ac:dyDescent="0.2">
      <c r="A310" s="775" t="s">
        <v>1220</v>
      </c>
      <c r="B310" s="775" t="str">
        <f t="shared" si="139"/>
        <v>02.06.03.02</v>
      </c>
      <c r="C310" s="760">
        <v>278</v>
      </c>
      <c r="D310" s="696" t="s">
        <v>224</v>
      </c>
      <c r="E310" s="693" t="str">
        <f t="shared" si="140"/>
        <v>2.06.03.02.02</v>
      </c>
      <c r="F310" s="610" t="s">
        <v>1071</v>
      </c>
      <c r="G310" s="720" t="s">
        <v>248</v>
      </c>
      <c r="H310" s="699" t="s">
        <v>1144</v>
      </c>
      <c r="I310" s="692"/>
      <c r="J310" s="699" t="s">
        <v>936</v>
      </c>
      <c r="K310" s="723">
        <v>2014</v>
      </c>
      <c r="L310" s="711"/>
      <c r="M310" s="711"/>
      <c r="N310" s="711"/>
      <c r="O310" s="711"/>
      <c r="P310" s="711"/>
      <c r="Q310" s="723" t="s">
        <v>130</v>
      </c>
      <c r="R310" s="618">
        <v>19965000</v>
      </c>
      <c r="S310" s="563"/>
      <c r="T310" s="516" t="str">
        <f t="shared" si="138"/>
        <v>2.06.03</v>
      </c>
      <c r="U310" s="524" t="str">
        <f t="shared" si="149"/>
        <v>KOMPUTER</v>
      </c>
      <c r="V310" s="516">
        <f t="shared" si="150"/>
        <v>4</v>
      </c>
      <c r="W310" s="769">
        <f t="shared" si="141"/>
        <v>4991250</v>
      </c>
      <c r="X310" s="516"/>
      <c r="Y310" s="770">
        <f t="shared" si="143"/>
        <v>0</v>
      </c>
      <c r="Z310" s="771">
        <f t="shared" si="144"/>
        <v>4991250</v>
      </c>
      <c r="AA310" s="769">
        <f t="shared" si="145"/>
        <v>4991250</v>
      </c>
      <c r="AB310" s="769">
        <f t="shared" si="146"/>
        <v>4991250</v>
      </c>
      <c r="AC310" s="769">
        <f t="shared" si="147"/>
        <v>4991250</v>
      </c>
      <c r="AD310" s="769">
        <f t="shared" si="148"/>
        <v>0</v>
      </c>
      <c r="AE310" s="808">
        <f t="shared" si="152"/>
        <v>0</v>
      </c>
      <c r="AF310" s="516">
        <f t="shared" si="151"/>
        <v>2014</v>
      </c>
      <c r="AG310" s="748">
        <f t="shared" si="153"/>
        <v>0</v>
      </c>
      <c r="AH310" s="749">
        <f t="shared" si="134"/>
        <v>14973750</v>
      </c>
      <c r="AI310" s="746">
        <f t="shared" si="135"/>
        <v>19965000</v>
      </c>
      <c r="AJ310" s="745">
        <f t="shared" si="136"/>
        <v>19965000</v>
      </c>
      <c r="AK310" s="745">
        <f t="shared" si="154"/>
        <v>19965000</v>
      </c>
      <c r="AL310" s="877"/>
    </row>
    <row r="311" spans="1:38" ht="30" hidden="1" customHeight="1" x14ac:dyDescent="0.2">
      <c r="A311" s="775" t="s">
        <v>1220</v>
      </c>
      <c r="B311" s="775" t="str">
        <f t="shared" si="139"/>
        <v>02.06.03.02</v>
      </c>
      <c r="C311" s="760">
        <v>279</v>
      </c>
      <c r="D311" s="696" t="s">
        <v>224</v>
      </c>
      <c r="E311" s="693" t="str">
        <f t="shared" si="140"/>
        <v>2.06.03.02.02</v>
      </c>
      <c r="F311" s="610" t="s">
        <v>1075</v>
      </c>
      <c r="G311" s="720" t="s">
        <v>248</v>
      </c>
      <c r="H311" s="699" t="s">
        <v>1145</v>
      </c>
      <c r="I311" s="692"/>
      <c r="J311" s="699" t="s">
        <v>936</v>
      </c>
      <c r="K311" s="723">
        <v>2014</v>
      </c>
      <c r="L311" s="711"/>
      <c r="M311" s="711"/>
      <c r="N311" s="711"/>
      <c r="O311" s="711"/>
      <c r="P311" s="711"/>
      <c r="Q311" s="723" t="s">
        <v>130</v>
      </c>
      <c r="R311" s="618">
        <v>25100479.156989474</v>
      </c>
      <c r="S311" s="563"/>
      <c r="T311" s="516" t="str">
        <f t="shared" si="138"/>
        <v>2.06.03</v>
      </c>
      <c r="U311" s="524" t="str">
        <f t="shared" si="149"/>
        <v>KOMPUTER</v>
      </c>
      <c r="V311" s="516">
        <f t="shared" si="150"/>
        <v>4</v>
      </c>
      <c r="W311" s="769">
        <f t="shared" si="141"/>
        <v>6275119.7892473685</v>
      </c>
      <c r="X311" s="516"/>
      <c r="Y311" s="770">
        <f t="shared" si="143"/>
        <v>0</v>
      </c>
      <c r="Z311" s="771">
        <f t="shared" si="144"/>
        <v>6275119.7892473685</v>
      </c>
      <c r="AA311" s="769">
        <f t="shared" si="145"/>
        <v>6275119.7892473685</v>
      </c>
      <c r="AB311" s="769">
        <f t="shared" si="146"/>
        <v>6275119.7892473685</v>
      </c>
      <c r="AC311" s="769">
        <f t="shared" si="147"/>
        <v>6275119.7892473685</v>
      </c>
      <c r="AD311" s="769">
        <f t="shared" si="148"/>
        <v>0</v>
      </c>
      <c r="AE311" s="808">
        <f t="shared" si="152"/>
        <v>0</v>
      </c>
      <c r="AF311" s="516">
        <f t="shared" si="151"/>
        <v>2014</v>
      </c>
      <c r="AG311" s="748">
        <f t="shared" si="153"/>
        <v>0</v>
      </c>
      <c r="AH311" s="749">
        <f t="shared" si="134"/>
        <v>18825359.367742106</v>
      </c>
      <c r="AI311" s="746">
        <f t="shared" si="135"/>
        <v>25100479.156989474</v>
      </c>
      <c r="AJ311" s="745">
        <f t="shared" si="136"/>
        <v>25100479.156989474</v>
      </c>
      <c r="AK311" s="745">
        <f t="shared" si="154"/>
        <v>25100479.156989474</v>
      </c>
      <c r="AL311" s="877"/>
    </row>
    <row r="312" spans="1:38" ht="30" hidden="1" customHeight="1" x14ac:dyDescent="0.2">
      <c r="A312" s="775" t="s">
        <v>1220</v>
      </c>
      <c r="B312" s="775" t="str">
        <f t="shared" si="139"/>
        <v>02.06.04.07</v>
      </c>
      <c r="C312" s="760">
        <v>280</v>
      </c>
      <c r="D312" s="692" t="s">
        <v>954</v>
      </c>
      <c r="E312" s="693" t="str">
        <f t="shared" si="140"/>
        <v>2.06.04.07.06</v>
      </c>
      <c r="F312" s="610" t="s">
        <v>1078</v>
      </c>
      <c r="G312" s="720" t="s">
        <v>659</v>
      </c>
      <c r="H312" s="699" t="s">
        <v>249</v>
      </c>
      <c r="I312" s="692"/>
      <c r="J312" s="699" t="s">
        <v>936</v>
      </c>
      <c r="K312" s="723">
        <v>2014</v>
      </c>
      <c r="L312" s="711"/>
      <c r="M312" s="711"/>
      <c r="N312" s="711"/>
      <c r="O312" s="711"/>
      <c r="P312" s="711"/>
      <c r="Q312" s="723" t="s">
        <v>130</v>
      </c>
      <c r="R312" s="618">
        <v>8755981.1012753993</v>
      </c>
      <c r="S312" s="563"/>
      <c r="T312" s="516" t="str">
        <f t="shared" si="138"/>
        <v>2.06.04</v>
      </c>
      <c r="U312" s="524" t="str">
        <f t="shared" si="149"/>
        <v>MEJA DAN KURSI KERJA/RAPAT PEJABAT</v>
      </c>
      <c r="V312" s="516">
        <f t="shared" si="150"/>
        <v>5</v>
      </c>
      <c r="W312" s="769">
        <f t="shared" si="141"/>
        <v>1751196.2202550799</v>
      </c>
      <c r="X312" s="516"/>
      <c r="Y312" s="770">
        <f t="shared" si="143"/>
        <v>0</v>
      </c>
      <c r="Z312" s="771">
        <f t="shared" si="144"/>
        <v>1751196.2202550799</v>
      </c>
      <c r="AA312" s="769">
        <f t="shared" si="145"/>
        <v>1751196.2202550799</v>
      </c>
      <c r="AB312" s="769">
        <f t="shared" si="146"/>
        <v>1751196.2202550799</v>
      </c>
      <c r="AC312" s="769">
        <f t="shared" si="147"/>
        <v>1751196.2202550799</v>
      </c>
      <c r="AD312" s="769">
        <f t="shared" si="148"/>
        <v>1751196.2202550799</v>
      </c>
      <c r="AE312" s="808">
        <f t="shared" si="152"/>
        <v>0</v>
      </c>
      <c r="AF312" s="516">
        <f t="shared" si="151"/>
        <v>2014</v>
      </c>
      <c r="AG312" s="748">
        <f t="shared" si="153"/>
        <v>0</v>
      </c>
      <c r="AH312" s="749">
        <f t="shared" si="134"/>
        <v>5253588.66076524</v>
      </c>
      <c r="AI312" s="746">
        <f t="shared" si="135"/>
        <v>7004784.8810203196</v>
      </c>
      <c r="AJ312" s="745">
        <f t="shared" si="136"/>
        <v>8755981.1012753993</v>
      </c>
      <c r="AK312" s="745">
        <f t="shared" si="154"/>
        <v>8755981.1012753993</v>
      </c>
      <c r="AL312" s="877"/>
    </row>
    <row r="313" spans="1:38" ht="30" hidden="1" customHeight="1" x14ac:dyDescent="0.2">
      <c r="A313" s="775" t="s">
        <v>1220</v>
      </c>
      <c r="B313" s="775" t="str">
        <f t="shared" si="139"/>
        <v>02.06.03.06</v>
      </c>
      <c r="C313" s="760">
        <v>281</v>
      </c>
      <c r="D313" s="777" t="s">
        <v>682</v>
      </c>
      <c r="E313" s="693" t="str">
        <f t="shared" si="140"/>
        <v>2.06.03.06.06</v>
      </c>
      <c r="F313" s="610" t="s">
        <v>1083</v>
      </c>
      <c r="G313" s="720" t="s">
        <v>248</v>
      </c>
      <c r="H313" s="699" t="s">
        <v>128</v>
      </c>
      <c r="I313" s="692"/>
      <c r="J313" s="699" t="s">
        <v>936</v>
      </c>
      <c r="K313" s="723">
        <v>2014</v>
      </c>
      <c r="L313" s="711"/>
      <c r="M313" s="711"/>
      <c r="N313" s="711"/>
      <c r="O313" s="711"/>
      <c r="P313" s="711"/>
      <c r="Q313" s="723" t="s">
        <v>130</v>
      </c>
      <c r="R313" s="618">
        <v>102295785.59859431</v>
      </c>
      <c r="S313" s="563"/>
      <c r="T313" s="516" t="str">
        <f t="shared" si="138"/>
        <v>2.06.03</v>
      </c>
      <c r="U313" s="524" t="str">
        <f t="shared" si="149"/>
        <v>KOMPUTER</v>
      </c>
      <c r="V313" s="516">
        <f t="shared" si="150"/>
        <v>4</v>
      </c>
      <c r="W313" s="769">
        <f t="shared" si="141"/>
        <v>25573946.399648577</v>
      </c>
      <c r="X313" s="516"/>
      <c r="Y313" s="770">
        <f t="shared" si="143"/>
        <v>0</v>
      </c>
      <c r="Z313" s="771">
        <f t="shared" si="144"/>
        <v>25573946.399648577</v>
      </c>
      <c r="AA313" s="769">
        <f t="shared" si="145"/>
        <v>25573946.399648577</v>
      </c>
      <c r="AB313" s="769">
        <f t="shared" si="146"/>
        <v>25573946.399648577</v>
      </c>
      <c r="AC313" s="769">
        <f t="shared" si="147"/>
        <v>25573946.399648577</v>
      </c>
      <c r="AD313" s="769">
        <f t="shared" si="148"/>
        <v>0</v>
      </c>
      <c r="AE313" s="808">
        <f t="shared" si="152"/>
        <v>0</v>
      </c>
      <c r="AF313" s="516">
        <f t="shared" si="151"/>
        <v>2014</v>
      </c>
      <c r="AG313" s="748">
        <f t="shared" si="153"/>
        <v>0</v>
      </c>
      <c r="AH313" s="749">
        <f t="shared" si="134"/>
        <v>76721839.198945731</v>
      </c>
      <c r="AI313" s="746">
        <f t="shared" si="135"/>
        <v>102295785.59859431</v>
      </c>
      <c r="AJ313" s="745">
        <f t="shared" si="136"/>
        <v>102295785.59859431</v>
      </c>
      <c r="AK313" s="745">
        <f t="shared" si="154"/>
        <v>102295785.59859431</v>
      </c>
      <c r="AL313" s="877"/>
    </row>
    <row r="314" spans="1:38" ht="30" hidden="1" customHeight="1" x14ac:dyDescent="0.2">
      <c r="A314" s="775" t="s">
        <v>1220</v>
      </c>
      <c r="B314" s="775" t="str">
        <f t="shared" si="139"/>
        <v>02.06.03.06</v>
      </c>
      <c r="C314" s="760">
        <v>282</v>
      </c>
      <c r="D314" s="692" t="s">
        <v>682</v>
      </c>
      <c r="E314" s="693" t="str">
        <f t="shared" si="140"/>
        <v>2.06.03.06.06</v>
      </c>
      <c r="F314" s="610" t="s">
        <v>1084</v>
      </c>
      <c r="G314" s="720" t="s">
        <v>248</v>
      </c>
      <c r="H314" s="699" t="s">
        <v>128</v>
      </c>
      <c r="I314" s="692"/>
      <c r="J314" s="699" t="s">
        <v>936</v>
      </c>
      <c r="K314" s="723">
        <v>2014</v>
      </c>
      <c r="L314" s="711"/>
      <c r="M314" s="711"/>
      <c r="N314" s="711"/>
      <c r="O314" s="711"/>
      <c r="P314" s="711"/>
      <c r="Q314" s="723" t="s">
        <v>130</v>
      </c>
      <c r="R314" s="618">
        <v>94683639.588619217</v>
      </c>
      <c r="S314" s="563"/>
      <c r="T314" s="516" t="str">
        <f t="shared" si="138"/>
        <v>2.06.03</v>
      </c>
      <c r="U314" s="524" t="str">
        <f t="shared" si="149"/>
        <v>KOMPUTER</v>
      </c>
      <c r="V314" s="516">
        <f t="shared" si="150"/>
        <v>4</v>
      </c>
      <c r="W314" s="769">
        <f t="shared" si="141"/>
        <v>23670909.897154804</v>
      </c>
      <c r="X314" s="516"/>
      <c r="Y314" s="770">
        <f t="shared" si="143"/>
        <v>0</v>
      </c>
      <c r="Z314" s="771">
        <f t="shared" si="144"/>
        <v>23670909.897154804</v>
      </c>
      <c r="AA314" s="769">
        <f t="shared" si="145"/>
        <v>23670909.897154804</v>
      </c>
      <c r="AB314" s="769">
        <f t="shared" si="146"/>
        <v>23670909.897154804</v>
      </c>
      <c r="AC314" s="769">
        <f t="shared" si="147"/>
        <v>23670909.897154804</v>
      </c>
      <c r="AD314" s="769">
        <f t="shared" si="148"/>
        <v>0</v>
      </c>
      <c r="AE314" s="808">
        <f t="shared" si="152"/>
        <v>0</v>
      </c>
      <c r="AF314" s="516">
        <f t="shared" si="151"/>
        <v>2014</v>
      </c>
      <c r="AG314" s="748">
        <f t="shared" si="153"/>
        <v>0</v>
      </c>
      <c r="AH314" s="749">
        <f t="shared" si="134"/>
        <v>71012729.691464409</v>
      </c>
      <c r="AI314" s="746">
        <f t="shared" si="135"/>
        <v>94683639.588619217</v>
      </c>
      <c r="AJ314" s="745">
        <f t="shared" si="136"/>
        <v>94683639.588619217</v>
      </c>
      <c r="AK314" s="745">
        <f t="shared" si="154"/>
        <v>94683639.588619217</v>
      </c>
      <c r="AL314" s="877"/>
    </row>
    <row r="315" spans="1:38" ht="30" hidden="1" customHeight="1" x14ac:dyDescent="0.2">
      <c r="A315" s="775" t="s">
        <v>1220</v>
      </c>
      <c r="B315" s="775" t="str">
        <f t="shared" si="139"/>
        <v>02.06.03.06</v>
      </c>
      <c r="C315" s="760">
        <v>283</v>
      </c>
      <c r="D315" s="692" t="s">
        <v>682</v>
      </c>
      <c r="E315" s="693" t="str">
        <f t="shared" si="140"/>
        <v>2.06.03.06.06</v>
      </c>
      <c r="F315" s="610" t="s">
        <v>1085</v>
      </c>
      <c r="G315" s="720" t="s">
        <v>248</v>
      </c>
      <c r="H315" s="699" t="s">
        <v>128</v>
      </c>
      <c r="I315" s="692"/>
      <c r="J315" s="699" t="s">
        <v>936</v>
      </c>
      <c r="K315" s="723">
        <v>2014</v>
      </c>
      <c r="L315" s="711"/>
      <c r="M315" s="711"/>
      <c r="N315" s="711"/>
      <c r="O315" s="711"/>
      <c r="P315" s="711"/>
      <c r="Q315" s="723" t="s">
        <v>130</v>
      </c>
      <c r="R315" s="618">
        <v>146375508.90017769</v>
      </c>
      <c r="S315" s="563"/>
      <c r="T315" s="516" t="str">
        <f t="shared" si="138"/>
        <v>2.06.03</v>
      </c>
      <c r="U315" s="524" t="str">
        <f t="shared" si="149"/>
        <v>KOMPUTER</v>
      </c>
      <c r="V315" s="516">
        <f t="shared" si="150"/>
        <v>4</v>
      </c>
      <c r="W315" s="769">
        <f t="shared" si="141"/>
        <v>36593877.225044422</v>
      </c>
      <c r="X315" s="516"/>
      <c r="Y315" s="770">
        <f t="shared" si="143"/>
        <v>0</v>
      </c>
      <c r="Z315" s="771">
        <f t="shared" si="144"/>
        <v>36593877.225044422</v>
      </c>
      <c r="AA315" s="769">
        <f t="shared" si="145"/>
        <v>36593877.225044422</v>
      </c>
      <c r="AB315" s="769">
        <f t="shared" si="146"/>
        <v>36593877.225044422</v>
      </c>
      <c r="AC315" s="769">
        <f t="shared" si="147"/>
        <v>36593877.225044422</v>
      </c>
      <c r="AD315" s="769">
        <f t="shared" si="148"/>
        <v>0</v>
      </c>
      <c r="AE315" s="808">
        <f t="shared" si="152"/>
        <v>0</v>
      </c>
      <c r="AF315" s="516">
        <f t="shared" si="151"/>
        <v>2014</v>
      </c>
      <c r="AG315" s="748">
        <f t="shared" si="153"/>
        <v>0</v>
      </c>
      <c r="AH315" s="749">
        <f t="shared" si="134"/>
        <v>109781631.67513326</v>
      </c>
      <c r="AI315" s="746">
        <f t="shared" si="135"/>
        <v>146375508.90017769</v>
      </c>
      <c r="AJ315" s="745">
        <f t="shared" si="136"/>
        <v>146375508.90017769</v>
      </c>
      <c r="AK315" s="745">
        <f t="shared" si="154"/>
        <v>146375508.90017769</v>
      </c>
      <c r="AL315" s="877"/>
    </row>
    <row r="316" spans="1:38" ht="30" hidden="1" customHeight="1" x14ac:dyDescent="0.2">
      <c r="A316" s="775" t="s">
        <v>1220</v>
      </c>
      <c r="B316" s="775" t="str">
        <f t="shared" si="139"/>
        <v>02.06.03.06</v>
      </c>
      <c r="C316" s="760">
        <v>284</v>
      </c>
      <c r="D316" s="692" t="s">
        <v>682</v>
      </c>
      <c r="E316" s="693" t="str">
        <f t="shared" si="140"/>
        <v>2.06.03.06.06</v>
      </c>
      <c r="F316" s="610" t="s">
        <v>1086</v>
      </c>
      <c r="G316" s="720" t="s">
        <v>248</v>
      </c>
      <c r="H316" s="699" t="s">
        <v>128</v>
      </c>
      <c r="I316" s="692"/>
      <c r="J316" s="699" t="s">
        <v>936</v>
      </c>
      <c r="K316" s="723">
        <v>2014</v>
      </c>
      <c r="L316" s="711"/>
      <c r="M316" s="711"/>
      <c r="N316" s="711"/>
      <c r="O316" s="711"/>
      <c r="P316" s="711"/>
      <c r="Q316" s="723" t="s">
        <v>130</v>
      </c>
      <c r="R316" s="618">
        <v>88597778.426230296</v>
      </c>
      <c r="S316" s="563"/>
      <c r="T316" s="516" t="str">
        <f t="shared" si="138"/>
        <v>2.06.03</v>
      </c>
      <c r="U316" s="524" t="str">
        <f t="shared" si="149"/>
        <v>KOMPUTER</v>
      </c>
      <c r="V316" s="516">
        <f t="shared" si="150"/>
        <v>4</v>
      </c>
      <c r="W316" s="769">
        <f t="shared" si="141"/>
        <v>22149444.606557574</v>
      </c>
      <c r="X316" s="516"/>
      <c r="Y316" s="770">
        <f t="shared" si="143"/>
        <v>0</v>
      </c>
      <c r="Z316" s="771">
        <f t="shared" si="144"/>
        <v>22149444.606557574</v>
      </c>
      <c r="AA316" s="769">
        <f t="shared" si="145"/>
        <v>22149444.606557574</v>
      </c>
      <c r="AB316" s="769">
        <f t="shared" si="146"/>
        <v>22149444.606557574</v>
      </c>
      <c r="AC316" s="769">
        <f t="shared" si="147"/>
        <v>22149444.606557574</v>
      </c>
      <c r="AD316" s="769">
        <f t="shared" si="148"/>
        <v>0</v>
      </c>
      <c r="AE316" s="808">
        <f t="shared" si="152"/>
        <v>0</v>
      </c>
      <c r="AF316" s="516">
        <f t="shared" si="151"/>
        <v>2014</v>
      </c>
      <c r="AG316" s="748">
        <f t="shared" si="153"/>
        <v>0</v>
      </c>
      <c r="AH316" s="749">
        <f t="shared" si="134"/>
        <v>66448333.819672719</v>
      </c>
      <c r="AI316" s="746">
        <f t="shared" si="135"/>
        <v>88597778.426230296</v>
      </c>
      <c r="AJ316" s="745">
        <f t="shared" si="136"/>
        <v>88597778.426230296</v>
      </c>
      <c r="AK316" s="745">
        <f t="shared" si="154"/>
        <v>88597778.426230296</v>
      </c>
      <c r="AL316" s="877"/>
    </row>
    <row r="317" spans="1:38" ht="30" hidden="1" customHeight="1" x14ac:dyDescent="0.2">
      <c r="A317" s="775" t="s">
        <v>1220</v>
      </c>
      <c r="B317" s="775" t="str">
        <f t="shared" si="139"/>
        <v>02.06.03.06</v>
      </c>
      <c r="C317" s="760">
        <v>285</v>
      </c>
      <c r="D317" s="692" t="s">
        <v>682</v>
      </c>
      <c r="E317" s="693" t="str">
        <f t="shared" si="140"/>
        <v>2.06.03.06.06</v>
      </c>
      <c r="F317" s="610" t="s">
        <v>1087</v>
      </c>
      <c r="G317" s="720" t="s">
        <v>248</v>
      </c>
      <c r="H317" s="699" t="s">
        <v>128</v>
      </c>
      <c r="I317" s="692"/>
      <c r="J317" s="699" t="s">
        <v>936</v>
      </c>
      <c r="K317" s="723">
        <v>2014</v>
      </c>
      <c r="L317" s="711"/>
      <c r="M317" s="711"/>
      <c r="N317" s="711"/>
      <c r="O317" s="711"/>
      <c r="P317" s="711"/>
      <c r="Q317" s="723" t="s">
        <v>130</v>
      </c>
      <c r="R317" s="618">
        <v>96218076.372598127</v>
      </c>
      <c r="S317" s="563"/>
      <c r="T317" s="516" t="str">
        <f t="shared" si="138"/>
        <v>2.06.03</v>
      </c>
      <c r="U317" s="524" t="str">
        <f t="shared" si="149"/>
        <v>KOMPUTER</v>
      </c>
      <c r="V317" s="516">
        <f t="shared" si="150"/>
        <v>4</v>
      </c>
      <c r="W317" s="769">
        <f t="shared" si="141"/>
        <v>24054519.093149532</v>
      </c>
      <c r="X317" s="516"/>
      <c r="Y317" s="770">
        <f t="shared" si="143"/>
        <v>0</v>
      </c>
      <c r="Z317" s="771">
        <f t="shared" si="144"/>
        <v>24054519.093149532</v>
      </c>
      <c r="AA317" s="769">
        <f t="shared" si="145"/>
        <v>24054519.093149532</v>
      </c>
      <c r="AB317" s="769">
        <f t="shared" si="146"/>
        <v>24054519.093149532</v>
      </c>
      <c r="AC317" s="769">
        <f t="shared" si="147"/>
        <v>24054519.093149532</v>
      </c>
      <c r="AD317" s="769">
        <f t="shared" si="148"/>
        <v>0</v>
      </c>
      <c r="AE317" s="808">
        <f t="shared" si="152"/>
        <v>0</v>
      </c>
      <c r="AF317" s="516">
        <f t="shared" si="151"/>
        <v>2014</v>
      </c>
      <c r="AG317" s="748">
        <f t="shared" si="153"/>
        <v>0</v>
      </c>
      <c r="AH317" s="749">
        <f t="shared" si="134"/>
        <v>72163557.279448599</v>
      </c>
      <c r="AI317" s="746">
        <f t="shared" si="135"/>
        <v>96218076.372598127</v>
      </c>
      <c r="AJ317" s="745">
        <f t="shared" si="136"/>
        <v>96218076.372598127</v>
      </c>
      <c r="AK317" s="745">
        <f t="shared" si="154"/>
        <v>96218076.372598127</v>
      </c>
      <c r="AL317" s="877"/>
    </row>
    <row r="318" spans="1:38" ht="30" hidden="1" customHeight="1" x14ac:dyDescent="0.2">
      <c r="A318" s="775" t="s">
        <v>1220</v>
      </c>
      <c r="B318" s="775" t="str">
        <f t="shared" si="139"/>
        <v>02.06.03.06</v>
      </c>
      <c r="C318" s="760">
        <v>286</v>
      </c>
      <c r="D318" s="692" t="s">
        <v>682</v>
      </c>
      <c r="E318" s="693" t="str">
        <f t="shared" si="140"/>
        <v>2.06.03.06.06</v>
      </c>
      <c r="F318" s="610" t="s">
        <v>1088</v>
      </c>
      <c r="G318" s="720" t="s">
        <v>248</v>
      </c>
      <c r="H318" s="699" t="s">
        <v>128</v>
      </c>
      <c r="I318" s="692"/>
      <c r="J318" s="699" t="s">
        <v>936</v>
      </c>
      <c r="K318" s="723">
        <v>2014</v>
      </c>
      <c r="L318" s="711"/>
      <c r="M318" s="711"/>
      <c r="N318" s="711"/>
      <c r="O318" s="711"/>
      <c r="P318" s="711"/>
      <c r="Q318" s="723" t="s">
        <v>130</v>
      </c>
      <c r="R318" s="618">
        <v>93194699.42261599</v>
      </c>
      <c r="S318" s="563"/>
      <c r="T318" s="516" t="str">
        <f t="shared" si="138"/>
        <v>2.06.03</v>
      </c>
      <c r="U318" s="524" t="str">
        <f t="shared" si="149"/>
        <v>KOMPUTER</v>
      </c>
      <c r="V318" s="516">
        <f t="shared" si="150"/>
        <v>4</v>
      </c>
      <c r="W318" s="769">
        <f t="shared" si="141"/>
        <v>23298674.855653998</v>
      </c>
      <c r="X318" s="516"/>
      <c r="Y318" s="770">
        <f t="shared" si="143"/>
        <v>0</v>
      </c>
      <c r="Z318" s="771">
        <f t="shared" si="144"/>
        <v>23298674.855653998</v>
      </c>
      <c r="AA318" s="769">
        <f t="shared" si="145"/>
        <v>23298674.855653998</v>
      </c>
      <c r="AB318" s="769">
        <f t="shared" si="146"/>
        <v>23298674.855653998</v>
      </c>
      <c r="AC318" s="769">
        <f t="shared" si="147"/>
        <v>23298674.855653998</v>
      </c>
      <c r="AD318" s="769">
        <f t="shared" si="148"/>
        <v>0</v>
      </c>
      <c r="AE318" s="808">
        <f t="shared" si="152"/>
        <v>0</v>
      </c>
      <c r="AF318" s="516">
        <f t="shared" si="151"/>
        <v>2014</v>
      </c>
      <c r="AG318" s="748">
        <f t="shared" si="153"/>
        <v>0</v>
      </c>
      <c r="AH318" s="749">
        <f t="shared" si="134"/>
        <v>69896024.566961989</v>
      </c>
      <c r="AI318" s="746">
        <f t="shared" si="135"/>
        <v>93194699.42261599</v>
      </c>
      <c r="AJ318" s="745">
        <f t="shared" si="136"/>
        <v>93194699.42261599</v>
      </c>
      <c r="AK318" s="745">
        <f t="shared" si="154"/>
        <v>93194699.42261599</v>
      </c>
      <c r="AL318" s="877"/>
    </row>
    <row r="319" spans="1:38" ht="30" hidden="1" customHeight="1" x14ac:dyDescent="0.2">
      <c r="A319" s="775" t="s">
        <v>1220</v>
      </c>
      <c r="B319" s="775" t="str">
        <f t="shared" si="139"/>
        <v>02.06.03.06</v>
      </c>
      <c r="C319" s="760">
        <v>287</v>
      </c>
      <c r="D319" s="692" t="s">
        <v>682</v>
      </c>
      <c r="E319" s="693" t="str">
        <f t="shared" si="140"/>
        <v>2.06.03.06.06</v>
      </c>
      <c r="F319" s="610" t="s">
        <v>1089</v>
      </c>
      <c r="G319" s="720" t="s">
        <v>248</v>
      </c>
      <c r="H319" s="699" t="s">
        <v>128</v>
      </c>
      <c r="I319" s="692"/>
      <c r="J319" s="699" t="s">
        <v>936</v>
      </c>
      <c r="K319" s="723">
        <v>2014</v>
      </c>
      <c r="L319" s="711"/>
      <c r="M319" s="711"/>
      <c r="N319" s="711"/>
      <c r="O319" s="711"/>
      <c r="P319" s="711"/>
      <c r="Q319" s="723" t="s">
        <v>130</v>
      </c>
      <c r="R319" s="618">
        <v>92810126.31522347</v>
      </c>
      <c r="S319" s="563"/>
      <c r="T319" s="516" t="str">
        <f t="shared" si="138"/>
        <v>2.06.03</v>
      </c>
      <c r="U319" s="524" t="str">
        <f t="shared" si="149"/>
        <v>KOMPUTER</v>
      </c>
      <c r="V319" s="516">
        <f t="shared" si="150"/>
        <v>4</v>
      </c>
      <c r="W319" s="769">
        <f t="shared" si="141"/>
        <v>23202531.578805868</v>
      </c>
      <c r="X319" s="516"/>
      <c r="Y319" s="770">
        <f t="shared" si="143"/>
        <v>0</v>
      </c>
      <c r="Z319" s="771">
        <f t="shared" si="144"/>
        <v>23202531.578805868</v>
      </c>
      <c r="AA319" s="769">
        <f t="shared" si="145"/>
        <v>23202531.578805868</v>
      </c>
      <c r="AB319" s="769">
        <f t="shared" si="146"/>
        <v>23202531.578805868</v>
      </c>
      <c r="AC319" s="769">
        <f t="shared" si="147"/>
        <v>23202531.578805868</v>
      </c>
      <c r="AD319" s="769">
        <f t="shared" si="148"/>
        <v>0</v>
      </c>
      <c r="AE319" s="808">
        <f t="shared" si="152"/>
        <v>0</v>
      </c>
      <c r="AF319" s="516">
        <f t="shared" si="151"/>
        <v>2014</v>
      </c>
      <c r="AG319" s="748">
        <f t="shared" si="153"/>
        <v>0</v>
      </c>
      <c r="AH319" s="749">
        <f t="shared" si="134"/>
        <v>69607594.736417606</v>
      </c>
      <c r="AI319" s="746">
        <f t="shared" si="135"/>
        <v>92810126.31522347</v>
      </c>
      <c r="AJ319" s="745">
        <f t="shared" si="136"/>
        <v>92810126.31522347</v>
      </c>
      <c r="AK319" s="745">
        <f t="shared" si="154"/>
        <v>92810126.31522347</v>
      </c>
      <c r="AL319" s="877"/>
    </row>
    <row r="320" spans="1:38" ht="30" hidden="1" customHeight="1" x14ac:dyDescent="0.2">
      <c r="A320" s="775" t="s">
        <v>1220</v>
      </c>
      <c r="B320" s="775" t="str">
        <f t="shared" si="139"/>
        <v>02.06.03.06</v>
      </c>
      <c r="C320" s="760">
        <v>288</v>
      </c>
      <c r="D320" s="692" t="s">
        <v>682</v>
      </c>
      <c r="E320" s="693" t="str">
        <f t="shared" si="140"/>
        <v>2.06.03.06.06</v>
      </c>
      <c r="F320" s="610" t="s">
        <v>1090</v>
      </c>
      <c r="G320" s="720" t="s">
        <v>248</v>
      </c>
      <c r="H320" s="699" t="s">
        <v>128</v>
      </c>
      <c r="I320" s="692"/>
      <c r="J320" s="699" t="s">
        <v>936</v>
      </c>
      <c r="K320" s="723">
        <v>2014</v>
      </c>
      <c r="L320" s="711"/>
      <c r="M320" s="711"/>
      <c r="N320" s="711"/>
      <c r="O320" s="711"/>
      <c r="P320" s="711"/>
      <c r="Q320" s="723" t="s">
        <v>130</v>
      </c>
      <c r="R320" s="618">
        <v>98353773.546192735</v>
      </c>
      <c r="S320" s="563"/>
      <c r="T320" s="516" t="str">
        <f t="shared" si="138"/>
        <v>2.06.03</v>
      </c>
      <c r="U320" s="524" t="str">
        <f t="shared" si="149"/>
        <v>KOMPUTER</v>
      </c>
      <c r="V320" s="516">
        <f t="shared" si="150"/>
        <v>4</v>
      </c>
      <c r="W320" s="769">
        <f t="shared" si="141"/>
        <v>24588443.386548184</v>
      </c>
      <c r="X320" s="516"/>
      <c r="Y320" s="770">
        <f t="shared" si="143"/>
        <v>0</v>
      </c>
      <c r="Z320" s="771">
        <f t="shared" si="144"/>
        <v>24588443.386548184</v>
      </c>
      <c r="AA320" s="769">
        <f t="shared" si="145"/>
        <v>24588443.386548184</v>
      </c>
      <c r="AB320" s="769">
        <f t="shared" si="146"/>
        <v>24588443.386548184</v>
      </c>
      <c r="AC320" s="769">
        <f t="shared" si="147"/>
        <v>24588443.386548184</v>
      </c>
      <c r="AD320" s="769">
        <f t="shared" si="148"/>
        <v>0</v>
      </c>
      <c r="AE320" s="808">
        <f t="shared" si="152"/>
        <v>0</v>
      </c>
      <c r="AF320" s="516">
        <f t="shared" si="151"/>
        <v>2014</v>
      </c>
      <c r="AG320" s="748">
        <f t="shared" si="153"/>
        <v>0</v>
      </c>
      <c r="AH320" s="749">
        <f t="shared" si="134"/>
        <v>73765330.159644544</v>
      </c>
      <c r="AI320" s="746">
        <f t="shared" si="135"/>
        <v>98353773.546192735</v>
      </c>
      <c r="AJ320" s="745">
        <f t="shared" si="136"/>
        <v>98353773.546192735</v>
      </c>
      <c r="AK320" s="745">
        <f t="shared" si="154"/>
        <v>98353773.546192735</v>
      </c>
      <c r="AL320" s="877"/>
    </row>
    <row r="321" spans="1:45" ht="30" hidden="1" customHeight="1" x14ac:dyDescent="0.2">
      <c r="A321" s="775" t="s">
        <v>1220</v>
      </c>
      <c r="B321" s="775" t="str">
        <f t="shared" si="139"/>
        <v>02.06.03.06</v>
      </c>
      <c r="C321" s="760">
        <v>289</v>
      </c>
      <c r="D321" s="692" t="s">
        <v>682</v>
      </c>
      <c r="E321" s="693" t="str">
        <f t="shared" si="140"/>
        <v>2.06.03.06.06</v>
      </c>
      <c r="F321" s="610" t="s">
        <v>1091</v>
      </c>
      <c r="G321" s="720" t="s">
        <v>248</v>
      </c>
      <c r="H321" s="699" t="s">
        <v>128</v>
      </c>
      <c r="I321" s="692"/>
      <c r="J321" s="699" t="s">
        <v>936</v>
      </c>
      <c r="K321" s="723">
        <v>2014</v>
      </c>
      <c r="L321" s="711"/>
      <c r="M321" s="711"/>
      <c r="N321" s="711"/>
      <c r="O321" s="711"/>
      <c r="P321" s="711"/>
      <c r="Q321" s="723" t="s">
        <v>130</v>
      </c>
      <c r="R321" s="618">
        <v>120807290.88826454</v>
      </c>
      <c r="S321" s="563"/>
      <c r="T321" s="516" t="str">
        <f t="shared" si="138"/>
        <v>2.06.03</v>
      </c>
      <c r="U321" s="524" t="str">
        <f t="shared" si="149"/>
        <v>KOMPUTER</v>
      </c>
      <c r="V321" s="516">
        <f t="shared" si="150"/>
        <v>4</v>
      </c>
      <c r="W321" s="769">
        <f t="shared" si="141"/>
        <v>30201822.722066134</v>
      </c>
      <c r="X321" s="516"/>
      <c r="Y321" s="770">
        <f t="shared" si="143"/>
        <v>0</v>
      </c>
      <c r="Z321" s="771">
        <f t="shared" si="144"/>
        <v>30201822.722066134</v>
      </c>
      <c r="AA321" s="769">
        <f t="shared" si="145"/>
        <v>30201822.722066134</v>
      </c>
      <c r="AB321" s="769">
        <f t="shared" si="146"/>
        <v>30201822.722066134</v>
      </c>
      <c r="AC321" s="769">
        <f t="shared" si="147"/>
        <v>30201822.722066134</v>
      </c>
      <c r="AD321" s="769">
        <f t="shared" si="148"/>
        <v>0</v>
      </c>
      <c r="AE321" s="808">
        <f t="shared" si="152"/>
        <v>0</v>
      </c>
      <c r="AF321" s="516">
        <f t="shared" si="151"/>
        <v>2014</v>
      </c>
      <c r="AG321" s="748">
        <f t="shared" si="153"/>
        <v>0</v>
      </c>
      <c r="AH321" s="749">
        <f t="shared" ref="AH321:AH343" si="155">Y321+Z321+AA321+AB321</f>
        <v>90605468.166198403</v>
      </c>
      <c r="AI321" s="746">
        <f t="shared" si="135"/>
        <v>120807290.88826454</v>
      </c>
      <c r="AJ321" s="745">
        <f t="shared" si="136"/>
        <v>120807290.88826454</v>
      </c>
      <c r="AK321" s="745">
        <f t="shared" si="154"/>
        <v>120807290.88826454</v>
      </c>
      <c r="AL321" s="877"/>
    </row>
    <row r="322" spans="1:45" ht="30" hidden="1" customHeight="1" x14ac:dyDescent="0.2">
      <c r="A322" s="775" t="s">
        <v>1220</v>
      </c>
      <c r="B322" s="775" t="str">
        <f t="shared" si="139"/>
        <v>02.06.03.06</v>
      </c>
      <c r="C322" s="760">
        <v>290</v>
      </c>
      <c r="D322" s="692" t="s">
        <v>682</v>
      </c>
      <c r="E322" s="693" t="str">
        <f t="shared" si="140"/>
        <v>2.06.03.06.06</v>
      </c>
      <c r="F322" s="610" t="s">
        <v>1092</v>
      </c>
      <c r="G322" s="720" t="s">
        <v>248</v>
      </c>
      <c r="H322" s="699" t="s">
        <v>128</v>
      </c>
      <c r="I322" s="692"/>
      <c r="J322" s="699" t="s">
        <v>936</v>
      </c>
      <c r="K322" s="723">
        <v>2014</v>
      </c>
      <c r="L322" s="711"/>
      <c r="M322" s="711"/>
      <c r="N322" s="711"/>
      <c r="O322" s="711"/>
      <c r="P322" s="711"/>
      <c r="Q322" s="723" t="s">
        <v>130</v>
      </c>
      <c r="R322" s="618">
        <v>87192671.011509135</v>
      </c>
      <c r="S322" s="563"/>
      <c r="T322" s="516" t="str">
        <f t="shared" si="138"/>
        <v>2.06.03</v>
      </c>
      <c r="U322" s="524" t="str">
        <f t="shared" si="149"/>
        <v>KOMPUTER</v>
      </c>
      <c r="V322" s="516">
        <f t="shared" si="150"/>
        <v>4</v>
      </c>
      <c r="W322" s="769">
        <f t="shared" si="141"/>
        <v>21798167.752877284</v>
      </c>
      <c r="X322" s="516"/>
      <c r="Y322" s="770">
        <f t="shared" si="143"/>
        <v>0</v>
      </c>
      <c r="Z322" s="771">
        <f t="shared" si="144"/>
        <v>21798167.752877284</v>
      </c>
      <c r="AA322" s="769">
        <f t="shared" si="145"/>
        <v>21798167.752877284</v>
      </c>
      <c r="AB322" s="769">
        <f t="shared" si="146"/>
        <v>21798167.752877284</v>
      </c>
      <c r="AC322" s="769">
        <f t="shared" si="147"/>
        <v>21798167.752877284</v>
      </c>
      <c r="AD322" s="769">
        <f t="shared" si="148"/>
        <v>0</v>
      </c>
      <c r="AE322" s="808">
        <f t="shared" si="152"/>
        <v>0</v>
      </c>
      <c r="AF322" s="516">
        <f t="shared" si="151"/>
        <v>2014</v>
      </c>
      <c r="AG322" s="748">
        <f t="shared" si="153"/>
        <v>0</v>
      </c>
      <c r="AH322" s="749">
        <f t="shared" si="155"/>
        <v>65394503.258631855</v>
      </c>
      <c r="AI322" s="746">
        <f t="shared" ref="AI322:AI343" si="156">Y322+Z322+AA322+AB322+AC322</f>
        <v>87192671.011509135</v>
      </c>
      <c r="AJ322" s="745">
        <f t="shared" ref="AJ322:AJ369" si="157">Y322+Z322+AA322+AB322+AC322+AD322</f>
        <v>87192671.011509135</v>
      </c>
      <c r="AK322" s="745">
        <f t="shared" si="154"/>
        <v>87192671.011509135</v>
      </c>
      <c r="AL322" s="877"/>
    </row>
    <row r="323" spans="1:45" ht="30" hidden="1" customHeight="1" x14ac:dyDescent="0.2">
      <c r="A323" s="775" t="s">
        <v>1220</v>
      </c>
      <c r="B323" s="775" t="str">
        <f t="shared" si="139"/>
        <v>02.06.03.06</v>
      </c>
      <c r="C323" s="760">
        <v>291</v>
      </c>
      <c r="D323" s="692" t="s">
        <v>682</v>
      </c>
      <c r="E323" s="693" t="str">
        <f t="shared" si="140"/>
        <v>2.06.03.06.06</v>
      </c>
      <c r="F323" s="610" t="s">
        <v>1093</v>
      </c>
      <c r="G323" s="720" t="s">
        <v>248</v>
      </c>
      <c r="H323" s="699" t="s">
        <v>128</v>
      </c>
      <c r="I323" s="692"/>
      <c r="J323" s="699" t="s">
        <v>936</v>
      </c>
      <c r="K323" s="723">
        <v>2014</v>
      </c>
      <c r="L323" s="711"/>
      <c r="M323" s="711"/>
      <c r="N323" s="711"/>
      <c r="O323" s="711"/>
      <c r="P323" s="711"/>
      <c r="Q323" s="723" t="s">
        <v>130</v>
      </c>
      <c r="R323" s="618">
        <v>106395989.28153601</v>
      </c>
      <c r="S323" s="563"/>
      <c r="T323" s="516" t="str">
        <f t="shared" si="138"/>
        <v>2.06.03</v>
      </c>
      <c r="U323" s="524" t="str">
        <f t="shared" si="149"/>
        <v>KOMPUTER</v>
      </c>
      <c r="V323" s="516">
        <f t="shared" si="150"/>
        <v>4</v>
      </c>
      <c r="W323" s="769">
        <f t="shared" si="141"/>
        <v>26598997.320384003</v>
      </c>
      <c r="X323" s="516"/>
      <c r="Y323" s="770">
        <f t="shared" si="143"/>
        <v>0</v>
      </c>
      <c r="Z323" s="771">
        <f t="shared" si="144"/>
        <v>26598997.320384003</v>
      </c>
      <c r="AA323" s="769">
        <f t="shared" si="145"/>
        <v>26598997.320384003</v>
      </c>
      <c r="AB323" s="769">
        <f t="shared" si="146"/>
        <v>26598997.320384003</v>
      </c>
      <c r="AC323" s="769">
        <f t="shared" si="147"/>
        <v>26598997.320384003</v>
      </c>
      <c r="AD323" s="769">
        <f t="shared" si="148"/>
        <v>0</v>
      </c>
      <c r="AE323" s="808">
        <f t="shared" si="152"/>
        <v>0</v>
      </c>
      <c r="AF323" s="516">
        <f t="shared" si="151"/>
        <v>2014</v>
      </c>
      <c r="AG323" s="748">
        <f t="shared" si="153"/>
        <v>0</v>
      </c>
      <c r="AH323" s="749">
        <f t="shared" si="155"/>
        <v>79796991.961152017</v>
      </c>
      <c r="AI323" s="746">
        <f t="shared" si="156"/>
        <v>106395989.28153601</v>
      </c>
      <c r="AJ323" s="745">
        <f t="shared" si="157"/>
        <v>106395989.28153601</v>
      </c>
      <c r="AK323" s="745">
        <f t="shared" si="154"/>
        <v>106395989.28153601</v>
      </c>
      <c r="AL323" s="877"/>
    </row>
    <row r="324" spans="1:45" ht="30" hidden="1" customHeight="1" x14ac:dyDescent="0.2">
      <c r="A324" s="775" t="s">
        <v>1220</v>
      </c>
      <c r="B324" s="775" t="str">
        <f t="shared" si="139"/>
        <v>02.06.03.06</v>
      </c>
      <c r="C324" s="760">
        <v>292</v>
      </c>
      <c r="D324" s="692" t="s">
        <v>682</v>
      </c>
      <c r="E324" s="693" t="str">
        <f t="shared" si="140"/>
        <v>2.06.03.06.06</v>
      </c>
      <c r="F324" s="610" t="s">
        <v>1094</v>
      </c>
      <c r="G324" s="720" t="s">
        <v>248</v>
      </c>
      <c r="H324" s="699" t="s">
        <v>128</v>
      </c>
      <c r="I324" s="692"/>
      <c r="J324" s="699" t="s">
        <v>936</v>
      </c>
      <c r="K324" s="723">
        <v>2014</v>
      </c>
      <c r="L324" s="711"/>
      <c r="M324" s="711"/>
      <c r="N324" s="711"/>
      <c r="O324" s="711"/>
      <c r="P324" s="711"/>
      <c r="Q324" s="723" t="s">
        <v>130</v>
      </c>
      <c r="R324" s="618">
        <v>90192363.281431302</v>
      </c>
      <c r="S324" s="563"/>
      <c r="T324" s="516" t="str">
        <f t="shared" si="138"/>
        <v>2.06.03</v>
      </c>
      <c r="U324" s="524" t="str">
        <f t="shared" si="149"/>
        <v>KOMPUTER</v>
      </c>
      <c r="V324" s="516">
        <f t="shared" si="150"/>
        <v>4</v>
      </c>
      <c r="W324" s="769">
        <f t="shared" si="141"/>
        <v>22548090.820357826</v>
      </c>
      <c r="X324" s="516"/>
      <c r="Y324" s="770">
        <f t="shared" si="143"/>
        <v>0</v>
      </c>
      <c r="Z324" s="771">
        <f t="shared" si="144"/>
        <v>22548090.820357826</v>
      </c>
      <c r="AA324" s="769">
        <f t="shared" si="145"/>
        <v>22548090.820357826</v>
      </c>
      <c r="AB324" s="769">
        <f t="shared" si="146"/>
        <v>22548090.820357826</v>
      </c>
      <c r="AC324" s="769">
        <f t="shared" si="147"/>
        <v>22548090.820357826</v>
      </c>
      <c r="AD324" s="769">
        <f t="shared" si="148"/>
        <v>0</v>
      </c>
      <c r="AE324" s="808">
        <f t="shared" si="152"/>
        <v>0</v>
      </c>
      <c r="AF324" s="516">
        <f t="shared" si="151"/>
        <v>2014</v>
      </c>
      <c r="AG324" s="748">
        <f t="shared" si="153"/>
        <v>0</v>
      </c>
      <c r="AH324" s="749">
        <f t="shared" si="155"/>
        <v>67644272.461073473</v>
      </c>
      <c r="AI324" s="746">
        <f t="shared" si="156"/>
        <v>90192363.281431302</v>
      </c>
      <c r="AJ324" s="745">
        <f t="shared" si="157"/>
        <v>90192363.281431302</v>
      </c>
      <c r="AK324" s="745">
        <f t="shared" si="154"/>
        <v>90192363.281431302</v>
      </c>
      <c r="AL324" s="877"/>
    </row>
    <row r="325" spans="1:45" ht="30" hidden="1" customHeight="1" x14ac:dyDescent="0.2">
      <c r="A325" s="775" t="s">
        <v>1220</v>
      </c>
      <c r="B325" s="775" t="str">
        <f t="shared" si="139"/>
        <v>02.06.03.06</v>
      </c>
      <c r="C325" s="760">
        <v>293</v>
      </c>
      <c r="D325" s="692" t="s">
        <v>682</v>
      </c>
      <c r="E325" s="693" t="str">
        <f t="shared" si="140"/>
        <v>2.06.03.06.06</v>
      </c>
      <c r="F325" s="610" t="s">
        <v>1095</v>
      </c>
      <c r="G325" s="720" t="s">
        <v>248</v>
      </c>
      <c r="H325" s="699" t="s">
        <v>128</v>
      </c>
      <c r="I325" s="692"/>
      <c r="J325" s="699" t="s">
        <v>936</v>
      </c>
      <c r="K325" s="723">
        <v>2014</v>
      </c>
      <c r="L325" s="711"/>
      <c r="M325" s="711"/>
      <c r="N325" s="711"/>
      <c r="O325" s="711"/>
      <c r="P325" s="711"/>
      <c r="Q325" s="723" t="s">
        <v>130</v>
      </c>
      <c r="R325" s="618">
        <v>106811738.03756563</v>
      </c>
      <c r="S325" s="563"/>
      <c r="T325" s="516" t="str">
        <f t="shared" si="138"/>
        <v>2.06.03</v>
      </c>
      <c r="U325" s="524" t="str">
        <f t="shared" si="149"/>
        <v>KOMPUTER</v>
      </c>
      <c r="V325" s="516">
        <f t="shared" si="150"/>
        <v>4</v>
      </c>
      <c r="W325" s="769">
        <f t="shared" si="141"/>
        <v>26702934.509391408</v>
      </c>
      <c r="X325" s="516"/>
      <c r="Y325" s="770">
        <f t="shared" si="143"/>
        <v>0</v>
      </c>
      <c r="Z325" s="771">
        <f t="shared" si="144"/>
        <v>26702934.509391408</v>
      </c>
      <c r="AA325" s="769">
        <f t="shared" si="145"/>
        <v>26702934.509391408</v>
      </c>
      <c r="AB325" s="769">
        <f t="shared" si="146"/>
        <v>26702934.509391408</v>
      </c>
      <c r="AC325" s="769">
        <f t="shared" si="147"/>
        <v>26702934.509391408</v>
      </c>
      <c r="AD325" s="769">
        <f t="shared" si="148"/>
        <v>0</v>
      </c>
      <c r="AE325" s="808">
        <f t="shared" si="152"/>
        <v>0</v>
      </c>
      <c r="AF325" s="516">
        <f t="shared" si="151"/>
        <v>2014</v>
      </c>
      <c r="AG325" s="748">
        <f t="shared" si="153"/>
        <v>0</v>
      </c>
      <c r="AH325" s="749">
        <f t="shared" si="155"/>
        <v>80108803.528174222</v>
      </c>
      <c r="AI325" s="746">
        <f t="shared" si="156"/>
        <v>106811738.03756563</v>
      </c>
      <c r="AJ325" s="745">
        <f t="shared" si="157"/>
        <v>106811738.03756563</v>
      </c>
      <c r="AK325" s="745">
        <f t="shared" si="154"/>
        <v>106811738.03756563</v>
      </c>
      <c r="AL325" s="877"/>
    </row>
    <row r="326" spans="1:45" ht="30" hidden="1" customHeight="1" x14ac:dyDescent="0.2">
      <c r="A326" s="775" t="s">
        <v>1220</v>
      </c>
      <c r="B326" s="775" t="str">
        <f t="shared" si="139"/>
        <v>02.06.03.06</v>
      </c>
      <c r="C326" s="760">
        <v>294</v>
      </c>
      <c r="D326" s="692" t="s">
        <v>682</v>
      </c>
      <c r="E326" s="693" t="str">
        <f t="shared" si="140"/>
        <v>2.06.03.06.06</v>
      </c>
      <c r="F326" s="610" t="s">
        <v>1096</v>
      </c>
      <c r="G326" s="720" t="s">
        <v>248</v>
      </c>
      <c r="H326" s="699" t="s">
        <v>128</v>
      </c>
      <c r="I326" s="692"/>
      <c r="J326" s="699" t="s">
        <v>936</v>
      </c>
      <c r="K326" s="723">
        <v>2014</v>
      </c>
      <c r="L326" s="711"/>
      <c r="M326" s="711"/>
      <c r="N326" s="711"/>
      <c r="O326" s="711"/>
      <c r="P326" s="711"/>
      <c r="Q326" s="723" t="s">
        <v>130</v>
      </c>
      <c r="R326" s="618">
        <v>114035455.29455703</v>
      </c>
      <c r="S326" s="563"/>
      <c r="T326" s="516" t="str">
        <f t="shared" si="138"/>
        <v>2.06.03</v>
      </c>
      <c r="U326" s="524" t="str">
        <f t="shared" si="149"/>
        <v>KOMPUTER</v>
      </c>
      <c r="V326" s="516">
        <f t="shared" si="150"/>
        <v>4</v>
      </c>
      <c r="W326" s="769">
        <f t="shared" si="141"/>
        <v>28508863.823639259</v>
      </c>
      <c r="X326" s="516"/>
      <c r="Y326" s="770">
        <f t="shared" si="143"/>
        <v>0</v>
      </c>
      <c r="Z326" s="771">
        <f t="shared" si="144"/>
        <v>28508863.823639259</v>
      </c>
      <c r="AA326" s="769">
        <f t="shared" si="145"/>
        <v>28508863.823639259</v>
      </c>
      <c r="AB326" s="769">
        <f t="shared" si="146"/>
        <v>28508863.823639259</v>
      </c>
      <c r="AC326" s="769">
        <f t="shared" si="147"/>
        <v>28508863.823639259</v>
      </c>
      <c r="AD326" s="769">
        <f t="shared" si="148"/>
        <v>0</v>
      </c>
      <c r="AE326" s="808">
        <f t="shared" si="152"/>
        <v>0</v>
      </c>
      <c r="AF326" s="516">
        <f t="shared" si="151"/>
        <v>2014</v>
      </c>
      <c r="AG326" s="748">
        <f t="shared" si="153"/>
        <v>0</v>
      </c>
      <c r="AH326" s="749">
        <f t="shared" si="155"/>
        <v>85526591.470917776</v>
      </c>
      <c r="AI326" s="746">
        <f t="shared" si="156"/>
        <v>114035455.29455703</v>
      </c>
      <c r="AJ326" s="745">
        <f t="shared" si="157"/>
        <v>114035455.29455703</v>
      </c>
      <c r="AK326" s="745">
        <f t="shared" si="154"/>
        <v>114035455.29455703</v>
      </c>
      <c r="AL326" s="877"/>
    </row>
    <row r="327" spans="1:45" ht="30" hidden="1" customHeight="1" x14ac:dyDescent="0.2">
      <c r="A327" s="775" t="s">
        <v>1220</v>
      </c>
      <c r="B327" s="775" t="str">
        <f t="shared" si="139"/>
        <v>02.06.03.06</v>
      </c>
      <c r="C327" s="760">
        <v>295</v>
      </c>
      <c r="D327" s="692" t="s">
        <v>682</v>
      </c>
      <c r="E327" s="693" t="str">
        <f t="shared" si="140"/>
        <v>2.06.03.06.06</v>
      </c>
      <c r="F327" s="610" t="s">
        <v>1097</v>
      </c>
      <c r="G327" s="720" t="s">
        <v>248</v>
      </c>
      <c r="H327" s="699" t="s">
        <v>128</v>
      </c>
      <c r="I327" s="692"/>
      <c r="J327" s="699" t="s">
        <v>936</v>
      </c>
      <c r="K327" s="723">
        <v>2014</v>
      </c>
      <c r="L327" s="711"/>
      <c r="M327" s="711"/>
      <c r="N327" s="711"/>
      <c r="O327" s="711"/>
      <c r="P327" s="711"/>
      <c r="Q327" s="723" t="s">
        <v>130</v>
      </c>
      <c r="R327" s="618">
        <v>105148963.3360524</v>
      </c>
      <c r="S327" s="563"/>
      <c r="T327" s="516" t="str">
        <f t="shared" si="138"/>
        <v>2.06.03</v>
      </c>
      <c r="U327" s="524" t="str">
        <f t="shared" si="149"/>
        <v>KOMPUTER</v>
      </c>
      <c r="V327" s="516">
        <f t="shared" si="150"/>
        <v>4</v>
      </c>
      <c r="W327" s="769">
        <f t="shared" si="141"/>
        <v>26287240.834013101</v>
      </c>
      <c r="X327" s="516"/>
      <c r="Y327" s="770">
        <f t="shared" si="143"/>
        <v>0</v>
      </c>
      <c r="Z327" s="771">
        <f t="shared" si="144"/>
        <v>26287240.834013101</v>
      </c>
      <c r="AA327" s="769">
        <f>IF(R327=Y327+Z327,0,W327)</f>
        <v>26287240.834013101</v>
      </c>
      <c r="AB327" s="769">
        <f t="shared" si="146"/>
        <v>26287240.834013101</v>
      </c>
      <c r="AC327" s="769">
        <f t="shared" si="147"/>
        <v>26287240.834013101</v>
      </c>
      <c r="AD327" s="769">
        <f t="shared" si="148"/>
        <v>0</v>
      </c>
      <c r="AE327" s="808">
        <f t="shared" si="152"/>
        <v>0</v>
      </c>
      <c r="AF327" s="516">
        <f t="shared" si="151"/>
        <v>2014</v>
      </c>
      <c r="AG327" s="748">
        <f t="shared" si="153"/>
        <v>0</v>
      </c>
      <c r="AH327" s="749">
        <f t="shared" si="155"/>
        <v>78861722.502039298</v>
      </c>
      <c r="AI327" s="746">
        <f t="shared" si="156"/>
        <v>105148963.3360524</v>
      </c>
      <c r="AJ327" s="745">
        <f t="shared" si="157"/>
        <v>105148963.3360524</v>
      </c>
      <c r="AK327" s="745">
        <f t="shared" si="154"/>
        <v>105148963.3360524</v>
      </c>
      <c r="AL327" s="877"/>
    </row>
    <row r="328" spans="1:45" ht="30" hidden="1" customHeight="1" x14ac:dyDescent="0.2">
      <c r="A328" s="775" t="s">
        <v>1220</v>
      </c>
      <c r="B328" s="775" t="str">
        <f t="shared" si="139"/>
        <v>02.06.03.06</v>
      </c>
      <c r="C328" s="760">
        <v>296</v>
      </c>
      <c r="D328" s="692" t="s">
        <v>682</v>
      </c>
      <c r="E328" s="693" t="str">
        <f t="shared" si="140"/>
        <v>2.06.03.06.06</v>
      </c>
      <c r="F328" s="610" t="s">
        <v>1098</v>
      </c>
      <c r="G328" s="720" t="s">
        <v>248</v>
      </c>
      <c r="H328" s="699" t="s">
        <v>128</v>
      </c>
      <c r="I328" s="692"/>
      <c r="J328" s="699" t="s">
        <v>936</v>
      </c>
      <c r="K328" s="723">
        <v>2014</v>
      </c>
      <c r="L328" s="711"/>
      <c r="M328" s="711"/>
      <c r="N328" s="711"/>
      <c r="O328" s="711"/>
      <c r="P328" s="711"/>
      <c r="Q328" s="723" t="s">
        <v>130</v>
      </c>
      <c r="R328" s="618">
        <v>95961510.69883211</v>
      </c>
      <c r="S328" s="563"/>
      <c r="T328" s="516" t="str">
        <f t="shared" si="138"/>
        <v>2.06.03</v>
      </c>
      <c r="U328" s="524" t="str">
        <f t="shared" si="149"/>
        <v>KOMPUTER</v>
      </c>
      <c r="V328" s="516">
        <f t="shared" si="150"/>
        <v>4</v>
      </c>
      <c r="W328" s="769">
        <f t="shared" si="141"/>
        <v>23990377.674708027</v>
      </c>
      <c r="X328" s="516"/>
      <c r="Y328" s="770">
        <f t="shared" si="143"/>
        <v>0</v>
      </c>
      <c r="Z328" s="771">
        <f t="shared" si="144"/>
        <v>23990377.674708027</v>
      </c>
      <c r="AA328" s="769">
        <f>IF(R328=Y328+Z328,0,W328)</f>
        <v>23990377.674708027</v>
      </c>
      <c r="AB328" s="769">
        <f t="shared" si="146"/>
        <v>23990377.674708027</v>
      </c>
      <c r="AC328" s="769">
        <f t="shared" si="147"/>
        <v>23990377.674708027</v>
      </c>
      <c r="AD328" s="769">
        <f t="shared" si="148"/>
        <v>0</v>
      </c>
      <c r="AE328" s="808">
        <f t="shared" si="152"/>
        <v>0</v>
      </c>
      <c r="AF328" s="516">
        <f t="shared" si="151"/>
        <v>2014</v>
      </c>
      <c r="AG328" s="748">
        <f t="shared" si="153"/>
        <v>0</v>
      </c>
      <c r="AH328" s="749">
        <f t="shared" si="155"/>
        <v>71971133.024124086</v>
      </c>
      <c r="AI328" s="746">
        <f t="shared" si="156"/>
        <v>95961510.69883211</v>
      </c>
      <c r="AJ328" s="745">
        <f t="shared" si="157"/>
        <v>95961510.69883211</v>
      </c>
      <c r="AK328" s="745">
        <f t="shared" si="154"/>
        <v>95961510.69883211</v>
      </c>
      <c r="AL328" s="877"/>
    </row>
    <row r="329" spans="1:45" ht="30" hidden="1" customHeight="1" x14ac:dyDescent="0.2">
      <c r="A329" s="775" t="s">
        <v>1220</v>
      </c>
      <c r="B329" s="775" t="str">
        <f t="shared" si="139"/>
        <v>02.06.01.05</v>
      </c>
      <c r="C329" s="760">
        <v>297</v>
      </c>
      <c r="D329" s="778" t="s">
        <v>1211</v>
      </c>
      <c r="E329" s="693" t="str">
        <f t="shared" si="140"/>
        <v>2.06.01.05.40</v>
      </c>
      <c r="F329" s="724" t="s">
        <v>1099</v>
      </c>
      <c r="G329" s="720" t="s">
        <v>248</v>
      </c>
      <c r="H329" s="699" t="s">
        <v>128</v>
      </c>
      <c r="I329" s="692"/>
      <c r="J329" s="699" t="s">
        <v>936</v>
      </c>
      <c r="K329" s="723">
        <v>2014</v>
      </c>
      <c r="L329" s="711"/>
      <c r="M329" s="711"/>
      <c r="N329" s="725"/>
      <c r="O329" s="711"/>
      <c r="P329" s="711"/>
      <c r="Q329" s="723" t="s">
        <v>130</v>
      </c>
      <c r="R329" s="618">
        <v>50727439.741735123</v>
      </c>
      <c r="S329" s="726"/>
      <c r="T329" s="516" t="str">
        <f t="shared" si="138"/>
        <v>2.06.01</v>
      </c>
      <c r="U329" s="524" t="str">
        <f t="shared" si="149"/>
        <v>ALAT KANTOR</v>
      </c>
      <c r="V329" s="516">
        <f t="shared" si="150"/>
        <v>5</v>
      </c>
      <c r="W329" s="769">
        <f t="shared" si="141"/>
        <v>10145487.948347025</v>
      </c>
      <c r="X329" s="516"/>
      <c r="Y329" s="770">
        <f t="shared" si="143"/>
        <v>0</v>
      </c>
      <c r="Z329" s="771">
        <f t="shared" si="144"/>
        <v>10145487.948347025</v>
      </c>
      <c r="AA329" s="769">
        <f>IF(R329=Y329+Z329,0,W329)</f>
        <v>10145487.948347025</v>
      </c>
      <c r="AB329" s="769">
        <f t="shared" si="146"/>
        <v>10145487.948347025</v>
      </c>
      <c r="AC329" s="769">
        <f t="shared" si="147"/>
        <v>10145487.948347025</v>
      </c>
      <c r="AD329" s="769">
        <f t="shared" si="148"/>
        <v>10145487.948347025</v>
      </c>
      <c r="AE329" s="808">
        <f t="shared" si="152"/>
        <v>0</v>
      </c>
      <c r="AF329" s="516">
        <f t="shared" si="151"/>
        <v>2014</v>
      </c>
      <c r="AG329" s="748">
        <f t="shared" si="153"/>
        <v>0</v>
      </c>
      <c r="AH329" s="749">
        <f t="shared" si="155"/>
        <v>30436463.845041074</v>
      </c>
      <c r="AI329" s="746">
        <f t="shared" si="156"/>
        <v>40581951.793388098</v>
      </c>
      <c r="AJ329" s="745">
        <f t="shared" si="157"/>
        <v>50727439.741735123</v>
      </c>
      <c r="AK329" s="745">
        <f t="shared" si="154"/>
        <v>50727439.741735123</v>
      </c>
      <c r="AL329" s="877"/>
    </row>
    <row r="330" spans="1:45" ht="30" hidden="1" customHeight="1" x14ac:dyDescent="0.2">
      <c r="A330" s="775" t="s">
        <v>1220</v>
      </c>
      <c r="B330" s="775" t="str">
        <f t="shared" si="139"/>
        <v>02.06.01.05</v>
      </c>
      <c r="C330" s="760">
        <v>298</v>
      </c>
      <c r="D330" s="692" t="s">
        <v>1211</v>
      </c>
      <c r="E330" s="693" t="str">
        <f t="shared" si="140"/>
        <v>2.06.01.05.40</v>
      </c>
      <c r="F330" s="724" t="s">
        <v>1100</v>
      </c>
      <c r="G330" s="720" t="s">
        <v>248</v>
      </c>
      <c r="H330" s="699" t="s">
        <v>935</v>
      </c>
      <c r="I330" s="692"/>
      <c r="J330" s="699" t="s">
        <v>936</v>
      </c>
      <c r="K330" s="723">
        <v>2015</v>
      </c>
      <c r="L330" s="711"/>
      <c r="M330" s="711"/>
      <c r="N330" s="725"/>
      <c r="O330" s="711"/>
      <c r="P330" s="711"/>
      <c r="Q330" s="723" t="s">
        <v>130</v>
      </c>
      <c r="R330" s="618">
        <v>199777800</v>
      </c>
      <c r="S330" s="726"/>
      <c r="T330" s="516" t="str">
        <f t="shared" si="138"/>
        <v>2.06.01</v>
      </c>
      <c r="U330" s="524" t="str">
        <f t="shared" si="149"/>
        <v>ALAT KANTOR</v>
      </c>
      <c r="V330" s="516">
        <f t="shared" si="150"/>
        <v>5</v>
      </c>
      <c r="W330" s="769">
        <f t="shared" si="141"/>
        <v>39955560</v>
      </c>
      <c r="X330" s="516"/>
      <c r="Y330" s="770">
        <f t="shared" si="143"/>
        <v>0</v>
      </c>
      <c r="Z330" s="771"/>
      <c r="AA330" s="769">
        <f t="shared" si="145"/>
        <v>39955560</v>
      </c>
      <c r="AB330" s="769">
        <f t="shared" si="146"/>
        <v>39955560</v>
      </c>
      <c r="AC330" s="769">
        <f t="shared" si="147"/>
        <v>39955560</v>
      </c>
      <c r="AD330" s="769">
        <f t="shared" si="148"/>
        <v>39955560</v>
      </c>
      <c r="AE330" s="808">
        <f t="shared" si="152"/>
        <v>39955560</v>
      </c>
      <c r="AF330" s="516">
        <f t="shared" si="151"/>
        <v>2015</v>
      </c>
      <c r="AG330" s="748">
        <f t="shared" si="153"/>
        <v>0</v>
      </c>
      <c r="AH330" s="749">
        <f t="shared" si="155"/>
        <v>79911120</v>
      </c>
      <c r="AI330" s="746">
        <f t="shared" si="156"/>
        <v>119866680</v>
      </c>
      <c r="AJ330" s="745">
        <f t="shared" si="157"/>
        <v>159822240</v>
      </c>
      <c r="AK330" s="745">
        <f t="shared" si="154"/>
        <v>199777800</v>
      </c>
      <c r="AL330" s="877"/>
    </row>
    <row r="331" spans="1:45" ht="30" hidden="1" customHeight="1" x14ac:dyDescent="0.2">
      <c r="A331" s="775" t="s">
        <v>1220</v>
      </c>
      <c r="B331" s="775" t="str">
        <f t="shared" si="139"/>
        <v>02.06.03.02</v>
      </c>
      <c r="C331" s="760">
        <v>299</v>
      </c>
      <c r="D331" s="692" t="s">
        <v>144</v>
      </c>
      <c r="E331" s="693" t="str">
        <f t="shared" si="140"/>
        <v>2.06.03.02.01</v>
      </c>
      <c r="F331" s="724" t="s">
        <v>1101</v>
      </c>
      <c r="G331" s="720" t="s">
        <v>925</v>
      </c>
      <c r="H331" s="699" t="s">
        <v>1146</v>
      </c>
      <c r="I331" s="723" t="s">
        <v>927</v>
      </c>
      <c r="J331" s="727" t="s">
        <v>495</v>
      </c>
      <c r="K331" s="692">
        <v>2015</v>
      </c>
      <c r="L331" s="711"/>
      <c r="M331" s="711"/>
      <c r="N331" s="725"/>
      <c r="O331" s="711"/>
      <c r="P331" s="711"/>
      <c r="Q331" s="723" t="s">
        <v>130</v>
      </c>
      <c r="R331" s="618">
        <v>174653444.18934101</v>
      </c>
      <c r="S331" s="726"/>
      <c r="T331" s="516" t="str">
        <f t="shared" si="138"/>
        <v>2.06.03</v>
      </c>
      <c r="U331" s="524" t="str">
        <f t="shared" si="149"/>
        <v>KOMPUTER</v>
      </c>
      <c r="V331" s="516">
        <f t="shared" si="150"/>
        <v>4</v>
      </c>
      <c r="W331" s="769">
        <f t="shared" si="141"/>
        <v>43663361.047335252</v>
      </c>
      <c r="X331" s="516"/>
      <c r="Y331" s="770">
        <f t="shared" si="143"/>
        <v>0</v>
      </c>
      <c r="Z331" s="771"/>
      <c r="AA331" s="769">
        <f t="shared" si="145"/>
        <v>43663361.047335252</v>
      </c>
      <c r="AB331" s="769">
        <f t="shared" si="146"/>
        <v>43663361.047335252</v>
      </c>
      <c r="AC331" s="769">
        <f t="shared" si="147"/>
        <v>43663361.047335252</v>
      </c>
      <c r="AD331" s="769">
        <f t="shared" si="148"/>
        <v>43663361.047335252</v>
      </c>
      <c r="AE331" s="808">
        <f t="shared" si="152"/>
        <v>0</v>
      </c>
      <c r="AF331" s="516">
        <f t="shared" si="151"/>
        <v>2015</v>
      </c>
      <c r="AG331" s="748">
        <f t="shared" si="153"/>
        <v>0</v>
      </c>
      <c r="AH331" s="749">
        <f t="shared" si="155"/>
        <v>87326722.094670504</v>
      </c>
      <c r="AI331" s="746">
        <f t="shared" si="156"/>
        <v>130990083.14200576</v>
      </c>
      <c r="AJ331" s="745">
        <f t="shared" si="157"/>
        <v>174653444.18934101</v>
      </c>
      <c r="AK331" s="745">
        <f t="shared" si="154"/>
        <v>174653444.18934101</v>
      </c>
      <c r="AL331" s="877"/>
    </row>
    <row r="332" spans="1:45" ht="30" hidden="1" customHeight="1" x14ac:dyDescent="0.2">
      <c r="A332" s="775" t="s">
        <v>1220</v>
      </c>
      <c r="B332" s="775" t="str">
        <f t="shared" si="139"/>
        <v>02.06.03.05</v>
      </c>
      <c r="C332" s="760">
        <v>300</v>
      </c>
      <c r="D332" s="692" t="s">
        <v>340</v>
      </c>
      <c r="E332" s="693" t="str">
        <f t="shared" si="140"/>
        <v>2.06.03.05.03</v>
      </c>
      <c r="F332" s="724" t="s">
        <v>162</v>
      </c>
      <c r="G332" s="728" t="s">
        <v>659</v>
      </c>
      <c r="H332" s="603" t="s">
        <v>1147</v>
      </c>
      <c r="I332" s="692"/>
      <c r="J332" s="711" t="s">
        <v>495</v>
      </c>
      <c r="K332" s="692">
        <v>2015</v>
      </c>
      <c r="L332" s="711"/>
      <c r="M332" s="711"/>
      <c r="N332" s="725"/>
      <c r="O332" s="711"/>
      <c r="P332" s="711"/>
      <c r="Q332" s="723" t="s">
        <v>130</v>
      </c>
      <c r="R332" s="618">
        <v>51977555.810658984</v>
      </c>
      <c r="S332" s="726"/>
      <c r="T332" s="516" t="str">
        <f t="shared" si="138"/>
        <v>2.06.03</v>
      </c>
      <c r="U332" s="524" t="str">
        <f t="shared" si="149"/>
        <v>KOMPUTER</v>
      </c>
      <c r="V332" s="516">
        <f t="shared" si="150"/>
        <v>4</v>
      </c>
      <c r="W332" s="769">
        <f t="shared" si="141"/>
        <v>12994388.952664746</v>
      </c>
      <c r="X332" s="516"/>
      <c r="Y332" s="770">
        <f t="shared" si="143"/>
        <v>0</v>
      </c>
      <c r="Z332" s="771"/>
      <c r="AA332" s="769">
        <f t="shared" si="145"/>
        <v>12994388.952664746</v>
      </c>
      <c r="AB332" s="769">
        <f t="shared" si="146"/>
        <v>12994388.952664746</v>
      </c>
      <c r="AC332" s="769">
        <f t="shared" si="147"/>
        <v>12994388.952664746</v>
      </c>
      <c r="AD332" s="769">
        <f t="shared" si="148"/>
        <v>12994388.952664746</v>
      </c>
      <c r="AE332" s="808">
        <f t="shared" si="152"/>
        <v>0</v>
      </c>
      <c r="AF332" s="516">
        <f t="shared" ref="AF332:AF343" si="158">K332</f>
        <v>2015</v>
      </c>
      <c r="AG332" s="748">
        <f t="shared" si="153"/>
        <v>0</v>
      </c>
      <c r="AH332" s="749">
        <f t="shared" si="155"/>
        <v>25988777.905329492</v>
      </c>
      <c r="AI332" s="746">
        <f t="shared" si="156"/>
        <v>38983166.857994236</v>
      </c>
      <c r="AJ332" s="745">
        <f t="shared" si="157"/>
        <v>51977555.810658984</v>
      </c>
      <c r="AK332" s="745">
        <f t="shared" si="154"/>
        <v>51977555.810658984</v>
      </c>
      <c r="AL332" s="877"/>
    </row>
    <row r="333" spans="1:45" ht="30" hidden="1" customHeight="1" x14ac:dyDescent="0.2">
      <c r="A333" s="775" t="s">
        <v>1220</v>
      </c>
      <c r="B333" s="775" t="str">
        <f t="shared" si="139"/>
        <v>02.06.03.02</v>
      </c>
      <c r="C333" s="760">
        <v>301</v>
      </c>
      <c r="D333" s="692" t="s">
        <v>144</v>
      </c>
      <c r="E333" s="693" t="str">
        <f t="shared" si="140"/>
        <v>2.06.03.02.01</v>
      </c>
      <c r="F333" s="724" t="s">
        <v>1101</v>
      </c>
      <c r="G333" s="728" t="s">
        <v>658</v>
      </c>
      <c r="H333" s="603" t="s">
        <v>1121</v>
      </c>
      <c r="I333" s="692" t="s">
        <v>927</v>
      </c>
      <c r="J333" s="711" t="s">
        <v>495</v>
      </c>
      <c r="K333" s="692">
        <v>2015</v>
      </c>
      <c r="L333" s="711"/>
      <c r="M333" s="711"/>
      <c r="N333" s="725"/>
      <c r="O333" s="711"/>
      <c r="P333" s="711"/>
      <c r="Q333" s="723" t="s">
        <v>130</v>
      </c>
      <c r="R333" s="618">
        <v>46180000</v>
      </c>
      <c r="S333" s="726"/>
      <c r="T333" s="516" t="str">
        <f t="shared" si="138"/>
        <v>2.06.03</v>
      </c>
      <c r="U333" s="524" t="str">
        <f t="shared" si="149"/>
        <v>KOMPUTER</v>
      </c>
      <c r="V333" s="516">
        <f t="shared" si="150"/>
        <v>4</v>
      </c>
      <c r="W333" s="769">
        <f t="shared" si="141"/>
        <v>11545000</v>
      </c>
      <c r="X333" s="516"/>
      <c r="Y333" s="770">
        <f t="shared" si="143"/>
        <v>0</v>
      </c>
      <c r="Z333" s="771"/>
      <c r="AA333" s="769">
        <f t="shared" si="145"/>
        <v>11545000</v>
      </c>
      <c r="AB333" s="769">
        <f t="shared" si="146"/>
        <v>11545000</v>
      </c>
      <c r="AC333" s="769">
        <f t="shared" si="147"/>
        <v>11545000</v>
      </c>
      <c r="AD333" s="769">
        <f t="shared" si="148"/>
        <v>11545000</v>
      </c>
      <c r="AE333" s="808">
        <f t="shared" si="152"/>
        <v>0</v>
      </c>
      <c r="AF333" s="516">
        <f t="shared" si="158"/>
        <v>2015</v>
      </c>
      <c r="AG333" s="748">
        <f t="shared" si="153"/>
        <v>0</v>
      </c>
      <c r="AH333" s="749">
        <f t="shared" si="155"/>
        <v>23090000</v>
      </c>
      <c r="AI333" s="746">
        <f t="shared" si="156"/>
        <v>34635000</v>
      </c>
      <c r="AJ333" s="745">
        <f t="shared" si="157"/>
        <v>46180000</v>
      </c>
      <c r="AK333" s="745">
        <f t="shared" si="154"/>
        <v>46180000</v>
      </c>
      <c r="AL333" s="877"/>
    </row>
    <row r="334" spans="1:45" s="11" customFormat="1" ht="30" hidden="1" customHeight="1" x14ac:dyDescent="0.2">
      <c r="A334" s="775" t="s">
        <v>1220</v>
      </c>
      <c r="B334" s="775" t="str">
        <f t="shared" si="139"/>
        <v>02.06.02.06</v>
      </c>
      <c r="C334" s="760">
        <v>302</v>
      </c>
      <c r="D334" s="696" t="s">
        <v>216</v>
      </c>
      <c r="E334" s="693" t="str">
        <f t="shared" si="140"/>
        <v>2.06.02.06.50</v>
      </c>
      <c r="F334" s="694" t="s">
        <v>1102</v>
      </c>
      <c r="G334" s="696"/>
      <c r="H334" s="695" t="s">
        <v>1127</v>
      </c>
      <c r="I334" s="692" t="s">
        <v>455</v>
      </c>
      <c r="J334" s="711" t="s">
        <v>270</v>
      </c>
      <c r="K334" s="692">
        <v>2015</v>
      </c>
      <c r="L334" s="711" t="s">
        <v>128</v>
      </c>
      <c r="M334" s="696" t="s">
        <v>128</v>
      </c>
      <c r="N334" s="696" t="s">
        <v>128</v>
      </c>
      <c r="O334" s="696" t="s">
        <v>128</v>
      </c>
      <c r="P334" s="696" t="s">
        <v>128</v>
      </c>
      <c r="Q334" s="692" t="s">
        <v>130</v>
      </c>
      <c r="R334" s="697">
        <v>202091152.70600319</v>
      </c>
      <c r="S334" s="726"/>
      <c r="T334" s="516" t="str">
        <f t="shared" si="138"/>
        <v>2.06.02</v>
      </c>
      <c r="U334" s="524" t="str">
        <f t="shared" si="149"/>
        <v>ALAT RUMAH TANGGA</v>
      </c>
      <c r="V334" s="516">
        <f t="shared" si="150"/>
        <v>5</v>
      </c>
      <c r="W334" s="769">
        <f t="shared" si="141"/>
        <v>40418230.541200638</v>
      </c>
      <c r="X334" s="516"/>
      <c r="Y334" s="770">
        <f t="shared" si="143"/>
        <v>0</v>
      </c>
      <c r="Z334" s="771"/>
      <c r="AA334" s="769">
        <f>IF(R334=Y334+Z334,0,W334)</f>
        <v>40418230.541200638</v>
      </c>
      <c r="AB334" s="769">
        <f t="shared" si="146"/>
        <v>40418230.541200638</v>
      </c>
      <c r="AC334" s="769">
        <f t="shared" si="147"/>
        <v>40418230.541200638</v>
      </c>
      <c r="AD334" s="769">
        <f t="shared" si="148"/>
        <v>40418230.541200638</v>
      </c>
      <c r="AE334" s="808">
        <f t="shared" si="152"/>
        <v>40418230.541200638</v>
      </c>
      <c r="AF334" s="516">
        <f t="shared" si="158"/>
        <v>2015</v>
      </c>
      <c r="AG334" s="748">
        <f t="shared" si="153"/>
        <v>0</v>
      </c>
      <c r="AH334" s="749">
        <f t="shared" si="155"/>
        <v>80836461.082401276</v>
      </c>
      <c r="AI334" s="746">
        <f t="shared" si="156"/>
        <v>121254691.62360191</v>
      </c>
      <c r="AJ334" s="745">
        <f t="shared" si="157"/>
        <v>161672922.16480255</v>
      </c>
      <c r="AK334" s="745">
        <f t="shared" si="154"/>
        <v>202091152.70600319</v>
      </c>
      <c r="AL334" s="877"/>
      <c r="AM334" s="885"/>
      <c r="AN334" s="890"/>
      <c r="AO334" s="890"/>
      <c r="AP334" s="772"/>
    </row>
    <row r="335" spans="1:45" s="546" customFormat="1" ht="30" hidden="1" customHeight="1" x14ac:dyDescent="0.2">
      <c r="A335" s="775" t="s">
        <v>1220</v>
      </c>
      <c r="B335" s="775" t="str">
        <f t="shared" si="139"/>
        <v>02.06.03.02</v>
      </c>
      <c r="C335" s="760">
        <v>303</v>
      </c>
      <c r="D335" s="692" t="s">
        <v>224</v>
      </c>
      <c r="E335" s="693" t="str">
        <f t="shared" si="140"/>
        <v>2.06.03.02.02</v>
      </c>
      <c r="F335" s="694" t="s">
        <v>933</v>
      </c>
      <c r="G335" s="696"/>
      <c r="H335" s="695" t="s">
        <v>934</v>
      </c>
      <c r="I335" s="692" t="s">
        <v>935</v>
      </c>
      <c r="J335" s="711" t="s">
        <v>936</v>
      </c>
      <c r="K335" s="692">
        <v>2016</v>
      </c>
      <c r="L335" s="711" t="s">
        <v>128</v>
      </c>
      <c r="M335" s="696" t="s">
        <v>128</v>
      </c>
      <c r="N335" s="696" t="s">
        <v>128</v>
      </c>
      <c r="O335" s="696" t="s">
        <v>128</v>
      </c>
      <c r="P335" s="696" t="s">
        <v>128</v>
      </c>
      <c r="Q335" s="692" t="s">
        <v>130</v>
      </c>
      <c r="R335" s="697">
        <v>45216000</v>
      </c>
      <c r="S335" s="726"/>
      <c r="T335" s="516" t="str">
        <f t="shared" ref="T335:T350" si="159">MID(D335,2,7)</f>
        <v>2.06.03</v>
      </c>
      <c r="U335" s="524" t="str">
        <f t="shared" si="149"/>
        <v>KOMPUTER</v>
      </c>
      <c r="V335" s="516">
        <f t="shared" si="150"/>
        <v>4</v>
      </c>
      <c r="W335" s="769">
        <f t="shared" si="141"/>
        <v>11304000</v>
      </c>
      <c r="X335" s="516"/>
      <c r="Y335" s="770">
        <f t="shared" si="143"/>
        <v>0</v>
      </c>
      <c r="Z335" s="771"/>
      <c r="AA335" s="769"/>
      <c r="AB335" s="769">
        <f t="shared" si="146"/>
        <v>11304000</v>
      </c>
      <c r="AC335" s="769">
        <f t="shared" si="147"/>
        <v>11304000</v>
      </c>
      <c r="AD335" s="769">
        <f t="shared" si="148"/>
        <v>11304000</v>
      </c>
      <c r="AE335" s="808">
        <f t="shared" si="152"/>
        <v>11304000</v>
      </c>
      <c r="AF335" s="516">
        <f t="shared" si="158"/>
        <v>2016</v>
      </c>
      <c r="AG335" s="748">
        <f t="shared" si="153"/>
        <v>0</v>
      </c>
      <c r="AH335" s="749">
        <f t="shared" si="155"/>
        <v>11304000</v>
      </c>
      <c r="AI335" s="746">
        <f t="shared" si="156"/>
        <v>22608000</v>
      </c>
      <c r="AJ335" s="745">
        <f t="shared" si="157"/>
        <v>33912000</v>
      </c>
      <c r="AK335" s="745">
        <f t="shared" si="154"/>
        <v>45216000</v>
      </c>
      <c r="AL335" s="877"/>
      <c r="AM335" s="885"/>
      <c r="AN335" s="892"/>
      <c r="AO335" s="892"/>
      <c r="AP335" s="772"/>
      <c r="AQ335" s="11"/>
      <c r="AR335" s="11"/>
      <c r="AS335" s="11"/>
    </row>
    <row r="336" spans="1:45" s="546" customFormat="1" ht="30" hidden="1" customHeight="1" x14ac:dyDescent="0.2">
      <c r="A336" s="775" t="s">
        <v>1220</v>
      </c>
      <c r="B336" s="775" t="str">
        <f t="shared" si="139"/>
        <v>02.06.02.04</v>
      </c>
      <c r="C336" s="760">
        <v>304</v>
      </c>
      <c r="D336" s="692" t="s">
        <v>221</v>
      </c>
      <c r="E336" s="693" t="str">
        <f t="shared" si="140"/>
        <v>2.06.02.04.04</v>
      </c>
      <c r="F336" s="694" t="s">
        <v>158</v>
      </c>
      <c r="G336" s="696"/>
      <c r="H336" s="695" t="s">
        <v>935</v>
      </c>
      <c r="I336" s="692"/>
      <c r="J336" s="711" t="s">
        <v>936</v>
      </c>
      <c r="K336" s="692">
        <v>2017</v>
      </c>
      <c r="L336" s="711" t="s">
        <v>128</v>
      </c>
      <c r="M336" s="696" t="s">
        <v>128</v>
      </c>
      <c r="N336" s="696" t="s">
        <v>128</v>
      </c>
      <c r="O336" s="696" t="s">
        <v>128</v>
      </c>
      <c r="P336" s="696" t="s">
        <v>128</v>
      </c>
      <c r="Q336" s="692" t="s">
        <v>130</v>
      </c>
      <c r="R336" s="697">
        <v>44699929.50944107</v>
      </c>
      <c r="S336" s="726"/>
      <c r="T336" s="516" t="str">
        <f t="shared" si="159"/>
        <v>2.06.02</v>
      </c>
      <c r="U336" s="524" t="str">
        <f t="shared" si="149"/>
        <v>ALAT RUMAH TANGGA</v>
      </c>
      <c r="V336" s="516">
        <f t="shared" si="150"/>
        <v>5</v>
      </c>
      <c r="W336" s="769">
        <f t="shared" si="141"/>
        <v>8939985.9018882141</v>
      </c>
      <c r="X336" s="516"/>
      <c r="Y336" s="770">
        <f t="shared" si="143"/>
        <v>0</v>
      </c>
      <c r="Z336" s="771"/>
      <c r="AA336" s="769"/>
      <c r="AB336" s="769"/>
      <c r="AC336" s="769">
        <f t="shared" si="147"/>
        <v>8939985.9018882141</v>
      </c>
      <c r="AD336" s="769">
        <f t="shared" si="148"/>
        <v>8939985.9018882141</v>
      </c>
      <c r="AE336" s="808">
        <f t="shared" si="152"/>
        <v>8939985.9018882141</v>
      </c>
      <c r="AF336" s="516">
        <f t="shared" si="158"/>
        <v>2017</v>
      </c>
      <c r="AG336" s="748">
        <f>R336-(Y336+Z336+AA336+AB336+AC336+AD336+AE336)</f>
        <v>17879971.803776428</v>
      </c>
      <c r="AH336" s="749">
        <f t="shared" si="155"/>
        <v>0</v>
      </c>
      <c r="AI336" s="746">
        <f t="shared" si="156"/>
        <v>8939985.9018882141</v>
      </c>
      <c r="AJ336" s="745">
        <f t="shared" si="157"/>
        <v>17879971.803776428</v>
      </c>
      <c r="AK336" s="745">
        <f t="shared" si="154"/>
        <v>26819957.705664642</v>
      </c>
      <c r="AL336" s="877"/>
      <c r="AM336" s="885"/>
      <c r="AN336" s="892"/>
      <c r="AO336" s="892"/>
      <c r="AP336" s="772"/>
      <c r="AQ336" s="11"/>
      <c r="AR336" s="11"/>
      <c r="AS336" s="11"/>
    </row>
    <row r="337" spans="1:45" s="546" customFormat="1" ht="30" hidden="1" customHeight="1" x14ac:dyDescent="0.2">
      <c r="A337" s="775" t="s">
        <v>1220</v>
      </c>
      <c r="B337" s="775" t="str">
        <f t="shared" si="139"/>
        <v>02.06.03.02</v>
      </c>
      <c r="C337" s="760">
        <v>305</v>
      </c>
      <c r="D337" s="692" t="s">
        <v>144</v>
      </c>
      <c r="E337" s="693" t="str">
        <f t="shared" si="140"/>
        <v>2.06.03.02.01</v>
      </c>
      <c r="F337" s="694" t="s">
        <v>955</v>
      </c>
      <c r="G337" s="696"/>
      <c r="H337" s="695" t="s">
        <v>935</v>
      </c>
      <c r="I337" s="692"/>
      <c r="J337" s="711" t="s">
        <v>936</v>
      </c>
      <c r="K337" s="692">
        <v>2017</v>
      </c>
      <c r="L337" s="711" t="s">
        <v>128</v>
      </c>
      <c r="M337" s="696" t="s">
        <v>128</v>
      </c>
      <c r="N337" s="696" t="s">
        <v>128</v>
      </c>
      <c r="O337" s="696" t="s">
        <v>128</v>
      </c>
      <c r="P337" s="696" t="s">
        <v>128</v>
      </c>
      <c r="Q337" s="692" t="s">
        <v>130</v>
      </c>
      <c r="R337" s="697">
        <v>34975521.506708749</v>
      </c>
      <c r="S337" s="726"/>
      <c r="T337" s="516" t="str">
        <f t="shared" si="159"/>
        <v>2.06.03</v>
      </c>
      <c r="U337" s="524" t="str">
        <f t="shared" si="149"/>
        <v>KOMPUTER</v>
      </c>
      <c r="V337" s="516">
        <f t="shared" si="150"/>
        <v>4</v>
      </c>
      <c r="W337" s="769">
        <f t="shared" si="141"/>
        <v>8743880.3766771872</v>
      </c>
      <c r="X337" s="516"/>
      <c r="Y337" s="770">
        <f t="shared" si="143"/>
        <v>0</v>
      </c>
      <c r="Z337" s="771"/>
      <c r="AA337" s="769"/>
      <c r="AB337" s="769"/>
      <c r="AC337" s="769">
        <f t="shared" si="147"/>
        <v>8743880.3766771872</v>
      </c>
      <c r="AD337" s="769">
        <f t="shared" si="148"/>
        <v>8743880.3766771872</v>
      </c>
      <c r="AE337" s="808">
        <f t="shared" si="152"/>
        <v>8743880.3766771872</v>
      </c>
      <c r="AF337" s="516">
        <f t="shared" si="158"/>
        <v>2017</v>
      </c>
      <c r="AG337" s="748">
        <f>R337-(Y337+Z337+AA337+AB337+AC337+AD337+AE337)</f>
        <v>8743880.3766771853</v>
      </c>
      <c r="AH337" s="749">
        <f t="shared" si="155"/>
        <v>0</v>
      </c>
      <c r="AI337" s="746">
        <f t="shared" si="156"/>
        <v>8743880.3766771872</v>
      </c>
      <c r="AJ337" s="745">
        <f t="shared" si="157"/>
        <v>17487760.753354374</v>
      </c>
      <c r="AK337" s="745">
        <f t="shared" si="154"/>
        <v>26231641.130031563</v>
      </c>
      <c r="AL337" s="877"/>
      <c r="AM337" s="885"/>
      <c r="AN337" s="892"/>
      <c r="AO337" s="892"/>
      <c r="AP337" s="772"/>
      <c r="AQ337" s="11"/>
      <c r="AR337" s="11"/>
      <c r="AS337" s="11"/>
    </row>
    <row r="338" spans="1:45" s="546" customFormat="1" ht="30" hidden="1" customHeight="1" x14ac:dyDescent="0.2">
      <c r="A338" s="775" t="s">
        <v>1220</v>
      </c>
      <c r="B338" s="775" t="str">
        <f t="shared" ref="B338:B375" si="160">LEFT(D338,11)</f>
        <v>02.06.03.02</v>
      </c>
      <c r="C338" s="760">
        <v>306</v>
      </c>
      <c r="D338" s="696" t="s">
        <v>678</v>
      </c>
      <c r="E338" s="693" t="str">
        <f t="shared" si="140"/>
        <v>2.06.03.02.03</v>
      </c>
      <c r="F338" s="694" t="s">
        <v>1103</v>
      </c>
      <c r="G338" s="696"/>
      <c r="H338" s="695" t="s">
        <v>935</v>
      </c>
      <c r="I338" s="692"/>
      <c r="J338" s="711" t="s">
        <v>936</v>
      </c>
      <c r="K338" s="692">
        <v>2017</v>
      </c>
      <c r="L338" s="711" t="s">
        <v>128</v>
      </c>
      <c r="M338" s="696" t="s">
        <v>128</v>
      </c>
      <c r="N338" s="696" t="s">
        <v>128</v>
      </c>
      <c r="O338" s="696" t="s">
        <v>128</v>
      </c>
      <c r="P338" s="696" t="s">
        <v>128</v>
      </c>
      <c r="Q338" s="692" t="s">
        <v>130</v>
      </c>
      <c r="R338" s="697">
        <v>19439384.744896498</v>
      </c>
      <c r="S338" s="726"/>
      <c r="T338" s="516" t="str">
        <f t="shared" si="159"/>
        <v>2.06.03</v>
      </c>
      <c r="U338" s="524" t="str">
        <f t="shared" si="149"/>
        <v>KOMPUTER</v>
      </c>
      <c r="V338" s="516">
        <f t="shared" si="150"/>
        <v>4</v>
      </c>
      <c r="W338" s="769">
        <f t="shared" si="141"/>
        <v>4859846.1862241244</v>
      </c>
      <c r="X338" s="516"/>
      <c r="Y338" s="770">
        <f t="shared" si="143"/>
        <v>0</v>
      </c>
      <c r="Z338" s="771"/>
      <c r="AA338" s="769"/>
      <c r="AB338" s="769"/>
      <c r="AC338" s="769">
        <f t="shared" si="147"/>
        <v>4859846.1862241244</v>
      </c>
      <c r="AD338" s="769">
        <f t="shared" si="148"/>
        <v>4859846.1862241244</v>
      </c>
      <c r="AE338" s="808">
        <f t="shared" si="152"/>
        <v>4859846.1862241244</v>
      </c>
      <c r="AF338" s="516">
        <f t="shared" si="158"/>
        <v>2017</v>
      </c>
      <c r="AG338" s="748">
        <f>R338-(Y338+Z338+AA338+AB338+AC338+AD338+AE338)</f>
        <v>4859846.1862241253</v>
      </c>
      <c r="AH338" s="749">
        <f t="shared" si="155"/>
        <v>0</v>
      </c>
      <c r="AI338" s="746">
        <f t="shared" si="156"/>
        <v>4859846.1862241244</v>
      </c>
      <c r="AJ338" s="745">
        <f t="shared" si="157"/>
        <v>9719692.3724482488</v>
      </c>
      <c r="AK338" s="745">
        <f t="shared" si="154"/>
        <v>14579538.558672372</v>
      </c>
      <c r="AL338" s="877"/>
      <c r="AM338" s="885"/>
      <c r="AN338" s="892"/>
      <c r="AO338" s="892"/>
      <c r="AP338" s="772"/>
      <c r="AQ338" s="11"/>
      <c r="AR338" s="11"/>
      <c r="AS338" s="11"/>
    </row>
    <row r="339" spans="1:45" s="546" customFormat="1" ht="30" hidden="1" customHeight="1" x14ac:dyDescent="0.2">
      <c r="A339" s="775" t="s">
        <v>1220</v>
      </c>
      <c r="B339" s="775" t="str">
        <f t="shared" si="160"/>
        <v>02.06.03.05</v>
      </c>
      <c r="C339" s="760">
        <v>307</v>
      </c>
      <c r="D339" s="692" t="s">
        <v>340</v>
      </c>
      <c r="E339" s="693" t="str">
        <f t="shared" si="140"/>
        <v>2.06.03.05.03</v>
      </c>
      <c r="F339" s="694" t="s">
        <v>162</v>
      </c>
      <c r="G339" s="696"/>
      <c r="H339" s="695" t="s">
        <v>935</v>
      </c>
      <c r="I339" s="692"/>
      <c r="J339" s="711" t="s">
        <v>936</v>
      </c>
      <c r="K339" s="692">
        <v>2017</v>
      </c>
      <c r="L339" s="711" t="s">
        <v>128</v>
      </c>
      <c r="M339" s="696" t="s">
        <v>128</v>
      </c>
      <c r="N339" s="696" t="s">
        <v>128</v>
      </c>
      <c r="O339" s="696" t="s">
        <v>128</v>
      </c>
      <c r="P339" s="696" t="s">
        <v>128</v>
      </c>
      <c r="Q339" s="692" t="s">
        <v>130</v>
      </c>
      <c r="R339" s="697">
        <v>17952753.23581351</v>
      </c>
      <c r="S339" s="726"/>
      <c r="T339" s="516" t="str">
        <f t="shared" si="159"/>
        <v>2.06.03</v>
      </c>
      <c r="U339" s="524" t="str">
        <f t="shared" si="149"/>
        <v>KOMPUTER</v>
      </c>
      <c r="V339" s="516">
        <f t="shared" si="150"/>
        <v>4</v>
      </c>
      <c r="W339" s="769">
        <f t="shared" si="141"/>
        <v>4488188.3089533774</v>
      </c>
      <c r="X339" s="516"/>
      <c r="Y339" s="770">
        <f t="shared" si="143"/>
        <v>0</v>
      </c>
      <c r="Z339" s="771"/>
      <c r="AA339" s="769"/>
      <c r="AB339" s="769"/>
      <c r="AC339" s="769">
        <f t="shared" si="147"/>
        <v>4488188.3089533774</v>
      </c>
      <c r="AD339" s="769">
        <f t="shared" si="148"/>
        <v>4488188.3089533774</v>
      </c>
      <c r="AE339" s="808">
        <f t="shared" si="152"/>
        <v>4488188.3089533774</v>
      </c>
      <c r="AF339" s="516">
        <f t="shared" si="158"/>
        <v>2017</v>
      </c>
      <c r="AG339" s="748">
        <f>R339-(Y339+Z339+AA339+AB339+AC339+AD339+AE339)</f>
        <v>4488188.3089533783</v>
      </c>
      <c r="AH339" s="749">
        <f t="shared" si="155"/>
        <v>0</v>
      </c>
      <c r="AI339" s="746">
        <f t="shared" si="156"/>
        <v>4488188.3089533774</v>
      </c>
      <c r="AJ339" s="745">
        <f t="shared" si="157"/>
        <v>8976376.6179067548</v>
      </c>
      <c r="AK339" s="745">
        <f t="shared" si="154"/>
        <v>13464564.926860131</v>
      </c>
      <c r="AL339" s="877"/>
      <c r="AM339" s="885"/>
      <c r="AN339" s="892"/>
      <c r="AO339" s="892"/>
      <c r="AP339" s="772"/>
      <c r="AQ339" s="11"/>
      <c r="AR339" s="11"/>
      <c r="AS339" s="11"/>
    </row>
    <row r="340" spans="1:45" s="546" customFormat="1" ht="30" hidden="1" customHeight="1" x14ac:dyDescent="0.2">
      <c r="A340" s="775" t="s">
        <v>1220</v>
      </c>
      <c r="B340" s="775" t="str">
        <f t="shared" si="160"/>
        <v>02.06.03.05</v>
      </c>
      <c r="C340" s="760">
        <v>308</v>
      </c>
      <c r="D340" s="692" t="s">
        <v>340</v>
      </c>
      <c r="E340" s="693" t="str">
        <f t="shared" si="140"/>
        <v>2.06.03.05.03</v>
      </c>
      <c r="F340" s="694" t="s">
        <v>162</v>
      </c>
      <c r="G340" s="696"/>
      <c r="H340" s="695" t="s">
        <v>935</v>
      </c>
      <c r="I340" s="692"/>
      <c r="J340" s="711" t="s">
        <v>936</v>
      </c>
      <c r="K340" s="692">
        <v>2017</v>
      </c>
      <c r="L340" s="711" t="s">
        <v>128</v>
      </c>
      <c r="M340" s="696" t="s">
        <v>128</v>
      </c>
      <c r="N340" s="696" t="s">
        <v>128</v>
      </c>
      <c r="O340" s="696" t="s">
        <v>128</v>
      </c>
      <c r="P340" s="696" t="s">
        <v>128</v>
      </c>
      <c r="Q340" s="692" t="s">
        <v>130</v>
      </c>
      <c r="R340" s="697">
        <v>3031350.9964984502</v>
      </c>
      <c r="S340" s="726"/>
      <c r="T340" s="516" t="str">
        <f t="shared" si="159"/>
        <v>2.06.03</v>
      </c>
      <c r="U340" s="524" t="str">
        <f t="shared" si="149"/>
        <v>KOMPUTER</v>
      </c>
      <c r="V340" s="516">
        <f t="shared" si="150"/>
        <v>4</v>
      </c>
      <c r="W340" s="769">
        <f t="shared" si="141"/>
        <v>757837.74912461254</v>
      </c>
      <c r="X340" s="516"/>
      <c r="Y340" s="770">
        <f t="shared" si="143"/>
        <v>0</v>
      </c>
      <c r="Z340" s="771"/>
      <c r="AA340" s="769"/>
      <c r="AB340" s="769"/>
      <c r="AC340" s="769">
        <f t="shared" si="147"/>
        <v>757837.74912461254</v>
      </c>
      <c r="AD340" s="769">
        <f t="shared" si="148"/>
        <v>757837.74912461254</v>
      </c>
      <c r="AE340" s="808">
        <f t="shared" si="152"/>
        <v>757837.74912461254</v>
      </c>
      <c r="AF340" s="516">
        <f t="shared" si="158"/>
        <v>2017</v>
      </c>
      <c r="AG340" s="748">
        <f t="shared" si="153"/>
        <v>757837.74912461266</v>
      </c>
      <c r="AH340" s="749">
        <f t="shared" si="155"/>
        <v>0</v>
      </c>
      <c r="AI340" s="746">
        <f t="shared" si="156"/>
        <v>757837.74912461254</v>
      </c>
      <c r="AJ340" s="745">
        <f t="shared" si="157"/>
        <v>1515675.4982492251</v>
      </c>
      <c r="AK340" s="745">
        <f t="shared" si="154"/>
        <v>2273513.2473738375</v>
      </c>
      <c r="AL340" s="877"/>
      <c r="AM340" s="885"/>
      <c r="AN340" s="892"/>
      <c r="AO340" s="892"/>
      <c r="AP340" s="772"/>
      <c r="AQ340" s="11"/>
      <c r="AR340" s="11"/>
      <c r="AS340" s="11"/>
    </row>
    <row r="341" spans="1:45" s="546" customFormat="1" ht="30" hidden="1" customHeight="1" x14ac:dyDescent="0.2">
      <c r="A341" s="775" t="s">
        <v>1220</v>
      </c>
      <c r="B341" s="775" t="str">
        <f t="shared" si="160"/>
        <v>02.06.03.02</v>
      </c>
      <c r="C341" s="760">
        <v>309</v>
      </c>
      <c r="D341" s="696" t="s">
        <v>144</v>
      </c>
      <c r="E341" s="693" t="str">
        <f t="shared" si="140"/>
        <v>2.06.03.02.01</v>
      </c>
      <c r="F341" s="694" t="s">
        <v>955</v>
      </c>
      <c r="G341" s="696" t="s">
        <v>658</v>
      </c>
      <c r="H341" s="695" t="s">
        <v>957</v>
      </c>
      <c r="I341" s="692"/>
      <c r="J341" s="711" t="s">
        <v>936</v>
      </c>
      <c r="K341" s="692">
        <v>2018</v>
      </c>
      <c r="L341" s="711" t="s">
        <v>128</v>
      </c>
      <c r="M341" s="696" t="s">
        <v>128</v>
      </c>
      <c r="N341" s="696" t="s">
        <v>128</v>
      </c>
      <c r="O341" s="696" t="s">
        <v>128</v>
      </c>
      <c r="P341" s="696" t="s">
        <v>128</v>
      </c>
      <c r="Q341" s="692" t="s">
        <v>130</v>
      </c>
      <c r="R341" s="697">
        <v>19329545</v>
      </c>
      <c r="S341" s="726"/>
      <c r="T341" s="516" t="str">
        <f t="shared" si="159"/>
        <v>2.06.03</v>
      </c>
      <c r="U341" s="524" t="str">
        <f t="shared" ref="U341:U350" si="161">VLOOKUP(T341,kelompok,2,0)</f>
        <v>KOMPUTER</v>
      </c>
      <c r="V341" s="516">
        <f t="shared" ref="V341:V350" si="162">VLOOKUP(T341,MASAMANFAAT,4,0)</f>
        <v>4</v>
      </c>
      <c r="W341" s="769">
        <f t="shared" ref="W341:W350" si="163">(R341)/V341</f>
        <v>4832386.25</v>
      </c>
      <c r="X341" s="516"/>
      <c r="Y341" s="770"/>
      <c r="Z341" s="771"/>
      <c r="AA341" s="769"/>
      <c r="AB341" s="769"/>
      <c r="AC341" s="769"/>
      <c r="AD341" s="769">
        <f t="shared" si="148"/>
        <v>4832386.25</v>
      </c>
      <c r="AE341" s="808">
        <f t="shared" si="152"/>
        <v>4832386.25</v>
      </c>
      <c r="AF341" s="516">
        <f t="shared" si="158"/>
        <v>2018</v>
      </c>
      <c r="AG341" s="748">
        <f t="shared" si="153"/>
        <v>9664772.5</v>
      </c>
      <c r="AH341" s="749">
        <f t="shared" si="155"/>
        <v>0</v>
      </c>
      <c r="AI341" s="746">
        <f t="shared" si="156"/>
        <v>0</v>
      </c>
      <c r="AJ341" s="745">
        <f t="shared" si="157"/>
        <v>4832386.25</v>
      </c>
      <c r="AK341" s="745">
        <f t="shared" si="154"/>
        <v>9664772.5</v>
      </c>
      <c r="AL341" s="877"/>
      <c r="AM341" s="885"/>
      <c r="AN341" s="892"/>
      <c r="AO341" s="892"/>
      <c r="AP341" s="772"/>
      <c r="AQ341" s="11"/>
      <c r="AR341" s="11"/>
      <c r="AS341" s="11"/>
    </row>
    <row r="342" spans="1:45" s="546" customFormat="1" ht="30" hidden="1" customHeight="1" x14ac:dyDescent="0.2">
      <c r="A342" s="775" t="s">
        <v>1220</v>
      </c>
      <c r="B342" s="775" t="str">
        <f t="shared" si="160"/>
        <v>02.06.03.02</v>
      </c>
      <c r="C342" s="760">
        <v>310</v>
      </c>
      <c r="D342" s="696" t="s">
        <v>678</v>
      </c>
      <c r="E342" s="693" t="str">
        <f t="shared" si="140"/>
        <v>2.06.03.02.03</v>
      </c>
      <c r="F342" s="694" t="s">
        <v>956</v>
      </c>
      <c r="G342" s="696" t="s">
        <v>248</v>
      </c>
      <c r="H342" s="695" t="s">
        <v>600</v>
      </c>
      <c r="I342" s="692"/>
      <c r="J342" s="711" t="s">
        <v>936</v>
      </c>
      <c r="K342" s="692">
        <v>2018</v>
      </c>
      <c r="L342" s="711" t="s">
        <v>128</v>
      </c>
      <c r="M342" s="696" t="s">
        <v>128</v>
      </c>
      <c r="N342" s="696" t="s">
        <v>128</v>
      </c>
      <c r="O342" s="696" t="s">
        <v>128</v>
      </c>
      <c r="P342" s="696" t="s">
        <v>128</v>
      </c>
      <c r="Q342" s="692" t="s">
        <v>130</v>
      </c>
      <c r="R342" s="697">
        <v>18942955</v>
      </c>
      <c r="S342" s="726"/>
      <c r="T342" s="516" t="str">
        <f t="shared" si="159"/>
        <v>2.06.03</v>
      </c>
      <c r="U342" s="524" t="str">
        <f t="shared" si="161"/>
        <v>KOMPUTER</v>
      </c>
      <c r="V342" s="516">
        <f t="shared" si="162"/>
        <v>4</v>
      </c>
      <c r="W342" s="769">
        <f t="shared" si="163"/>
        <v>4735738.75</v>
      </c>
      <c r="X342" s="516"/>
      <c r="Y342" s="770"/>
      <c r="Z342" s="771"/>
      <c r="AA342" s="769"/>
      <c r="AB342" s="769"/>
      <c r="AC342" s="769"/>
      <c r="AD342" s="769">
        <f t="shared" si="148"/>
        <v>4735738.75</v>
      </c>
      <c r="AE342" s="808">
        <f t="shared" si="152"/>
        <v>4735738.75</v>
      </c>
      <c r="AF342" s="516">
        <f t="shared" si="158"/>
        <v>2018</v>
      </c>
      <c r="AG342" s="748">
        <f t="shared" si="153"/>
        <v>9471477.5</v>
      </c>
      <c r="AH342" s="749">
        <f t="shared" si="155"/>
        <v>0</v>
      </c>
      <c r="AI342" s="746">
        <f t="shared" si="156"/>
        <v>0</v>
      </c>
      <c r="AJ342" s="745">
        <f t="shared" si="157"/>
        <v>4735738.75</v>
      </c>
      <c r="AK342" s="745">
        <f t="shared" si="154"/>
        <v>9471477.5</v>
      </c>
      <c r="AL342" s="877"/>
      <c r="AM342" s="885"/>
      <c r="AN342" s="892"/>
      <c r="AO342" s="892"/>
      <c r="AP342" s="772"/>
      <c r="AQ342" s="11"/>
      <c r="AR342" s="11"/>
      <c r="AS342" s="11"/>
    </row>
    <row r="343" spans="1:45" s="546" customFormat="1" ht="30" hidden="1" customHeight="1" x14ac:dyDescent="0.2">
      <c r="A343" s="775" t="s">
        <v>1220</v>
      </c>
      <c r="B343" s="775" t="str">
        <f t="shared" si="160"/>
        <v>02.06.04.07</v>
      </c>
      <c r="C343" s="760">
        <v>311</v>
      </c>
      <c r="D343" s="696" t="s">
        <v>954</v>
      </c>
      <c r="E343" s="693" t="str">
        <f t="shared" si="140"/>
        <v>2.06.04.07.06</v>
      </c>
      <c r="F343" s="694" t="s">
        <v>161</v>
      </c>
      <c r="G343" s="696" t="s">
        <v>658</v>
      </c>
      <c r="H343" s="695" t="s">
        <v>249</v>
      </c>
      <c r="I343" s="692"/>
      <c r="J343" s="711" t="s">
        <v>252</v>
      </c>
      <c r="K343" s="692">
        <v>2018</v>
      </c>
      <c r="L343" s="711" t="s">
        <v>128</v>
      </c>
      <c r="M343" s="696" t="s">
        <v>128</v>
      </c>
      <c r="N343" s="696" t="s">
        <v>128</v>
      </c>
      <c r="O343" s="696" t="s">
        <v>128</v>
      </c>
      <c r="P343" s="696" t="s">
        <v>128</v>
      </c>
      <c r="Q343" s="692" t="s">
        <v>130</v>
      </c>
      <c r="R343" s="697">
        <v>17893636</v>
      </c>
      <c r="S343" s="726"/>
      <c r="T343" s="516" t="str">
        <f t="shared" si="159"/>
        <v>2.06.04</v>
      </c>
      <c r="U343" s="524" t="str">
        <f t="shared" si="161"/>
        <v>MEJA DAN KURSI KERJA/RAPAT PEJABAT</v>
      </c>
      <c r="V343" s="516">
        <f t="shared" si="162"/>
        <v>5</v>
      </c>
      <c r="W343" s="769">
        <f t="shared" si="163"/>
        <v>3578727.2</v>
      </c>
      <c r="X343" s="516"/>
      <c r="Y343" s="770"/>
      <c r="Z343" s="771"/>
      <c r="AA343" s="769"/>
      <c r="AB343" s="769"/>
      <c r="AC343" s="769"/>
      <c r="AD343" s="769">
        <f t="shared" si="148"/>
        <v>3578727.2</v>
      </c>
      <c r="AE343" s="808">
        <f t="shared" si="152"/>
        <v>3578727.2</v>
      </c>
      <c r="AF343" s="516">
        <f t="shared" si="158"/>
        <v>2018</v>
      </c>
      <c r="AG343" s="748">
        <f t="shared" si="153"/>
        <v>10736181.6</v>
      </c>
      <c r="AH343" s="749">
        <f t="shared" si="155"/>
        <v>0</v>
      </c>
      <c r="AI343" s="746">
        <f t="shared" si="156"/>
        <v>0</v>
      </c>
      <c r="AJ343" s="745">
        <f t="shared" si="157"/>
        <v>3578727.2</v>
      </c>
      <c r="AK343" s="745">
        <f t="shared" si="154"/>
        <v>7157454.4000000004</v>
      </c>
      <c r="AL343" s="877"/>
      <c r="AM343" s="885"/>
      <c r="AN343" s="892"/>
      <c r="AO343" s="892"/>
      <c r="AP343" s="772"/>
      <c r="AQ343" s="11"/>
      <c r="AR343" s="11"/>
      <c r="AS343" s="11"/>
    </row>
    <row r="344" spans="1:45" s="546" customFormat="1" ht="30" hidden="1" customHeight="1" x14ac:dyDescent="0.2">
      <c r="A344" s="775" t="s">
        <v>1220</v>
      </c>
      <c r="B344" s="775" t="str">
        <f t="shared" si="160"/>
        <v>02.06.01.04</v>
      </c>
      <c r="C344" s="760">
        <v>312</v>
      </c>
      <c r="D344" s="696" t="s">
        <v>220</v>
      </c>
      <c r="E344" s="693" t="str">
        <f t="shared" si="140"/>
        <v>2.06.01.04.04</v>
      </c>
      <c r="F344" s="694" t="s">
        <v>1018</v>
      </c>
      <c r="G344" s="696" t="s">
        <v>1232</v>
      </c>
      <c r="H344" s="695" t="s">
        <v>301</v>
      </c>
      <c r="I344" s="692"/>
      <c r="J344" s="711" t="s">
        <v>1233</v>
      </c>
      <c r="K344" s="692">
        <v>2019</v>
      </c>
      <c r="L344" s="711" t="s">
        <v>128</v>
      </c>
      <c r="M344" s="696" t="s">
        <v>128</v>
      </c>
      <c r="N344" s="696" t="s">
        <v>128</v>
      </c>
      <c r="O344" s="696" t="s">
        <v>128</v>
      </c>
      <c r="P344" s="696" t="s">
        <v>128</v>
      </c>
      <c r="Q344" s="692" t="s">
        <v>130</v>
      </c>
      <c r="R344" s="697">
        <v>61930000</v>
      </c>
      <c r="S344" s="816"/>
      <c r="T344" s="516" t="str">
        <f t="shared" si="159"/>
        <v>2.06.01</v>
      </c>
      <c r="U344" s="524" t="str">
        <f t="shared" si="161"/>
        <v>ALAT KANTOR</v>
      </c>
      <c r="V344" s="516">
        <f t="shared" si="162"/>
        <v>5</v>
      </c>
      <c r="W344" s="769">
        <f t="shared" si="163"/>
        <v>12386000</v>
      </c>
      <c r="X344" s="516"/>
      <c r="Y344" s="770"/>
      <c r="Z344" s="771"/>
      <c r="AA344" s="769"/>
      <c r="AB344" s="769"/>
      <c r="AC344" s="769"/>
      <c r="AD344" s="769"/>
      <c r="AE344" s="808">
        <f t="shared" si="152"/>
        <v>12386000</v>
      </c>
      <c r="AF344" s="516">
        <f>K344</f>
        <v>2019</v>
      </c>
      <c r="AG344" s="748">
        <f>R344-(Y344+Z344+AA344+AB344+AC344+AD344+AE344)</f>
        <v>49544000</v>
      </c>
      <c r="AH344" s="745"/>
      <c r="AI344" s="745"/>
      <c r="AJ344" s="745"/>
      <c r="AK344" s="745">
        <f>Y344+Z344+AA344+AB344+AC344+AD344+AE344</f>
        <v>12386000</v>
      </c>
      <c r="AL344" s="877"/>
      <c r="AM344" s="885"/>
      <c r="AN344" s="892"/>
      <c r="AO344" s="892"/>
      <c r="AP344" s="772"/>
      <c r="AQ344" s="11"/>
      <c r="AR344" s="11"/>
      <c r="AS344" s="11"/>
    </row>
    <row r="345" spans="1:45" s="546" customFormat="1" ht="30" hidden="1" customHeight="1" x14ac:dyDescent="0.2">
      <c r="A345" s="775" t="s">
        <v>1220</v>
      </c>
      <c r="B345" s="775" t="str">
        <f t="shared" si="160"/>
        <v>02.06.03.02</v>
      </c>
      <c r="C345" s="760">
        <v>313</v>
      </c>
      <c r="D345" s="696" t="s">
        <v>144</v>
      </c>
      <c r="E345" s="693" t="str">
        <f t="shared" si="140"/>
        <v>2.06.03.02.01</v>
      </c>
      <c r="F345" s="694" t="s">
        <v>955</v>
      </c>
      <c r="G345" s="696" t="s">
        <v>248</v>
      </c>
      <c r="H345" s="695" t="s">
        <v>1234</v>
      </c>
      <c r="I345" s="692"/>
      <c r="J345" s="711" t="s">
        <v>1235</v>
      </c>
      <c r="K345" s="692">
        <v>2019</v>
      </c>
      <c r="L345" s="711" t="s">
        <v>128</v>
      </c>
      <c r="M345" s="696" t="s">
        <v>128</v>
      </c>
      <c r="N345" s="696" t="s">
        <v>128</v>
      </c>
      <c r="O345" s="696" t="s">
        <v>128</v>
      </c>
      <c r="P345" s="696" t="s">
        <v>128</v>
      </c>
      <c r="Q345" s="692" t="s">
        <v>130</v>
      </c>
      <c r="R345" s="697">
        <v>19981835.288908567</v>
      </c>
      <c r="S345" s="816"/>
      <c r="T345" s="516" t="str">
        <f t="shared" si="159"/>
        <v>2.06.03</v>
      </c>
      <c r="U345" s="524" t="str">
        <f t="shared" si="161"/>
        <v>KOMPUTER</v>
      </c>
      <c r="V345" s="516">
        <f t="shared" si="162"/>
        <v>4</v>
      </c>
      <c r="W345" s="769">
        <f t="shared" si="163"/>
        <v>4995458.8222271418</v>
      </c>
      <c r="X345" s="516"/>
      <c r="Y345" s="770"/>
      <c r="Z345" s="771"/>
      <c r="AA345" s="769"/>
      <c r="AB345" s="769"/>
      <c r="AC345" s="769"/>
      <c r="AD345" s="769"/>
      <c r="AE345" s="808">
        <f t="shared" si="152"/>
        <v>4995458.8222271418</v>
      </c>
      <c r="AF345" s="516">
        <f t="shared" ref="AF345:AF350" si="164">K345</f>
        <v>2019</v>
      </c>
      <c r="AG345" s="748">
        <f t="shared" si="153"/>
        <v>14986376.466681425</v>
      </c>
      <c r="AH345" s="745"/>
      <c r="AI345" s="745"/>
      <c r="AJ345" s="745"/>
      <c r="AK345" s="745">
        <f t="shared" ref="AK345:AK350" si="165">Y345+Z345+AA345+AB345+AC345+AD345+AE345</f>
        <v>4995458.8222271418</v>
      </c>
      <c r="AL345" s="877"/>
      <c r="AM345" s="885"/>
      <c r="AN345" s="892"/>
      <c r="AO345" s="892"/>
      <c r="AP345" s="772"/>
      <c r="AQ345" s="11"/>
      <c r="AR345" s="11"/>
      <c r="AS345" s="11"/>
    </row>
    <row r="346" spans="1:45" s="546" customFormat="1" ht="30" hidden="1" customHeight="1" x14ac:dyDescent="0.2">
      <c r="A346" s="775" t="s">
        <v>1220</v>
      </c>
      <c r="B346" s="775" t="str">
        <f t="shared" si="160"/>
        <v>02.06.03.02</v>
      </c>
      <c r="C346" s="760">
        <v>314</v>
      </c>
      <c r="D346" s="696" t="s">
        <v>678</v>
      </c>
      <c r="E346" s="693" t="str">
        <f t="shared" si="140"/>
        <v>2.06.03.02.03</v>
      </c>
      <c r="F346" s="694" t="s">
        <v>956</v>
      </c>
      <c r="G346" s="696" t="s">
        <v>1236</v>
      </c>
      <c r="H346" s="695" t="s">
        <v>1237</v>
      </c>
      <c r="I346" s="692"/>
      <c r="J346" s="711" t="s">
        <v>1235</v>
      </c>
      <c r="K346" s="692">
        <v>2019</v>
      </c>
      <c r="L346" s="711" t="s">
        <v>128</v>
      </c>
      <c r="M346" s="696" t="s">
        <v>128</v>
      </c>
      <c r="N346" s="696" t="s">
        <v>128</v>
      </c>
      <c r="O346" s="696" t="s">
        <v>128</v>
      </c>
      <c r="P346" s="696" t="s">
        <v>128</v>
      </c>
      <c r="Q346" s="692" t="s">
        <v>130</v>
      </c>
      <c r="R346" s="697">
        <v>100321899.49081248</v>
      </c>
      <c r="S346" s="816"/>
      <c r="T346" s="516" t="str">
        <f t="shared" si="159"/>
        <v>2.06.03</v>
      </c>
      <c r="U346" s="524" t="str">
        <f t="shared" si="161"/>
        <v>KOMPUTER</v>
      </c>
      <c r="V346" s="516">
        <f t="shared" si="162"/>
        <v>4</v>
      </c>
      <c r="W346" s="769">
        <f t="shared" si="163"/>
        <v>25080474.87270312</v>
      </c>
      <c r="X346" s="516"/>
      <c r="Y346" s="770"/>
      <c r="Z346" s="771"/>
      <c r="AA346" s="769"/>
      <c r="AB346" s="769"/>
      <c r="AC346" s="769"/>
      <c r="AD346" s="769"/>
      <c r="AE346" s="808">
        <f t="shared" si="152"/>
        <v>25080474.87270312</v>
      </c>
      <c r="AF346" s="516">
        <f t="shared" si="164"/>
        <v>2019</v>
      </c>
      <c r="AG346" s="748">
        <f t="shared" si="153"/>
        <v>75241424.61810936</v>
      </c>
      <c r="AH346" s="745"/>
      <c r="AI346" s="745"/>
      <c r="AJ346" s="745"/>
      <c r="AK346" s="745">
        <f t="shared" si="165"/>
        <v>25080474.87270312</v>
      </c>
      <c r="AL346" s="877"/>
      <c r="AM346" s="885"/>
      <c r="AN346" s="892"/>
      <c r="AO346" s="892"/>
      <c r="AP346" s="772"/>
      <c r="AQ346" s="11"/>
      <c r="AR346" s="11"/>
      <c r="AS346" s="11"/>
    </row>
    <row r="347" spans="1:45" s="546" customFormat="1" ht="30" hidden="1" customHeight="1" x14ac:dyDescent="0.2">
      <c r="A347" s="775" t="s">
        <v>1220</v>
      </c>
      <c r="B347" s="775" t="str">
        <f t="shared" si="160"/>
        <v>02.06.02.06</v>
      </c>
      <c r="C347" s="760">
        <v>315</v>
      </c>
      <c r="D347" s="696" t="s">
        <v>337</v>
      </c>
      <c r="E347" s="693" t="str">
        <f t="shared" si="140"/>
        <v>2.06.02.06.03</v>
      </c>
      <c r="F347" s="694" t="s">
        <v>172</v>
      </c>
      <c r="G347" s="696" t="s">
        <v>658</v>
      </c>
      <c r="H347" s="695" t="s">
        <v>1126</v>
      </c>
      <c r="I347" s="692"/>
      <c r="J347" s="711" t="s">
        <v>1235</v>
      </c>
      <c r="K347" s="692">
        <v>2019</v>
      </c>
      <c r="L347" s="711" t="s">
        <v>128</v>
      </c>
      <c r="M347" s="696" t="s">
        <v>128</v>
      </c>
      <c r="N347" s="696" t="s">
        <v>128</v>
      </c>
      <c r="O347" s="696" t="s">
        <v>128</v>
      </c>
      <c r="P347" s="696" t="s">
        <v>128</v>
      </c>
      <c r="Q347" s="692" t="s">
        <v>130</v>
      </c>
      <c r="R347" s="697">
        <v>16106265.220278947</v>
      </c>
      <c r="S347" s="816"/>
      <c r="T347" s="516" t="str">
        <f t="shared" si="159"/>
        <v>2.06.02</v>
      </c>
      <c r="U347" s="524" t="str">
        <f t="shared" si="161"/>
        <v>ALAT RUMAH TANGGA</v>
      </c>
      <c r="V347" s="516">
        <f t="shared" si="162"/>
        <v>5</v>
      </c>
      <c r="W347" s="769">
        <f t="shared" si="163"/>
        <v>3221253.0440557892</v>
      </c>
      <c r="X347" s="516"/>
      <c r="Y347" s="770"/>
      <c r="Z347" s="771"/>
      <c r="AA347" s="769"/>
      <c r="AB347" s="769"/>
      <c r="AC347" s="769"/>
      <c r="AD347" s="769"/>
      <c r="AE347" s="808">
        <f t="shared" si="152"/>
        <v>3221253.0440557892</v>
      </c>
      <c r="AF347" s="516">
        <f t="shared" si="164"/>
        <v>2019</v>
      </c>
      <c r="AG347" s="748">
        <f t="shared" si="153"/>
        <v>12885012.176223157</v>
      </c>
      <c r="AH347" s="745"/>
      <c r="AI347" s="745"/>
      <c r="AJ347" s="745"/>
      <c r="AK347" s="745">
        <f t="shared" si="165"/>
        <v>3221253.0440557892</v>
      </c>
      <c r="AL347" s="877"/>
      <c r="AM347" s="885"/>
      <c r="AN347" s="892"/>
      <c r="AO347" s="892"/>
      <c r="AP347" s="772"/>
      <c r="AQ347" s="11"/>
      <c r="AR347" s="11"/>
      <c r="AS347" s="11"/>
    </row>
    <row r="348" spans="1:45" s="546" customFormat="1" ht="30" hidden="1" customHeight="1" x14ac:dyDescent="0.2">
      <c r="A348" s="775" t="s">
        <v>1220</v>
      </c>
      <c r="B348" s="775" t="str">
        <f t="shared" si="160"/>
        <v>02.06.04.03</v>
      </c>
      <c r="C348" s="760">
        <v>316</v>
      </c>
      <c r="D348" s="696" t="s">
        <v>1214</v>
      </c>
      <c r="E348" s="693" t="str">
        <f t="shared" si="140"/>
        <v>2.06.04.03.06</v>
      </c>
      <c r="F348" s="694" t="s">
        <v>1240</v>
      </c>
      <c r="G348" s="696"/>
      <c r="H348" s="695"/>
      <c r="I348" s="692"/>
      <c r="J348" s="711" t="s">
        <v>936</v>
      </c>
      <c r="K348" s="692">
        <v>2019</v>
      </c>
      <c r="L348" s="711" t="s">
        <v>128</v>
      </c>
      <c r="M348" s="696" t="s">
        <v>128</v>
      </c>
      <c r="N348" s="696" t="s">
        <v>128</v>
      </c>
      <c r="O348" s="696" t="s">
        <v>128</v>
      </c>
      <c r="P348" s="696" t="s">
        <v>128</v>
      </c>
      <c r="Q348" s="692" t="s">
        <v>130</v>
      </c>
      <c r="R348" s="697">
        <v>67309000</v>
      </c>
      <c r="S348" s="816"/>
      <c r="T348" s="516" t="str">
        <f t="shared" si="159"/>
        <v>2.06.04</v>
      </c>
      <c r="U348" s="524" t="str">
        <f t="shared" si="161"/>
        <v>MEJA DAN KURSI KERJA/RAPAT PEJABAT</v>
      </c>
      <c r="V348" s="516">
        <f t="shared" si="162"/>
        <v>5</v>
      </c>
      <c r="W348" s="769">
        <f t="shared" si="163"/>
        <v>13461800</v>
      </c>
      <c r="X348" s="516"/>
      <c r="Y348" s="770"/>
      <c r="Z348" s="771"/>
      <c r="AA348" s="769"/>
      <c r="AB348" s="769"/>
      <c r="AC348" s="769"/>
      <c r="AD348" s="769"/>
      <c r="AE348" s="808">
        <f t="shared" si="152"/>
        <v>13461800</v>
      </c>
      <c r="AF348" s="516">
        <f t="shared" si="164"/>
        <v>2019</v>
      </c>
      <c r="AG348" s="748">
        <f t="shared" si="153"/>
        <v>53847200</v>
      </c>
      <c r="AH348" s="745"/>
      <c r="AI348" s="745"/>
      <c r="AJ348" s="745"/>
      <c r="AK348" s="745">
        <f t="shared" si="165"/>
        <v>13461800</v>
      </c>
      <c r="AL348" s="877"/>
      <c r="AM348" s="885"/>
      <c r="AN348" s="892"/>
      <c r="AO348" s="892"/>
      <c r="AP348" s="772"/>
      <c r="AQ348" s="11"/>
      <c r="AR348" s="11"/>
      <c r="AS348" s="11"/>
    </row>
    <row r="349" spans="1:45" s="546" customFormat="1" ht="30" hidden="1" customHeight="1" x14ac:dyDescent="0.2">
      <c r="A349" s="775" t="s">
        <v>1220</v>
      </c>
      <c r="B349" s="775" t="str">
        <f t="shared" si="160"/>
        <v>02.06.04.01</v>
      </c>
      <c r="C349" s="760">
        <v>317</v>
      </c>
      <c r="D349" s="696" t="s">
        <v>215</v>
      </c>
      <c r="E349" s="693" t="str">
        <f t="shared" si="140"/>
        <v>2.06.04.01.06</v>
      </c>
      <c r="F349" s="694" t="s">
        <v>1239</v>
      </c>
      <c r="G349" s="696"/>
      <c r="H349" s="695"/>
      <c r="I349" s="692"/>
      <c r="J349" s="711" t="s">
        <v>936</v>
      </c>
      <c r="K349" s="692">
        <v>2019</v>
      </c>
      <c r="L349" s="711" t="s">
        <v>128</v>
      </c>
      <c r="M349" s="696" t="s">
        <v>128</v>
      </c>
      <c r="N349" s="696" t="s">
        <v>128</v>
      </c>
      <c r="O349" s="696" t="s">
        <v>128</v>
      </c>
      <c r="P349" s="696" t="s">
        <v>128</v>
      </c>
      <c r="Q349" s="692" t="s">
        <v>130</v>
      </c>
      <c r="R349" s="697">
        <v>97900000</v>
      </c>
      <c r="S349" s="816"/>
      <c r="T349" s="516" t="str">
        <f t="shared" si="159"/>
        <v>2.06.04</v>
      </c>
      <c r="U349" s="524" t="str">
        <f t="shared" si="161"/>
        <v>MEJA DAN KURSI KERJA/RAPAT PEJABAT</v>
      </c>
      <c r="V349" s="516">
        <f t="shared" si="162"/>
        <v>5</v>
      </c>
      <c r="W349" s="769">
        <f t="shared" si="163"/>
        <v>19580000</v>
      </c>
      <c r="X349" s="516"/>
      <c r="Y349" s="770"/>
      <c r="Z349" s="771"/>
      <c r="AA349" s="769"/>
      <c r="AB349" s="769"/>
      <c r="AC349" s="769"/>
      <c r="AD349" s="769"/>
      <c r="AE349" s="808">
        <f t="shared" si="152"/>
        <v>19580000</v>
      </c>
      <c r="AF349" s="516">
        <f t="shared" si="164"/>
        <v>2019</v>
      </c>
      <c r="AG349" s="748">
        <f t="shared" si="153"/>
        <v>78320000</v>
      </c>
      <c r="AH349" s="745"/>
      <c r="AI349" s="745"/>
      <c r="AJ349" s="745"/>
      <c r="AK349" s="745">
        <f t="shared" si="165"/>
        <v>19580000</v>
      </c>
      <c r="AL349" s="877"/>
      <c r="AM349" s="885"/>
      <c r="AN349" s="892"/>
      <c r="AO349" s="892"/>
      <c r="AP349" s="772"/>
      <c r="AQ349" s="11"/>
      <c r="AR349" s="11"/>
      <c r="AS349" s="11"/>
    </row>
    <row r="350" spans="1:45" s="546" customFormat="1" ht="30" hidden="1" customHeight="1" x14ac:dyDescent="0.2">
      <c r="A350" s="775" t="s">
        <v>1220</v>
      </c>
      <c r="B350" s="775" t="str">
        <f t="shared" si="160"/>
        <v>02.06.02.01</v>
      </c>
      <c r="C350" s="760">
        <v>318</v>
      </c>
      <c r="D350" s="696" t="s">
        <v>1242</v>
      </c>
      <c r="E350" s="693" t="str">
        <f t="shared" si="140"/>
        <v>2.06.02.01.10</v>
      </c>
      <c r="F350" s="694" t="s">
        <v>1241</v>
      </c>
      <c r="G350" s="696" t="s">
        <v>248</v>
      </c>
      <c r="H350" s="695"/>
      <c r="I350" s="692"/>
      <c r="J350" s="711" t="s">
        <v>936</v>
      </c>
      <c r="K350" s="692">
        <v>2019</v>
      </c>
      <c r="L350" s="711" t="s">
        <v>128</v>
      </c>
      <c r="M350" s="696" t="s">
        <v>128</v>
      </c>
      <c r="N350" s="696" t="s">
        <v>128</v>
      </c>
      <c r="O350" s="696" t="s">
        <v>128</v>
      </c>
      <c r="P350" s="696" t="s">
        <v>128</v>
      </c>
      <c r="Q350" s="692" t="s">
        <v>130</v>
      </c>
      <c r="R350" s="697">
        <v>97988000</v>
      </c>
      <c r="S350" s="816"/>
      <c r="T350" s="516" t="str">
        <f t="shared" si="159"/>
        <v>2.06.02</v>
      </c>
      <c r="U350" s="524" t="str">
        <f t="shared" si="161"/>
        <v>ALAT RUMAH TANGGA</v>
      </c>
      <c r="V350" s="516">
        <f t="shared" si="162"/>
        <v>5</v>
      </c>
      <c r="W350" s="769">
        <f t="shared" si="163"/>
        <v>19597600</v>
      </c>
      <c r="X350" s="516"/>
      <c r="Y350" s="770"/>
      <c r="Z350" s="771"/>
      <c r="AA350" s="769"/>
      <c r="AB350" s="769"/>
      <c r="AC350" s="769"/>
      <c r="AD350" s="769"/>
      <c r="AE350" s="808">
        <f t="shared" si="152"/>
        <v>19597600</v>
      </c>
      <c r="AF350" s="516">
        <f t="shared" si="164"/>
        <v>2019</v>
      </c>
      <c r="AG350" s="748">
        <f t="shared" si="153"/>
        <v>78390400</v>
      </c>
      <c r="AH350" s="745"/>
      <c r="AI350" s="745"/>
      <c r="AJ350" s="745"/>
      <c r="AK350" s="745">
        <f t="shared" si="165"/>
        <v>19597600</v>
      </c>
      <c r="AL350" s="877"/>
      <c r="AM350" s="885"/>
      <c r="AN350" s="892"/>
      <c r="AO350" s="892"/>
      <c r="AP350" s="772"/>
      <c r="AQ350" s="11"/>
      <c r="AR350" s="11"/>
      <c r="AS350" s="11"/>
    </row>
    <row r="351" spans="1:45" s="546" customFormat="1" ht="30" hidden="1" customHeight="1" x14ac:dyDescent="0.2">
      <c r="A351" s="775" t="s">
        <v>1220</v>
      </c>
      <c r="B351" s="775" t="str">
        <f t="shared" si="160"/>
        <v/>
      </c>
      <c r="C351" s="760"/>
      <c r="D351" s="696"/>
      <c r="E351" s="693"/>
      <c r="F351" s="694"/>
      <c r="G351" s="696"/>
      <c r="H351" s="695" t="s">
        <v>935</v>
      </c>
      <c r="I351" s="692"/>
      <c r="J351" s="711" t="s">
        <v>935</v>
      </c>
      <c r="K351" s="692"/>
      <c r="L351" s="711"/>
      <c r="M351" s="696"/>
      <c r="N351" s="696"/>
      <c r="O351" s="696"/>
      <c r="P351" s="696"/>
      <c r="Q351" s="692"/>
      <c r="R351" s="697"/>
      <c r="S351" s="726"/>
      <c r="T351" s="516"/>
      <c r="U351" s="524"/>
      <c r="V351" s="516"/>
      <c r="W351" s="769"/>
      <c r="X351" s="516"/>
      <c r="Y351" s="770"/>
      <c r="Z351" s="771"/>
      <c r="AA351" s="769"/>
      <c r="AB351" s="769"/>
      <c r="AC351" s="769"/>
      <c r="AD351" s="769"/>
      <c r="AE351" s="808"/>
      <c r="AF351" s="516"/>
      <c r="AG351" s="769"/>
      <c r="AH351" s="745"/>
      <c r="AI351" s="745"/>
      <c r="AJ351" s="745"/>
      <c r="AK351" s="10"/>
      <c r="AL351" s="882"/>
      <c r="AM351" s="892"/>
      <c r="AN351" s="892"/>
      <c r="AO351" s="892"/>
      <c r="AP351" s="772"/>
      <c r="AQ351" s="11"/>
      <c r="AR351" s="11"/>
      <c r="AS351" s="11"/>
    </row>
    <row r="352" spans="1:45" s="238" customFormat="1" ht="32" hidden="1" x14ac:dyDescent="0.2">
      <c r="A352" s="775" t="s">
        <v>1220</v>
      </c>
      <c r="B352" s="775" t="str">
        <f t="shared" si="160"/>
        <v/>
      </c>
      <c r="C352" s="764" t="s">
        <v>35</v>
      </c>
      <c r="D352" s="702"/>
      <c r="E352" s="693" t="str">
        <f t="shared" ref="E352:E375" si="166">MID(D352,2,18)</f>
        <v/>
      </c>
      <c r="F352" s="607" t="s">
        <v>1104</v>
      </c>
      <c r="G352" s="729"/>
      <c r="H352" s="729" t="s">
        <v>935</v>
      </c>
      <c r="I352" s="729"/>
      <c r="J352" s="729" t="s">
        <v>935</v>
      </c>
      <c r="K352" s="691"/>
      <c r="L352" s="729"/>
      <c r="M352" s="729"/>
      <c r="N352" s="729"/>
      <c r="O352" s="729"/>
      <c r="P352" s="729"/>
      <c r="Q352" s="691"/>
      <c r="R352" s="730">
        <f>SUBTOTAL(9,R353:R369)</f>
        <v>0</v>
      </c>
      <c r="S352" s="731"/>
      <c r="T352" s="516" t="str">
        <f t="shared" ref="T352:T375" si="167">MID(D352,2,7)</f>
        <v/>
      </c>
      <c r="U352" s="524"/>
      <c r="V352" s="516"/>
      <c r="W352" s="769"/>
      <c r="X352" s="516"/>
      <c r="Y352" s="773">
        <f>SUM(Y353:Y368)</f>
        <v>66185848.407720007</v>
      </c>
      <c r="Z352" s="596">
        <f t="shared" ref="Z352" si="168">SUM(Z353:Z368)</f>
        <v>36086084.20386</v>
      </c>
      <c r="AA352" s="551">
        <f>SUM(AA353:AA368)</f>
        <v>36086084.20386</v>
      </c>
      <c r="AB352" s="551">
        <f>SUM(AB353:AB368)</f>
        <v>31115084.203860004</v>
      </c>
      <c r="AC352" s="551">
        <f>SUM(AC353:AC369)</f>
        <v>13643705.33333334</v>
      </c>
      <c r="AD352" s="551">
        <f>SUM(AD353:AD369)</f>
        <v>2686385.33333334</v>
      </c>
      <c r="AE352" s="810">
        <f>SUM(AE353:AE369)</f>
        <v>2686385.33333334</v>
      </c>
      <c r="AF352" s="597"/>
      <c r="AG352" s="551">
        <f>SUM(AG353:AG369)</f>
        <v>5372770.6666666791</v>
      </c>
      <c r="AH352" s="551">
        <f>SUM(AH353:AH368)</f>
        <v>169473101.01929998</v>
      </c>
      <c r="AI352" s="551">
        <f>SUM(AI353:AI369)</f>
        <v>183116806.35263333</v>
      </c>
      <c r="AJ352" s="551">
        <f>SUM(AJ353:AJ369)</f>
        <v>185803191.68596667</v>
      </c>
      <c r="AK352" s="551">
        <f>SUM(AK353:AK369)</f>
        <v>188489577.01930001</v>
      </c>
      <c r="AL352" s="883"/>
      <c r="AM352" s="886"/>
      <c r="AN352" s="886"/>
      <c r="AO352" s="886"/>
      <c r="AP352" s="887"/>
      <c r="AQ352" s="598"/>
      <c r="AR352" s="598"/>
      <c r="AS352" s="598"/>
    </row>
    <row r="353" spans="1:38" ht="30" hidden="1" customHeight="1" x14ac:dyDescent="0.2">
      <c r="A353" s="775" t="s">
        <v>1220</v>
      </c>
      <c r="B353" s="775" t="str">
        <f t="shared" si="160"/>
        <v>02.07.01.01</v>
      </c>
      <c r="C353" s="760">
        <v>1</v>
      </c>
      <c r="D353" s="696" t="s">
        <v>1223</v>
      </c>
      <c r="E353" s="693" t="str">
        <f t="shared" si="166"/>
        <v>2.07.01.01.82</v>
      </c>
      <c r="F353" s="694" t="s">
        <v>172</v>
      </c>
      <c r="G353" s="603" t="s">
        <v>128</v>
      </c>
      <c r="H353" s="695" t="s">
        <v>1148</v>
      </c>
      <c r="I353" s="692" t="s">
        <v>312</v>
      </c>
      <c r="J353" s="695" t="s">
        <v>495</v>
      </c>
      <c r="K353" s="692">
        <v>2011</v>
      </c>
      <c r="L353" s="696" t="s">
        <v>128</v>
      </c>
      <c r="M353" s="696" t="s">
        <v>128</v>
      </c>
      <c r="N353" s="696" t="s">
        <v>128</v>
      </c>
      <c r="O353" s="696" t="s">
        <v>128</v>
      </c>
      <c r="P353" s="696" t="s">
        <v>128</v>
      </c>
      <c r="Q353" s="692" t="s">
        <v>130</v>
      </c>
      <c r="R353" s="697">
        <v>4445112.7819999997</v>
      </c>
      <c r="S353" s="732" t="s">
        <v>1290</v>
      </c>
      <c r="T353" s="516" t="str">
        <f t="shared" si="167"/>
        <v>2.07.01</v>
      </c>
      <c r="U353" s="524" t="str">
        <f t="shared" ref="U353:U369" si="169">VLOOKUP(T353,kelompok,2,0)</f>
        <v>ALAT STUDIO</v>
      </c>
      <c r="V353" s="516">
        <f t="shared" ref="V353:V369" si="170">VLOOKUP(T353,MASAMANFAAT,4,0)</f>
        <v>5</v>
      </c>
      <c r="W353" s="769">
        <f t="shared" si="141"/>
        <v>889022.55639999988</v>
      </c>
      <c r="X353" s="516">
        <f t="shared" ref="X353:X359" si="171">2013-AF353</f>
        <v>2</v>
      </c>
      <c r="Y353" s="770">
        <f t="shared" si="143"/>
        <v>1778045.1127999998</v>
      </c>
      <c r="Z353" s="771">
        <f t="shared" si="144"/>
        <v>889022.55639999988</v>
      </c>
      <c r="AA353" s="769">
        <f t="shared" si="145"/>
        <v>889022.55639999988</v>
      </c>
      <c r="AB353" s="769">
        <f t="shared" si="146"/>
        <v>889022.55639999988</v>
      </c>
      <c r="AC353" s="769">
        <f t="shared" si="147"/>
        <v>0</v>
      </c>
      <c r="AD353" s="769">
        <f t="shared" si="148"/>
        <v>0</v>
      </c>
      <c r="AE353" s="808">
        <f t="shared" ref="AE353:AE369" si="172">IF(R353=Y353+Z353+AA353+AB353+AC353+AD353,0,W353)</f>
        <v>0</v>
      </c>
      <c r="AF353" s="516">
        <f t="shared" ref="AF353:AF369" si="173">K353</f>
        <v>2011</v>
      </c>
      <c r="AG353" s="748">
        <f t="shared" ref="AG353:AG369" si="174">R353-(Y353+Z353+AA353+AB353+AC353+AD353+AE353)</f>
        <v>0</v>
      </c>
      <c r="AH353" s="749">
        <f t="shared" ref="AH353:AH369" si="175">Y353+Z353+AA353+AB353</f>
        <v>4445112.7819999997</v>
      </c>
      <c r="AI353" s="746">
        <f t="shared" ref="AI353:AI369" si="176">Y353+Z353+AA353+AB353+AC353</f>
        <v>4445112.7819999997</v>
      </c>
      <c r="AJ353" s="745">
        <f t="shared" si="157"/>
        <v>4445112.7819999997</v>
      </c>
      <c r="AK353" s="745">
        <f>Y353+Z353+AA353+AB353+AC353+AD353+AE353</f>
        <v>4445112.7819999997</v>
      </c>
      <c r="AL353" s="877"/>
    </row>
    <row r="354" spans="1:38" ht="15" hidden="1" customHeight="1" x14ac:dyDescent="0.2">
      <c r="A354" s="775" t="s">
        <v>1220</v>
      </c>
      <c r="B354" s="775" t="str">
        <f t="shared" si="160"/>
        <v>02.07.01.01</v>
      </c>
      <c r="C354" s="760">
        <v>2</v>
      </c>
      <c r="D354" s="696" t="s">
        <v>1223</v>
      </c>
      <c r="E354" s="693" t="str">
        <f t="shared" si="166"/>
        <v>2.07.01.01.82</v>
      </c>
      <c r="F354" s="694" t="s">
        <v>1105</v>
      </c>
      <c r="G354" s="603" t="s">
        <v>128</v>
      </c>
      <c r="H354" s="695" t="s">
        <v>155</v>
      </c>
      <c r="I354" s="692" t="s">
        <v>332</v>
      </c>
      <c r="J354" s="695" t="s">
        <v>495</v>
      </c>
      <c r="K354" s="692">
        <v>2011</v>
      </c>
      <c r="L354" s="696" t="s">
        <v>128</v>
      </c>
      <c r="M354" s="696" t="s">
        <v>128</v>
      </c>
      <c r="N354" s="696" t="s">
        <v>128</v>
      </c>
      <c r="O354" s="696" t="s">
        <v>128</v>
      </c>
      <c r="P354" s="696" t="s">
        <v>128</v>
      </c>
      <c r="Q354" s="692" t="s">
        <v>130</v>
      </c>
      <c r="R354" s="697">
        <v>1889172.9323</v>
      </c>
      <c r="S354" s="698"/>
      <c r="T354" s="516" t="str">
        <f t="shared" si="167"/>
        <v>2.07.01</v>
      </c>
      <c r="U354" s="524" t="str">
        <f t="shared" si="169"/>
        <v>ALAT STUDIO</v>
      </c>
      <c r="V354" s="516">
        <f t="shared" si="170"/>
        <v>5</v>
      </c>
      <c r="W354" s="769">
        <f t="shared" si="141"/>
        <v>377834.58646000002</v>
      </c>
      <c r="X354" s="516">
        <f t="shared" si="171"/>
        <v>2</v>
      </c>
      <c r="Y354" s="770">
        <f t="shared" si="143"/>
        <v>755669.17292000004</v>
      </c>
      <c r="Z354" s="771">
        <f t="shared" si="144"/>
        <v>377834.58646000002</v>
      </c>
      <c r="AA354" s="769">
        <f t="shared" si="145"/>
        <v>377834.58646000002</v>
      </c>
      <c r="AB354" s="769">
        <f t="shared" si="146"/>
        <v>377834.58646000002</v>
      </c>
      <c r="AC354" s="769">
        <f t="shared" si="147"/>
        <v>0</v>
      </c>
      <c r="AD354" s="769">
        <f t="shared" si="148"/>
        <v>0</v>
      </c>
      <c r="AE354" s="808">
        <f t="shared" si="172"/>
        <v>0</v>
      </c>
      <c r="AF354" s="516">
        <f t="shared" si="173"/>
        <v>2011</v>
      </c>
      <c r="AG354" s="748">
        <f t="shared" si="174"/>
        <v>0</v>
      </c>
      <c r="AH354" s="749">
        <f t="shared" si="175"/>
        <v>1889172.9323</v>
      </c>
      <c r="AI354" s="746">
        <f t="shared" si="176"/>
        <v>1889172.9323</v>
      </c>
      <c r="AJ354" s="745">
        <f t="shared" si="157"/>
        <v>1889172.9323</v>
      </c>
      <c r="AK354" s="745">
        <f t="shared" ref="AK354:AK369" si="177">Y354+Z354+AA354+AB354+AC354+AD354+AE354</f>
        <v>1889172.9323</v>
      </c>
      <c r="AL354" s="877"/>
    </row>
    <row r="355" spans="1:38" ht="15" hidden="1" customHeight="1" x14ac:dyDescent="0.2">
      <c r="A355" s="775" t="s">
        <v>1220</v>
      </c>
      <c r="B355" s="775" t="str">
        <f t="shared" si="160"/>
        <v>02.07.02.01</v>
      </c>
      <c r="C355" s="760">
        <v>3</v>
      </c>
      <c r="D355" s="696" t="s">
        <v>338</v>
      </c>
      <c r="E355" s="693" t="str">
        <f t="shared" si="166"/>
        <v>2.07.02.01.08</v>
      </c>
      <c r="F355" s="694" t="s">
        <v>1106</v>
      </c>
      <c r="G355" s="603" t="s">
        <v>128</v>
      </c>
      <c r="H355" s="719" t="s">
        <v>1149</v>
      </c>
      <c r="I355" s="696" t="s">
        <v>128</v>
      </c>
      <c r="J355" s="695" t="s">
        <v>495</v>
      </c>
      <c r="K355" s="692">
        <v>2011</v>
      </c>
      <c r="L355" s="696" t="s">
        <v>128</v>
      </c>
      <c r="M355" s="696" t="s">
        <v>128</v>
      </c>
      <c r="N355" s="696" t="s">
        <v>128</v>
      </c>
      <c r="O355" s="696" t="s">
        <v>128</v>
      </c>
      <c r="P355" s="696" t="s">
        <v>128</v>
      </c>
      <c r="Q355" s="692" t="s">
        <v>130</v>
      </c>
      <c r="R355" s="697">
        <v>43784360.9023</v>
      </c>
      <c r="S355" s="698"/>
      <c r="T355" s="516" t="str">
        <f t="shared" si="167"/>
        <v>2.07.02</v>
      </c>
      <c r="U355" s="524" t="str">
        <f t="shared" si="169"/>
        <v>ALAT KOMUNIKASI</v>
      </c>
      <c r="V355" s="516">
        <f t="shared" si="170"/>
        <v>5</v>
      </c>
      <c r="W355" s="769">
        <f t="shared" si="141"/>
        <v>8756872.1804600004</v>
      </c>
      <c r="X355" s="516">
        <f t="shared" si="171"/>
        <v>2</v>
      </c>
      <c r="Y355" s="770">
        <f t="shared" si="143"/>
        <v>17513744.360920001</v>
      </c>
      <c r="Z355" s="771">
        <f t="shared" si="144"/>
        <v>8756872.1804600004</v>
      </c>
      <c r="AA355" s="769">
        <f t="shared" si="145"/>
        <v>8756872.1804600004</v>
      </c>
      <c r="AB355" s="769">
        <f t="shared" si="146"/>
        <v>8756872.1804600004</v>
      </c>
      <c r="AC355" s="769">
        <f t="shared" si="147"/>
        <v>0</v>
      </c>
      <c r="AD355" s="769">
        <f t="shared" si="148"/>
        <v>0</v>
      </c>
      <c r="AE355" s="808">
        <f t="shared" si="172"/>
        <v>0</v>
      </c>
      <c r="AF355" s="516">
        <f t="shared" si="173"/>
        <v>2011</v>
      </c>
      <c r="AG355" s="748">
        <f t="shared" si="174"/>
        <v>0</v>
      </c>
      <c r="AH355" s="749">
        <f t="shared" si="175"/>
        <v>43784360.9023</v>
      </c>
      <c r="AI355" s="746">
        <f t="shared" si="176"/>
        <v>43784360.9023</v>
      </c>
      <c r="AJ355" s="745">
        <f t="shared" si="157"/>
        <v>43784360.9023</v>
      </c>
      <c r="AK355" s="745">
        <f t="shared" si="177"/>
        <v>43784360.9023</v>
      </c>
      <c r="AL355" s="877"/>
    </row>
    <row r="356" spans="1:38" ht="32.5" hidden="1" customHeight="1" x14ac:dyDescent="0.2">
      <c r="A356" s="775" t="s">
        <v>1220</v>
      </c>
      <c r="B356" s="775" t="str">
        <f t="shared" si="160"/>
        <v>02.07.01.01</v>
      </c>
      <c r="C356" s="760">
        <v>4</v>
      </c>
      <c r="D356" s="696" t="s">
        <v>1227</v>
      </c>
      <c r="E356" s="693" t="str">
        <f t="shared" si="166"/>
        <v>2.07.01.01.03</v>
      </c>
      <c r="F356" s="694" t="s">
        <v>1107</v>
      </c>
      <c r="G356" s="603" t="s">
        <v>128</v>
      </c>
      <c r="H356" s="695" t="s">
        <v>1150</v>
      </c>
      <c r="I356" s="692" t="s">
        <v>275</v>
      </c>
      <c r="J356" s="695" t="s">
        <v>495</v>
      </c>
      <c r="K356" s="692">
        <v>2011</v>
      </c>
      <c r="L356" s="696" t="s">
        <v>128</v>
      </c>
      <c r="M356" s="696" t="s">
        <v>421</v>
      </c>
      <c r="N356" s="696" t="s">
        <v>128</v>
      </c>
      <c r="O356" s="696" t="s">
        <v>128</v>
      </c>
      <c r="P356" s="696" t="s">
        <v>128</v>
      </c>
      <c r="Q356" s="692" t="s">
        <v>130</v>
      </c>
      <c r="R356" s="697">
        <v>11330000</v>
      </c>
      <c r="S356" s="563"/>
      <c r="T356" s="516" t="str">
        <f t="shared" si="167"/>
        <v>2.07.01</v>
      </c>
      <c r="U356" s="524" t="str">
        <f t="shared" si="169"/>
        <v>ALAT STUDIO</v>
      </c>
      <c r="V356" s="516">
        <f t="shared" si="170"/>
        <v>5</v>
      </c>
      <c r="W356" s="769">
        <f t="shared" si="141"/>
        <v>2266000</v>
      </c>
      <c r="X356" s="516">
        <f t="shared" si="171"/>
        <v>2</v>
      </c>
      <c r="Y356" s="770">
        <f t="shared" si="143"/>
        <v>4532000</v>
      </c>
      <c r="Z356" s="771">
        <f t="shared" si="144"/>
        <v>2266000</v>
      </c>
      <c r="AA356" s="769">
        <f t="shared" si="145"/>
        <v>2266000</v>
      </c>
      <c r="AB356" s="769">
        <f t="shared" si="146"/>
        <v>2266000</v>
      </c>
      <c r="AC356" s="769">
        <f t="shared" si="147"/>
        <v>0</v>
      </c>
      <c r="AD356" s="769">
        <f t="shared" si="148"/>
        <v>0</v>
      </c>
      <c r="AE356" s="808">
        <f t="shared" si="172"/>
        <v>0</v>
      </c>
      <c r="AF356" s="516">
        <f t="shared" si="173"/>
        <v>2011</v>
      </c>
      <c r="AG356" s="748">
        <f t="shared" si="174"/>
        <v>0</v>
      </c>
      <c r="AH356" s="749">
        <f t="shared" si="175"/>
        <v>11330000</v>
      </c>
      <c r="AI356" s="746">
        <f t="shared" si="176"/>
        <v>11330000</v>
      </c>
      <c r="AJ356" s="745">
        <f t="shared" si="157"/>
        <v>11330000</v>
      </c>
      <c r="AK356" s="745">
        <f t="shared" si="177"/>
        <v>11330000</v>
      </c>
      <c r="AL356" s="877"/>
    </row>
    <row r="357" spans="1:38" ht="15" hidden="1" customHeight="1" x14ac:dyDescent="0.2">
      <c r="A357" s="775" t="s">
        <v>1220</v>
      </c>
      <c r="B357" s="775" t="str">
        <f t="shared" si="160"/>
        <v>02.07.01.01</v>
      </c>
      <c r="C357" s="760">
        <v>5</v>
      </c>
      <c r="D357" s="696" t="s">
        <v>1227</v>
      </c>
      <c r="E357" s="693" t="str">
        <f t="shared" si="166"/>
        <v>2.07.01.01.03</v>
      </c>
      <c r="F357" s="694" t="s">
        <v>1108</v>
      </c>
      <c r="G357" s="603" t="s">
        <v>128</v>
      </c>
      <c r="H357" s="719" t="s">
        <v>1151</v>
      </c>
      <c r="I357" s="696" t="s">
        <v>128</v>
      </c>
      <c r="J357" s="695" t="s">
        <v>1156</v>
      </c>
      <c r="K357" s="692">
        <v>2011</v>
      </c>
      <c r="L357" s="696" t="s">
        <v>128</v>
      </c>
      <c r="M357" s="696" t="s">
        <v>422</v>
      </c>
      <c r="N357" s="696" t="s">
        <v>128</v>
      </c>
      <c r="O357" s="696" t="s">
        <v>128</v>
      </c>
      <c r="P357" s="696" t="s">
        <v>128</v>
      </c>
      <c r="Q357" s="692" t="s">
        <v>130</v>
      </c>
      <c r="R357" s="697">
        <v>7334436.0899999999</v>
      </c>
      <c r="S357" s="698"/>
      <c r="T357" s="516" t="str">
        <f t="shared" si="167"/>
        <v>2.07.01</v>
      </c>
      <c r="U357" s="524" t="str">
        <f t="shared" si="169"/>
        <v>ALAT STUDIO</v>
      </c>
      <c r="V357" s="516">
        <f t="shared" si="170"/>
        <v>5</v>
      </c>
      <c r="W357" s="769">
        <f t="shared" si="141"/>
        <v>1466887.2179999999</v>
      </c>
      <c r="X357" s="516">
        <f t="shared" si="171"/>
        <v>2</v>
      </c>
      <c r="Y357" s="770">
        <f t="shared" si="143"/>
        <v>2933774.4359999998</v>
      </c>
      <c r="Z357" s="771">
        <f t="shared" si="144"/>
        <v>1466887.2179999999</v>
      </c>
      <c r="AA357" s="769">
        <f t="shared" si="145"/>
        <v>1466887.2179999999</v>
      </c>
      <c r="AB357" s="769">
        <f t="shared" si="146"/>
        <v>1466887.2179999999</v>
      </c>
      <c r="AC357" s="769">
        <f t="shared" si="147"/>
        <v>0</v>
      </c>
      <c r="AD357" s="769">
        <f t="shared" si="148"/>
        <v>0</v>
      </c>
      <c r="AE357" s="808">
        <f t="shared" si="172"/>
        <v>0</v>
      </c>
      <c r="AF357" s="516">
        <f t="shared" si="173"/>
        <v>2011</v>
      </c>
      <c r="AG357" s="748">
        <f t="shared" si="174"/>
        <v>0</v>
      </c>
      <c r="AH357" s="749">
        <f t="shared" si="175"/>
        <v>7334436.0899999999</v>
      </c>
      <c r="AI357" s="746">
        <f t="shared" si="176"/>
        <v>7334436.0899999999</v>
      </c>
      <c r="AJ357" s="745">
        <f t="shared" si="157"/>
        <v>7334436.0899999999</v>
      </c>
      <c r="AK357" s="745">
        <f t="shared" si="177"/>
        <v>7334436.0899999999</v>
      </c>
      <c r="AL357" s="877"/>
    </row>
    <row r="358" spans="1:38" ht="15" hidden="1" customHeight="1" x14ac:dyDescent="0.2">
      <c r="A358" s="775" t="s">
        <v>1220</v>
      </c>
      <c r="B358" s="775" t="str">
        <f t="shared" si="160"/>
        <v>02.07.02.01</v>
      </c>
      <c r="C358" s="760">
        <v>6</v>
      </c>
      <c r="D358" s="696" t="s">
        <v>338</v>
      </c>
      <c r="E358" s="693" t="str">
        <f t="shared" si="166"/>
        <v>2.07.02.01.08</v>
      </c>
      <c r="F358" s="694" t="s">
        <v>1109</v>
      </c>
      <c r="G358" s="603" t="s">
        <v>128</v>
      </c>
      <c r="H358" s="695" t="s">
        <v>249</v>
      </c>
      <c r="I358" s="696" t="s">
        <v>128</v>
      </c>
      <c r="J358" s="695" t="s">
        <v>1155</v>
      </c>
      <c r="K358" s="692">
        <v>2011</v>
      </c>
      <c r="L358" s="696" t="s">
        <v>128</v>
      </c>
      <c r="M358" s="696" t="s">
        <v>128</v>
      </c>
      <c r="N358" s="696" t="s">
        <v>128</v>
      </c>
      <c r="O358" s="696" t="s">
        <v>128</v>
      </c>
      <c r="P358" s="696" t="s">
        <v>128</v>
      </c>
      <c r="Q358" s="692" t="s">
        <v>130</v>
      </c>
      <c r="R358" s="697">
        <v>1666917.29</v>
      </c>
      <c r="S358" s="707"/>
      <c r="T358" s="516" t="str">
        <f t="shared" si="167"/>
        <v>2.07.02</v>
      </c>
      <c r="U358" s="524" t="str">
        <f t="shared" si="169"/>
        <v>ALAT KOMUNIKASI</v>
      </c>
      <c r="V358" s="516">
        <f t="shared" si="170"/>
        <v>5</v>
      </c>
      <c r="W358" s="769">
        <f t="shared" si="141"/>
        <v>333383.45799999998</v>
      </c>
      <c r="X358" s="516">
        <f t="shared" si="171"/>
        <v>2</v>
      </c>
      <c r="Y358" s="770">
        <f t="shared" si="143"/>
        <v>666766.91599999997</v>
      </c>
      <c r="Z358" s="771">
        <f t="shared" si="144"/>
        <v>333383.45799999998</v>
      </c>
      <c r="AA358" s="769">
        <f t="shared" si="145"/>
        <v>333383.45799999998</v>
      </c>
      <c r="AB358" s="769">
        <f t="shared" si="146"/>
        <v>333383.45799999998</v>
      </c>
      <c r="AC358" s="769">
        <f t="shared" si="147"/>
        <v>0</v>
      </c>
      <c r="AD358" s="769">
        <f t="shared" si="148"/>
        <v>0</v>
      </c>
      <c r="AE358" s="808">
        <f t="shared" si="172"/>
        <v>0</v>
      </c>
      <c r="AF358" s="516">
        <f t="shared" si="173"/>
        <v>2011</v>
      </c>
      <c r="AG358" s="748">
        <f t="shared" si="174"/>
        <v>0</v>
      </c>
      <c r="AH358" s="749">
        <f t="shared" si="175"/>
        <v>1666917.29</v>
      </c>
      <c r="AI358" s="746">
        <f t="shared" si="176"/>
        <v>1666917.29</v>
      </c>
      <c r="AJ358" s="745">
        <f t="shared" si="157"/>
        <v>1666917.29</v>
      </c>
      <c r="AK358" s="745">
        <f t="shared" si="177"/>
        <v>1666917.29</v>
      </c>
      <c r="AL358" s="877"/>
    </row>
    <row r="359" spans="1:38" ht="38.5" hidden="1" customHeight="1" x14ac:dyDescent="0.2">
      <c r="A359" s="775" t="s">
        <v>1220</v>
      </c>
      <c r="B359" s="775" t="str">
        <f t="shared" si="160"/>
        <v>02.07.01.01</v>
      </c>
      <c r="C359" s="760">
        <v>7</v>
      </c>
      <c r="D359" s="696" t="s">
        <v>1231</v>
      </c>
      <c r="E359" s="693" t="str">
        <f t="shared" si="166"/>
        <v>2.07.01.01.01</v>
      </c>
      <c r="F359" s="694" t="s">
        <v>1110</v>
      </c>
      <c r="G359" s="603" t="s">
        <v>128</v>
      </c>
      <c r="H359" s="695" t="s">
        <v>1132</v>
      </c>
      <c r="I359" s="692" t="s">
        <v>136</v>
      </c>
      <c r="J359" s="695" t="s">
        <v>495</v>
      </c>
      <c r="K359" s="692">
        <v>2011</v>
      </c>
      <c r="L359" s="696" t="s">
        <v>128</v>
      </c>
      <c r="M359" s="696" t="s">
        <v>128</v>
      </c>
      <c r="N359" s="696" t="s">
        <v>128</v>
      </c>
      <c r="O359" s="696" t="s">
        <v>128</v>
      </c>
      <c r="P359" s="696" t="s">
        <v>128</v>
      </c>
      <c r="Q359" s="692" t="s">
        <v>130</v>
      </c>
      <c r="R359" s="697">
        <v>12234743.880000001</v>
      </c>
      <c r="S359" s="698"/>
      <c r="T359" s="516" t="str">
        <f t="shared" si="167"/>
        <v>2.07.01</v>
      </c>
      <c r="U359" s="524" t="str">
        <f t="shared" si="169"/>
        <v>ALAT STUDIO</v>
      </c>
      <c r="V359" s="516">
        <f t="shared" si="170"/>
        <v>5</v>
      </c>
      <c r="W359" s="769">
        <f t="shared" si="141"/>
        <v>2446948.7760000001</v>
      </c>
      <c r="X359" s="516">
        <f t="shared" si="171"/>
        <v>2</v>
      </c>
      <c r="Y359" s="770">
        <f t="shared" si="143"/>
        <v>4893897.5520000001</v>
      </c>
      <c r="Z359" s="771">
        <f t="shared" si="144"/>
        <v>2446948.7760000001</v>
      </c>
      <c r="AA359" s="769">
        <f t="shared" si="145"/>
        <v>2446948.7760000001</v>
      </c>
      <c r="AB359" s="769">
        <f t="shared" si="146"/>
        <v>2446948.7760000001</v>
      </c>
      <c r="AC359" s="769">
        <f t="shared" si="147"/>
        <v>0</v>
      </c>
      <c r="AD359" s="769">
        <f t="shared" si="148"/>
        <v>0</v>
      </c>
      <c r="AE359" s="808">
        <f t="shared" si="172"/>
        <v>0</v>
      </c>
      <c r="AF359" s="516">
        <f t="shared" si="173"/>
        <v>2011</v>
      </c>
      <c r="AG359" s="748">
        <f t="shared" si="174"/>
        <v>0</v>
      </c>
      <c r="AH359" s="749">
        <f t="shared" si="175"/>
        <v>12234743.880000001</v>
      </c>
      <c r="AI359" s="746">
        <f t="shared" si="176"/>
        <v>12234743.880000001</v>
      </c>
      <c r="AJ359" s="745">
        <f t="shared" si="157"/>
        <v>12234743.880000001</v>
      </c>
      <c r="AK359" s="745">
        <f t="shared" si="177"/>
        <v>12234743.880000001</v>
      </c>
      <c r="AL359" s="877"/>
    </row>
    <row r="360" spans="1:38" ht="45" hidden="1" customHeight="1" x14ac:dyDescent="0.2">
      <c r="A360" s="775" t="s">
        <v>1220</v>
      </c>
      <c r="B360" s="775" t="str">
        <f t="shared" si="160"/>
        <v>02.07.01.01</v>
      </c>
      <c r="C360" s="760">
        <v>8</v>
      </c>
      <c r="D360" s="696" t="s">
        <v>1231</v>
      </c>
      <c r="E360" s="693" t="str">
        <f t="shared" si="166"/>
        <v>2.07.01.01.01</v>
      </c>
      <c r="F360" s="694" t="s">
        <v>1110</v>
      </c>
      <c r="G360" s="603" t="s">
        <v>128</v>
      </c>
      <c r="H360" s="695" t="s">
        <v>1132</v>
      </c>
      <c r="I360" s="692" t="s">
        <v>137</v>
      </c>
      <c r="J360" s="695" t="s">
        <v>495</v>
      </c>
      <c r="K360" s="692">
        <v>2011</v>
      </c>
      <c r="L360" s="696" t="s">
        <v>128</v>
      </c>
      <c r="M360" s="696" t="s">
        <v>423</v>
      </c>
      <c r="N360" s="696" t="s">
        <v>128</v>
      </c>
      <c r="O360" s="696" t="s">
        <v>128</v>
      </c>
      <c r="P360" s="696" t="s">
        <v>128</v>
      </c>
      <c r="Q360" s="692" t="s">
        <v>130</v>
      </c>
      <c r="R360" s="697">
        <v>8910000</v>
      </c>
      <c r="S360" s="698"/>
      <c r="T360" s="516" t="str">
        <f t="shared" si="167"/>
        <v>2.07.01</v>
      </c>
      <c r="U360" s="524" t="str">
        <f t="shared" si="169"/>
        <v>ALAT STUDIO</v>
      </c>
      <c r="V360" s="516">
        <f t="shared" si="170"/>
        <v>5</v>
      </c>
      <c r="W360" s="769">
        <f t="shared" si="141"/>
        <v>1782000</v>
      </c>
      <c r="X360" s="516">
        <f>2013-AF360+1</f>
        <v>3</v>
      </c>
      <c r="Y360" s="770">
        <f t="shared" si="143"/>
        <v>5346000</v>
      </c>
      <c r="Z360" s="771">
        <f t="shared" si="144"/>
        <v>1782000</v>
      </c>
      <c r="AA360" s="769">
        <f t="shared" si="145"/>
        <v>1782000</v>
      </c>
      <c r="AB360" s="769">
        <f t="shared" si="146"/>
        <v>0</v>
      </c>
      <c r="AC360" s="769">
        <f t="shared" si="147"/>
        <v>0</v>
      </c>
      <c r="AD360" s="769">
        <f t="shared" si="148"/>
        <v>0</v>
      </c>
      <c r="AE360" s="808">
        <f t="shared" si="172"/>
        <v>0</v>
      </c>
      <c r="AF360" s="516">
        <f t="shared" si="173"/>
        <v>2011</v>
      </c>
      <c r="AG360" s="748">
        <f t="shared" si="174"/>
        <v>0</v>
      </c>
      <c r="AH360" s="749">
        <f t="shared" si="175"/>
        <v>8910000</v>
      </c>
      <c r="AI360" s="746">
        <f t="shared" si="176"/>
        <v>8910000</v>
      </c>
      <c r="AJ360" s="745">
        <f t="shared" si="157"/>
        <v>8910000</v>
      </c>
      <c r="AK360" s="745">
        <f t="shared" si="177"/>
        <v>8910000</v>
      </c>
      <c r="AL360" s="877"/>
    </row>
    <row r="361" spans="1:38" ht="34.25" hidden="1" customHeight="1" x14ac:dyDescent="0.2">
      <c r="A361" s="775" t="s">
        <v>1220</v>
      </c>
      <c r="B361" s="775" t="str">
        <f t="shared" si="160"/>
        <v>02.07.01.01</v>
      </c>
      <c r="C361" s="760">
        <v>9</v>
      </c>
      <c r="D361" s="696" t="s">
        <v>1231</v>
      </c>
      <c r="E361" s="693" t="str">
        <f t="shared" si="166"/>
        <v>2.07.01.01.01</v>
      </c>
      <c r="F361" s="694" t="s">
        <v>1110</v>
      </c>
      <c r="G361" s="603" t="s">
        <v>128</v>
      </c>
      <c r="H361" s="695" t="s">
        <v>1132</v>
      </c>
      <c r="I361" s="692" t="s">
        <v>138</v>
      </c>
      <c r="J361" s="695" t="s">
        <v>495</v>
      </c>
      <c r="K361" s="692">
        <v>2011</v>
      </c>
      <c r="L361" s="696" t="s">
        <v>128</v>
      </c>
      <c r="M361" s="696" t="s">
        <v>128</v>
      </c>
      <c r="N361" s="696" t="s">
        <v>128</v>
      </c>
      <c r="O361" s="696" t="s">
        <v>128</v>
      </c>
      <c r="P361" s="696" t="s">
        <v>128</v>
      </c>
      <c r="Q361" s="692" t="s">
        <v>130</v>
      </c>
      <c r="R361" s="697">
        <v>8945000</v>
      </c>
      <c r="S361" s="698"/>
      <c r="T361" s="516" t="str">
        <f t="shared" si="167"/>
        <v>2.07.01</v>
      </c>
      <c r="U361" s="524" t="str">
        <f t="shared" si="169"/>
        <v>ALAT STUDIO</v>
      </c>
      <c r="V361" s="516">
        <f t="shared" si="170"/>
        <v>5</v>
      </c>
      <c r="W361" s="769">
        <f t="shared" si="141"/>
        <v>1789000</v>
      </c>
      <c r="X361" s="516">
        <f t="shared" ref="X361:X368" si="178">2013-AF361+1</f>
        <v>3</v>
      </c>
      <c r="Y361" s="770">
        <f t="shared" si="143"/>
        <v>5367000</v>
      </c>
      <c r="Z361" s="771">
        <f t="shared" si="144"/>
        <v>1789000</v>
      </c>
      <c r="AA361" s="769">
        <f t="shared" si="145"/>
        <v>1789000</v>
      </c>
      <c r="AB361" s="769">
        <f t="shared" si="146"/>
        <v>0</v>
      </c>
      <c r="AC361" s="769">
        <f t="shared" si="147"/>
        <v>0</v>
      </c>
      <c r="AD361" s="769">
        <f t="shared" si="148"/>
        <v>0</v>
      </c>
      <c r="AE361" s="808">
        <f t="shared" si="172"/>
        <v>0</v>
      </c>
      <c r="AF361" s="516">
        <f t="shared" si="173"/>
        <v>2011</v>
      </c>
      <c r="AG361" s="748">
        <f t="shared" si="174"/>
        <v>0</v>
      </c>
      <c r="AH361" s="749">
        <f t="shared" si="175"/>
        <v>8945000</v>
      </c>
      <c r="AI361" s="746">
        <f t="shared" si="176"/>
        <v>8945000</v>
      </c>
      <c r="AJ361" s="745">
        <f t="shared" si="157"/>
        <v>8945000</v>
      </c>
      <c r="AK361" s="745">
        <f t="shared" si="177"/>
        <v>8945000</v>
      </c>
      <c r="AL361" s="877"/>
    </row>
    <row r="362" spans="1:38" ht="31.25" hidden="1" customHeight="1" x14ac:dyDescent="0.2">
      <c r="A362" s="775" t="s">
        <v>1220</v>
      </c>
      <c r="B362" s="775" t="str">
        <f t="shared" si="160"/>
        <v>02.07.01.01</v>
      </c>
      <c r="C362" s="760">
        <v>10</v>
      </c>
      <c r="D362" s="696" t="s">
        <v>1231</v>
      </c>
      <c r="E362" s="693" t="str">
        <f t="shared" si="166"/>
        <v>2.07.01.01.01</v>
      </c>
      <c r="F362" s="694" t="s">
        <v>1110</v>
      </c>
      <c r="G362" s="603" t="s">
        <v>128</v>
      </c>
      <c r="H362" s="695" t="s">
        <v>1152</v>
      </c>
      <c r="I362" s="692" t="s">
        <v>139</v>
      </c>
      <c r="J362" s="695" t="s">
        <v>495</v>
      </c>
      <c r="K362" s="692">
        <v>2011</v>
      </c>
      <c r="L362" s="696" t="s">
        <v>128</v>
      </c>
      <c r="M362" s="696" t="s">
        <v>424</v>
      </c>
      <c r="N362" s="696" t="s">
        <v>128</v>
      </c>
      <c r="O362" s="696" t="s">
        <v>128</v>
      </c>
      <c r="P362" s="696" t="s">
        <v>128</v>
      </c>
      <c r="Q362" s="692" t="s">
        <v>130</v>
      </c>
      <c r="R362" s="697">
        <v>7000000</v>
      </c>
      <c r="S362" s="698"/>
      <c r="T362" s="516" t="str">
        <f t="shared" si="167"/>
        <v>2.07.01</v>
      </c>
      <c r="U362" s="524" t="str">
        <f t="shared" si="169"/>
        <v>ALAT STUDIO</v>
      </c>
      <c r="V362" s="516">
        <f t="shared" si="170"/>
        <v>5</v>
      </c>
      <c r="W362" s="769">
        <f t="shared" si="141"/>
        <v>1400000</v>
      </c>
      <c r="X362" s="516">
        <f t="shared" si="178"/>
        <v>3</v>
      </c>
      <c r="Y362" s="770">
        <f t="shared" si="143"/>
        <v>4200000</v>
      </c>
      <c r="Z362" s="771">
        <f t="shared" si="144"/>
        <v>1400000</v>
      </c>
      <c r="AA362" s="769">
        <f t="shared" si="145"/>
        <v>1400000</v>
      </c>
      <c r="AB362" s="769">
        <f t="shared" si="146"/>
        <v>0</v>
      </c>
      <c r="AC362" s="769">
        <f t="shared" si="147"/>
        <v>0</v>
      </c>
      <c r="AD362" s="769">
        <f t="shared" si="148"/>
        <v>0</v>
      </c>
      <c r="AE362" s="808">
        <f t="shared" si="172"/>
        <v>0</v>
      </c>
      <c r="AF362" s="516">
        <f t="shared" si="173"/>
        <v>2011</v>
      </c>
      <c r="AG362" s="748">
        <f t="shared" si="174"/>
        <v>0</v>
      </c>
      <c r="AH362" s="749">
        <f t="shared" si="175"/>
        <v>7000000</v>
      </c>
      <c r="AI362" s="746">
        <f t="shared" si="176"/>
        <v>7000000</v>
      </c>
      <c r="AJ362" s="745">
        <f t="shared" si="157"/>
        <v>7000000</v>
      </c>
      <c r="AK362" s="745">
        <f t="shared" si="177"/>
        <v>7000000</v>
      </c>
      <c r="AL362" s="877"/>
    </row>
    <row r="363" spans="1:38" ht="31.25" hidden="1" customHeight="1" x14ac:dyDescent="0.2">
      <c r="A363" s="775" t="s">
        <v>1220</v>
      </c>
      <c r="B363" s="775" t="str">
        <f t="shared" si="160"/>
        <v>02.07.02.01</v>
      </c>
      <c r="C363" s="760">
        <v>11</v>
      </c>
      <c r="D363" s="692" t="s">
        <v>1226</v>
      </c>
      <c r="E363" s="693" t="str">
        <f t="shared" si="166"/>
        <v>2.07.02.01.05</v>
      </c>
      <c r="F363" s="694" t="s">
        <v>1111</v>
      </c>
      <c r="G363" s="696"/>
      <c r="H363" s="695" t="s">
        <v>571</v>
      </c>
      <c r="I363" s="692" t="s">
        <v>572</v>
      </c>
      <c r="J363" s="711" t="s">
        <v>495</v>
      </c>
      <c r="K363" s="692">
        <v>2012</v>
      </c>
      <c r="L363" s="711" t="s">
        <v>128</v>
      </c>
      <c r="M363" s="696" t="s">
        <v>128</v>
      </c>
      <c r="N363" s="696" t="s">
        <v>128</v>
      </c>
      <c r="O363" s="696" t="s">
        <v>128</v>
      </c>
      <c r="P363" s="696" t="s">
        <v>128</v>
      </c>
      <c r="Q363" s="692" t="s">
        <v>130</v>
      </c>
      <c r="R363" s="697">
        <v>3024214.7233000002</v>
      </c>
      <c r="S363" s="563"/>
      <c r="T363" s="516" t="str">
        <f t="shared" si="167"/>
        <v>2.07.02</v>
      </c>
      <c r="U363" s="524" t="str">
        <f t="shared" si="169"/>
        <v>ALAT KOMUNIKASI</v>
      </c>
      <c r="V363" s="516">
        <f t="shared" si="170"/>
        <v>5</v>
      </c>
      <c r="W363" s="769">
        <f t="shared" si="141"/>
        <v>604842.94466000004</v>
      </c>
      <c r="X363" s="516">
        <f t="shared" si="178"/>
        <v>2</v>
      </c>
      <c r="Y363" s="770">
        <f t="shared" si="143"/>
        <v>1209685.8893200001</v>
      </c>
      <c r="Z363" s="771">
        <f t="shared" si="144"/>
        <v>604842.94466000004</v>
      </c>
      <c r="AA363" s="769">
        <f t="shared" si="145"/>
        <v>604842.94466000004</v>
      </c>
      <c r="AB363" s="769">
        <f t="shared" si="146"/>
        <v>604842.94466000004</v>
      </c>
      <c r="AC363" s="769">
        <f t="shared" si="147"/>
        <v>0</v>
      </c>
      <c r="AD363" s="769">
        <f t="shared" si="148"/>
        <v>0</v>
      </c>
      <c r="AE363" s="808">
        <f t="shared" si="172"/>
        <v>0</v>
      </c>
      <c r="AF363" s="516">
        <f t="shared" si="173"/>
        <v>2012</v>
      </c>
      <c r="AG363" s="748">
        <f t="shared" si="174"/>
        <v>0</v>
      </c>
      <c r="AH363" s="749">
        <f t="shared" si="175"/>
        <v>3024214.7233000002</v>
      </c>
      <c r="AI363" s="746">
        <f t="shared" si="176"/>
        <v>3024214.7233000002</v>
      </c>
      <c r="AJ363" s="745">
        <f>Y363+Z363+AA363+AB363+AC363+AD363</f>
        <v>3024214.7233000002</v>
      </c>
      <c r="AK363" s="745">
        <f t="shared" si="177"/>
        <v>3024214.7233000002</v>
      </c>
      <c r="AL363" s="877"/>
    </row>
    <row r="364" spans="1:38" ht="31.25" hidden="1" customHeight="1" x14ac:dyDescent="0.2">
      <c r="A364" s="775" t="s">
        <v>1220</v>
      </c>
      <c r="B364" s="775" t="str">
        <f t="shared" si="160"/>
        <v>02.07.02.01</v>
      </c>
      <c r="C364" s="760">
        <v>12</v>
      </c>
      <c r="D364" s="692" t="s">
        <v>1226</v>
      </c>
      <c r="E364" s="693" t="str">
        <f t="shared" si="166"/>
        <v>2.07.02.01.05</v>
      </c>
      <c r="F364" s="694" t="s">
        <v>1111</v>
      </c>
      <c r="G364" s="696"/>
      <c r="H364" s="695" t="s">
        <v>571</v>
      </c>
      <c r="I364" s="692" t="s">
        <v>572</v>
      </c>
      <c r="J364" s="711" t="s">
        <v>495</v>
      </c>
      <c r="K364" s="692">
        <v>2012</v>
      </c>
      <c r="L364" s="711" t="s">
        <v>128</v>
      </c>
      <c r="M364" s="696" t="s">
        <v>128</v>
      </c>
      <c r="N364" s="696" t="s">
        <v>128</v>
      </c>
      <c r="O364" s="696" t="s">
        <v>128</v>
      </c>
      <c r="P364" s="696" t="s">
        <v>128</v>
      </c>
      <c r="Q364" s="692" t="s">
        <v>130</v>
      </c>
      <c r="R364" s="697">
        <v>3024214.7233000002</v>
      </c>
      <c r="S364" s="563"/>
      <c r="T364" s="516" t="str">
        <f t="shared" si="167"/>
        <v>2.07.02</v>
      </c>
      <c r="U364" s="524" t="str">
        <f t="shared" si="169"/>
        <v>ALAT KOMUNIKASI</v>
      </c>
      <c r="V364" s="516">
        <f t="shared" si="170"/>
        <v>5</v>
      </c>
      <c r="W364" s="769">
        <f t="shared" ref="W364:W369" si="179">(R364)/V364</f>
        <v>604842.94466000004</v>
      </c>
      <c r="X364" s="516">
        <f t="shared" si="178"/>
        <v>2</v>
      </c>
      <c r="Y364" s="770">
        <f t="shared" ref="Y364:Y367" si="180">IF(X364&gt;V364,R364,W364*X364)</f>
        <v>1209685.8893200001</v>
      </c>
      <c r="Z364" s="771">
        <f t="shared" ref="Z364:Z368" si="181">IF(R364=Y364,0,W364)</f>
        <v>604842.94466000004</v>
      </c>
      <c r="AA364" s="769">
        <f t="shared" ref="AA364:AA368" si="182">IF(R364=Y364+Z364,0,W364)</f>
        <v>604842.94466000004</v>
      </c>
      <c r="AB364" s="769">
        <f t="shared" ref="AB364:AB368" si="183">IF(R364=Y364+Z364+AA364,0,W364)</f>
        <v>604842.94466000004</v>
      </c>
      <c r="AC364" s="769">
        <f t="shared" ref="AC364:AC369" si="184">IF(R364=Y364+Z364+AA364+AB364,0,W364)</f>
        <v>0</v>
      </c>
      <c r="AD364" s="769">
        <f t="shared" ref="AD364:AD369" si="185">IF(R364=Y364+Z364+AA364+AB364+AC364,0,W364)</f>
        <v>0</v>
      </c>
      <c r="AE364" s="808">
        <f t="shared" si="172"/>
        <v>0</v>
      </c>
      <c r="AF364" s="516">
        <f t="shared" si="173"/>
        <v>2012</v>
      </c>
      <c r="AG364" s="748">
        <f t="shared" si="174"/>
        <v>0</v>
      </c>
      <c r="AH364" s="749">
        <f t="shared" si="175"/>
        <v>3024214.7233000002</v>
      </c>
      <c r="AI364" s="746">
        <f t="shared" si="176"/>
        <v>3024214.7233000002</v>
      </c>
      <c r="AJ364" s="745">
        <f t="shared" si="157"/>
        <v>3024214.7233000002</v>
      </c>
      <c r="AK364" s="745">
        <f t="shared" si="177"/>
        <v>3024214.7233000002</v>
      </c>
      <c r="AL364" s="877"/>
    </row>
    <row r="365" spans="1:38" ht="31.25" hidden="1" customHeight="1" x14ac:dyDescent="0.2">
      <c r="A365" s="775" t="s">
        <v>1220</v>
      </c>
      <c r="B365" s="775" t="str">
        <f t="shared" si="160"/>
        <v>02.07.01.01</v>
      </c>
      <c r="C365" s="760">
        <v>13</v>
      </c>
      <c r="D365" s="692" t="s">
        <v>1223</v>
      </c>
      <c r="E365" s="693" t="str">
        <f t="shared" si="166"/>
        <v>2.07.01.01.82</v>
      </c>
      <c r="F365" s="694" t="s">
        <v>1112</v>
      </c>
      <c r="G365" s="696"/>
      <c r="H365" s="695" t="s">
        <v>574</v>
      </c>
      <c r="I365" s="696" t="s">
        <v>128</v>
      </c>
      <c r="J365" s="711" t="s">
        <v>495</v>
      </c>
      <c r="K365" s="692">
        <v>2012</v>
      </c>
      <c r="L365" s="711" t="s">
        <v>128</v>
      </c>
      <c r="M365" s="696" t="s">
        <v>575</v>
      </c>
      <c r="N365" s="696" t="s">
        <v>128</v>
      </c>
      <c r="O365" s="696" t="s">
        <v>128</v>
      </c>
      <c r="P365" s="696" t="s">
        <v>128</v>
      </c>
      <c r="Q365" s="692" t="s">
        <v>130</v>
      </c>
      <c r="R365" s="697">
        <v>4032286.2977999998</v>
      </c>
      <c r="S365" s="563"/>
      <c r="T365" s="516" t="str">
        <f t="shared" si="167"/>
        <v>2.07.01</v>
      </c>
      <c r="U365" s="524" t="str">
        <f t="shared" si="169"/>
        <v>ALAT STUDIO</v>
      </c>
      <c r="V365" s="516">
        <f t="shared" si="170"/>
        <v>5</v>
      </c>
      <c r="W365" s="769">
        <f t="shared" si="179"/>
        <v>806457.25955999992</v>
      </c>
      <c r="X365" s="516">
        <f t="shared" si="178"/>
        <v>2</v>
      </c>
      <c r="Y365" s="770">
        <f t="shared" si="180"/>
        <v>1612914.5191199998</v>
      </c>
      <c r="Z365" s="771">
        <f t="shared" si="181"/>
        <v>806457.25955999992</v>
      </c>
      <c r="AA365" s="769">
        <f t="shared" si="182"/>
        <v>806457.25955999992</v>
      </c>
      <c r="AB365" s="769">
        <f t="shared" si="183"/>
        <v>806457.25955999992</v>
      </c>
      <c r="AC365" s="769">
        <f t="shared" si="184"/>
        <v>0</v>
      </c>
      <c r="AD365" s="769">
        <f t="shared" si="185"/>
        <v>0</v>
      </c>
      <c r="AE365" s="808">
        <f t="shared" si="172"/>
        <v>0</v>
      </c>
      <c r="AF365" s="516">
        <f t="shared" si="173"/>
        <v>2012</v>
      </c>
      <c r="AG365" s="748">
        <f t="shared" si="174"/>
        <v>0</v>
      </c>
      <c r="AH365" s="749">
        <f t="shared" si="175"/>
        <v>4032286.2977999998</v>
      </c>
      <c r="AI365" s="746">
        <f t="shared" si="176"/>
        <v>4032286.2977999998</v>
      </c>
      <c r="AJ365" s="745">
        <f t="shared" si="157"/>
        <v>4032286.2977999998</v>
      </c>
      <c r="AK365" s="745">
        <f t="shared" si="177"/>
        <v>4032286.2977999998</v>
      </c>
      <c r="AL365" s="877"/>
    </row>
    <row r="366" spans="1:38" ht="31.25" hidden="1" customHeight="1" x14ac:dyDescent="0.2">
      <c r="A366" s="775" t="s">
        <v>1220</v>
      </c>
      <c r="B366" s="775" t="str">
        <f t="shared" si="160"/>
        <v>02.07.01.01</v>
      </c>
      <c r="C366" s="760">
        <v>14</v>
      </c>
      <c r="D366" s="696" t="s">
        <v>1231</v>
      </c>
      <c r="E366" s="693" t="str">
        <f t="shared" si="166"/>
        <v>2.07.01.01.01</v>
      </c>
      <c r="F366" s="694" t="s">
        <v>1110</v>
      </c>
      <c r="G366" s="696"/>
      <c r="H366" s="695" t="s">
        <v>576</v>
      </c>
      <c r="I366" s="695" t="s">
        <v>577</v>
      </c>
      <c r="J366" s="711" t="s">
        <v>495</v>
      </c>
      <c r="K366" s="692">
        <v>2012</v>
      </c>
      <c r="L366" s="711"/>
      <c r="M366" s="696"/>
      <c r="N366" s="696"/>
      <c r="O366" s="696"/>
      <c r="P366" s="696"/>
      <c r="Q366" s="692" t="s">
        <v>130</v>
      </c>
      <c r="R366" s="697">
        <v>8023361.3982999995</v>
      </c>
      <c r="S366" s="722"/>
      <c r="T366" s="516" t="str">
        <f t="shared" si="167"/>
        <v>2.07.01</v>
      </c>
      <c r="U366" s="524" t="str">
        <f t="shared" si="169"/>
        <v>ALAT STUDIO</v>
      </c>
      <c r="V366" s="516">
        <f t="shared" si="170"/>
        <v>5</v>
      </c>
      <c r="W366" s="769">
        <f t="shared" si="179"/>
        <v>1604672.27966</v>
      </c>
      <c r="X366" s="516">
        <f t="shared" si="178"/>
        <v>2</v>
      </c>
      <c r="Y366" s="770">
        <f t="shared" si="180"/>
        <v>3209344.55932</v>
      </c>
      <c r="Z366" s="771">
        <f t="shared" si="181"/>
        <v>1604672.27966</v>
      </c>
      <c r="AA366" s="769">
        <f t="shared" si="182"/>
        <v>1604672.27966</v>
      </c>
      <c r="AB366" s="769">
        <f t="shared" si="183"/>
        <v>1604672.27966</v>
      </c>
      <c r="AC366" s="769">
        <f t="shared" si="184"/>
        <v>0</v>
      </c>
      <c r="AD366" s="769">
        <f t="shared" si="185"/>
        <v>0</v>
      </c>
      <c r="AE366" s="808">
        <f t="shared" si="172"/>
        <v>0</v>
      </c>
      <c r="AF366" s="516">
        <f t="shared" si="173"/>
        <v>2012</v>
      </c>
      <c r="AG366" s="748">
        <f t="shared" si="174"/>
        <v>0</v>
      </c>
      <c r="AH366" s="749">
        <f t="shared" si="175"/>
        <v>8023361.3982999995</v>
      </c>
      <c r="AI366" s="746">
        <f t="shared" si="176"/>
        <v>8023361.3982999995</v>
      </c>
      <c r="AJ366" s="745">
        <f t="shared" si="157"/>
        <v>8023361.3982999995</v>
      </c>
      <c r="AK366" s="745">
        <f t="shared" si="177"/>
        <v>8023361.3982999995</v>
      </c>
      <c r="AL366" s="877"/>
    </row>
    <row r="367" spans="1:38" ht="31.25" hidden="1" customHeight="1" x14ac:dyDescent="0.2">
      <c r="A367" s="775" t="s">
        <v>1220</v>
      </c>
      <c r="B367" s="775" t="str">
        <f t="shared" si="160"/>
        <v>02.07.01.01</v>
      </c>
      <c r="C367" s="760">
        <v>15</v>
      </c>
      <c r="D367" s="696" t="s">
        <v>1231</v>
      </c>
      <c r="E367" s="693" t="str">
        <f t="shared" si="166"/>
        <v>2.07.01.01.01</v>
      </c>
      <c r="F367" s="694" t="s">
        <v>1110</v>
      </c>
      <c r="G367" s="696" t="s">
        <v>598</v>
      </c>
      <c r="H367" s="695" t="s">
        <v>1153</v>
      </c>
      <c r="I367" s="695"/>
      <c r="J367" s="711" t="s">
        <v>495</v>
      </c>
      <c r="K367" s="692">
        <v>2013</v>
      </c>
      <c r="L367" s="711"/>
      <c r="M367" s="696"/>
      <c r="N367" s="696"/>
      <c r="O367" s="696"/>
      <c r="P367" s="696"/>
      <c r="Q367" s="692" t="s">
        <v>130</v>
      </c>
      <c r="R367" s="697">
        <v>24805000</v>
      </c>
      <c r="S367" s="722"/>
      <c r="T367" s="516" t="str">
        <f t="shared" si="167"/>
        <v>2.07.01</v>
      </c>
      <c r="U367" s="524" t="str">
        <f t="shared" si="169"/>
        <v>ALAT STUDIO</v>
      </c>
      <c r="V367" s="516">
        <f t="shared" si="170"/>
        <v>5</v>
      </c>
      <c r="W367" s="769">
        <f t="shared" si="179"/>
        <v>4961000</v>
      </c>
      <c r="X367" s="516">
        <f t="shared" si="178"/>
        <v>1</v>
      </c>
      <c r="Y367" s="770">
        <f t="shared" si="180"/>
        <v>4961000</v>
      </c>
      <c r="Z367" s="771">
        <f t="shared" si="181"/>
        <v>4961000</v>
      </c>
      <c r="AA367" s="769">
        <f t="shared" si="182"/>
        <v>4961000</v>
      </c>
      <c r="AB367" s="769">
        <f t="shared" si="183"/>
        <v>4961000</v>
      </c>
      <c r="AC367" s="769">
        <f t="shared" si="184"/>
        <v>4961000</v>
      </c>
      <c r="AD367" s="769">
        <f t="shared" si="185"/>
        <v>0</v>
      </c>
      <c r="AE367" s="808">
        <f t="shared" si="172"/>
        <v>0</v>
      </c>
      <c r="AF367" s="516">
        <f t="shared" si="173"/>
        <v>2013</v>
      </c>
      <c r="AG367" s="748">
        <f t="shared" si="174"/>
        <v>0</v>
      </c>
      <c r="AH367" s="749">
        <f t="shared" si="175"/>
        <v>19844000</v>
      </c>
      <c r="AI367" s="746">
        <f t="shared" si="176"/>
        <v>24805000</v>
      </c>
      <c r="AJ367" s="745">
        <f t="shared" si="157"/>
        <v>24805000</v>
      </c>
      <c r="AK367" s="745">
        <f t="shared" si="177"/>
        <v>24805000</v>
      </c>
      <c r="AL367" s="877"/>
    </row>
    <row r="368" spans="1:38" ht="31.25" hidden="1" customHeight="1" x14ac:dyDescent="0.2">
      <c r="A368" s="775" t="s">
        <v>1220</v>
      </c>
      <c r="B368" s="775" t="str">
        <f t="shared" si="160"/>
        <v>02.07.01.01</v>
      </c>
      <c r="C368" s="760">
        <v>16</v>
      </c>
      <c r="D368" s="692" t="s">
        <v>1223</v>
      </c>
      <c r="E368" s="693" t="str">
        <f t="shared" si="166"/>
        <v>2.07.01.01.82</v>
      </c>
      <c r="F368" s="694" t="s">
        <v>1113</v>
      </c>
      <c r="G368" s="696" t="s">
        <v>598</v>
      </c>
      <c r="H368" s="695" t="s">
        <v>619</v>
      </c>
      <c r="I368" s="695"/>
      <c r="J368" s="711" t="s">
        <v>495</v>
      </c>
      <c r="K368" s="692">
        <v>2013</v>
      </c>
      <c r="L368" s="711"/>
      <c r="M368" s="696"/>
      <c r="N368" s="696"/>
      <c r="O368" s="696"/>
      <c r="P368" s="696"/>
      <c r="Q368" s="692" t="s">
        <v>130</v>
      </c>
      <c r="R368" s="697">
        <v>29981600</v>
      </c>
      <c r="S368" s="722"/>
      <c r="T368" s="516" t="str">
        <f t="shared" si="167"/>
        <v>2.07.01</v>
      </c>
      <c r="U368" s="524" t="str">
        <f t="shared" si="169"/>
        <v>ALAT STUDIO</v>
      </c>
      <c r="V368" s="516">
        <f t="shared" si="170"/>
        <v>5</v>
      </c>
      <c r="W368" s="769">
        <f t="shared" si="179"/>
        <v>5996320</v>
      </c>
      <c r="X368" s="516">
        <f t="shared" si="178"/>
        <v>1</v>
      </c>
      <c r="Y368" s="770">
        <f>IF(X368&gt;V368,R368,W368*X368)</f>
        <v>5996320</v>
      </c>
      <c r="Z368" s="771">
        <f t="shared" si="181"/>
        <v>5996320</v>
      </c>
      <c r="AA368" s="769">
        <f t="shared" si="182"/>
        <v>5996320</v>
      </c>
      <c r="AB368" s="769">
        <f t="shared" si="183"/>
        <v>5996320</v>
      </c>
      <c r="AC368" s="769">
        <f t="shared" si="184"/>
        <v>5996320</v>
      </c>
      <c r="AD368" s="769">
        <f t="shared" si="185"/>
        <v>0</v>
      </c>
      <c r="AE368" s="808">
        <f t="shared" si="172"/>
        <v>0</v>
      </c>
      <c r="AF368" s="516">
        <f t="shared" si="173"/>
        <v>2013</v>
      </c>
      <c r="AG368" s="748">
        <f t="shared" si="174"/>
        <v>0</v>
      </c>
      <c r="AH368" s="749">
        <f t="shared" si="175"/>
        <v>23985280</v>
      </c>
      <c r="AI368" s="746">
        <f t="shared" si="176"/>
        <v>29981600</v>
      </c>
      <c r="AJ368" s="745">
        <f t="shared" si="157"/>
        <v>29981600</v>
      </c>
      <c r="AK368" s="745">
        <f t="shared" si="177"/>
        <v>29981600</v>
      </c>
      <c r="AL368" s="877"/>
    </row>
    <row r="369" spans="1:45" ht="31.25" hidden="1" customHeight="1" x14ac:dyDescent="0.2">
      <c r="A369" s="775" t="s">
        <v>1220</v>
      </c>
      <c r="B369" s="775" t="str">
        <f t="shared" si="160"/>
        <v>02.07.01.01</v>
      </c>
      <c r="C369" s="760">
        <v>17</v>
      </c>
      <c r="D369" s="696" t="s">
        <v>1227</v>
      </c>
      <c r="E369" s="693" t="str">
        <f t="shared" si="166"/>
        <v>2.07.01.01.03</v>
      </c>
      <c r="F369" s="694" t="s">
        <v>1108</v>
      </c>
      <c r="G369" s="696" t="s">
        <v>598</v>
      </c>
      <c r="H369" s="695"/>
      <c r="I369" s="692"/>
      <c r="J369" s="711" t="s">
        <v>936</v>
      </c>
      <c r="K369" s="692">
        <v>2017</v>
      </c>
      <c r="L369" s="711" t="s">
        <v>128</v>
      </c>
      <c r="M369" s="696" t="s">
        <v>128</v>
      </c>
      <c r="N369" s="696" t="s">
        <v>128</v>
      </c>
      <c r="O369" s="696" t="s">
        <v>128</v>
      </c>
      <c r="P369" s="696" t="s">
        <v>128</v>
      </c>
      <c r="Q369" s="692" t="s">
        <v>130</v>
      </c>
      <c r="R369" s="697">
        <v>13431926.6666667</v>
      </c>
      <c r="S369" s="732"/>
      <c r="T369" s="516" t="str">
        <f t="shared" si="167"/>
        <v>2.07.01</v>
      </c>
      <c r="U369" s="524" t="str">
        <f t="shared" si="169"/>
        <v>ALAT STUDIO</v>
      </c>
      <c r="V369" s="516">
        <f t="shared" si="170"/>
        <v>5</v>
      </c>
      <c r="W369" s="769">
        <f t="shared" si="179"/>
        <v>2686385.33333334</v>
      </c>
      <c r="X369" s="516"/>
      <c r="Y369" s="770">
        <f>IF(X369&gt;V369,R369,W369*X369)</f>
        <v>0</v>
      </c>
      <c r="Z369" s="771"/>
      <c r="AA369" s="769"/>
      <c r="AB369" s="769"/>
      <c r="AC369" s="769">
        <f t="shared" si="184"/>
        <v>2686385.33333334</v>
      </c>
      <c r="AD369" s="769">
        <f t="shared" si="185"/>
        <v>2686385.33333334</v>
      </c>
      <c r="AE369" s="808">
        <f t="shared" si="172"/>
        <v>2686385.33333334</v>
      </c>
      <c r="AF369" s="516">
        <f t="shared" si="173"/>
        <v>2017</v>
      </c>
      <c r="AG369" s="748">
        <f t="shared" si="174"/>
        <v>5372770.6666666791</v>
      </c>
      <c r="AH369" s="749">
        <f t="shared" si="175"/>
        <v>0</v>
      </c>
      <c r="AI369" s="746">
        <f t="shared" si="176"/>
        <v>2686385.33333334</v>
      </c>
      <c r="AJ369" s="745">
        <f t="shared" si="157"/>
        <v>5372770.66666668</v>
      </c>
      <c r="AK369" s="745">
        <f t="shared" si="177"/>
        <v>8059156.0000000205</v>
      </c>
      <c r="AL369" s="877"/>
    </row>
    <row r="370" spans="1:45" ht="15" hidden="1" customHeight="1" x14ac:dyDescent="0.2">
      <c r="A370" s="775" t="s">
        <v>1220</v>
      </c>
      <c r="B370" s="775" t="str">
        <f t="shared" si="160"/>
        <v/>
      </c>
      <c r="C370" s="760"/>
      <c r="D370" s="699"/>
      <c r="E370" s="693" t="str">
        <f t="shared" si="166"/>
        <v/>
      </c>
      <c r="F370" s="608" t="s">
        <v>935</v>
      </c>
      <c r="G370" s="608"/>
      <c r="H370" s="608"/>
      <c r="I370" s="608"/>
      <c r="J370" s="608"/>
      <c r="K370" s="608"/>
      <c r="L370" s="608"/>
      <c r="M370" s="608"/>
      <c r="N370" s="608"/>
      <c r="O370" s="608"/>
      <c r="P370" s="608"/>
      <c r="Q370" s="608"/>
      <c r="R370" s="733"/>
      <c r="S370" s="734"/>
      <c r="T370" s="516" t="str">
        <f t="shared" si="167"/>
        <v/>
      </c>
      <c r="U370" s="524"/>
      <c r="V370" s="516"/>
      <c r="W370" s="769"/>
      <c r="X370" s="516"/>
      <c r="Y370" s="770">
        <f>IF(X370&gt;V370,R370-10,W370*X370)</f>
        <v>0</v>
      </c>
      <c r="Z370" s="771">
        <f>IF(R370-10=Y370,0,W370)</f>
        <v>0</v>
      </c>
      <c r="AA370" s="769">
        <f>IF(R370-10=Y370+Z370,0,W370)</f>
        <v>0</v>
      </c>
      <c r="AB370" s="769"/>
      <c r="AC370" s="769"/>
      <c r="AD370" s="769"/>
      <c r="AE370" s="808"/>
      <c r="AF370" s="516"/>
      <c r="AG370" s="748">
        <f>R370-(Y370+Z370+AA370)</f>
        <v>0</v>
      </c>
      <c r="AH370" s="749"/>
      <c r="AI370" s="746"/>
      <c r="AJ370" s="745"/>
      <c r="AK370" s="10"/>
      <c r="AL370" s="877"/>
    </row>
    <row r="371" spans="1:45" s="39" customFormat="1" ht="35.25" hidden="1" customHeight="1" x14ac:dyDescent="0.2">
      <c r="A371" s="775" t="s">
        <v>1220</v>
      </c>
      <c r="B371" s="775" t="str">
        <f t="shared" si="160"/>
        <v/>
      </c>
      <c r="C371" s="765" t="s">
        <v>37</v>
      </c>
      <c r="D371" s="690"/>
      <c r="E371" s="693" t="str">
        <f t="shared" si="166"/>
        <v/>
      </c>
      <c r="F371" s="607" t="s">
        <v>1114</v>
      </c>
      <c r="G371" s="644"/>
      <c r="H371" s="644"/>
      <c r="I371" s="644"/>
      <c r="J371" s="644"/>
      <c r="K371" s="644"/>
      <c r="L371" s="644"/>
      <c r="M371" s="644"/>
      <c r="N371" s="644"/>
      <c r="O371" s="644"/>
      <c r="P371" s="644"/>
      <c r="Q371" s="644"/>
      <c r="R371" s="735">
        <f>SUBTOTAL(9,R372:R376)</f>
        <v>0</v>
      </c>
      <c r="S371" s="736"/>
      <c r="T371" s="516" t="str">
        <f t="shared" si="167"/>
        <v/>
      </c>
      <c r="U371" s="524"/>
      <c r="V371" s="516"/>
      <c r="W371" s="769"/>
      <c r="X371" s="516"/>
      <c r="Y371" s="773">
        <f>SUM(Y372:Y375)</f>
        <v>35998885</v>
      </c>
      <c r="Z371" s="596">
        <f t="shared" ref="Z371:AB371" si="186">SUM(Z372:Z375)</f>
        <v>3000000</v>
      </c>
      <c r="AA371" s="551">
        <f>SUM(AA372:AA375)</f>
        <v>3000000</v>
      </c>
      <c r="AB371" s="551">
        <f t="shared" si="186"/>
        <v>3000000</v>
      </c>
      <c r="AC371" s="551">
        <f>SUM(AC372:AC375)</f>
        <v>0</v>
      </c>
      <c r="AD371" s="551">
        <f>SUM(AD372:AD375)</f>
        <v>0</v>
      </c>
      <c r="AE371" s="810">
        <f>SUM(AE372:AE375)</f>
        <v>0</v>
      </c>
      <c r="AF371" s="597"/>
      <c r="AG371" s="751">
        <f t="shared" ref="AG371:AK371" si="187">SUM(AG372:AG375)</f>
        <v>0</v>
      </c>
      <c r="AH371" s="751">
        <f t="shared" si="187"/>
        <v>44998885</v>
      </c>
      <c r="AI371" s="752">
        <f t="shared" si="187"/>
        <v>44998885</v>
      </c>
      <c r="AJ371" s="551">
        <f t="shared" si="187"/>
        <v>44998885</v>
      </c>
      <c r="AK371" s="551">
        <f t="shared" si="187"/>
        <v>44998885</v>
      </c>
      <c r="AL371" s="883"/>
      <c r="AM371" s="885"/>
      <c r="AN371" s="885"/>
      <c r="AO371" s="885"/>
      <c r="AP371" s="888"/>
      <c r="AQ371" s="575"/>
      <c r="AR371" s="575"/>
      <c r="AS371" s="575"/>
    </row>
    <row r="372" spans="1:45" ht="46.5" hidden="1" customHeight="1" x14ac:dyDescent="0.2">
      <c r="A372" s="775" t="s">
        <v>1220</v>
      </c>
      <c r="B372" s="775" t="str">
        <f t="shared" si="160"/>
        <v>02.04.03.01</v>
      </c>
      <c r="C372" s="760">
        <v>1</v>
      </c>
      <c r="D372" s="696" t="s">
        <v>1228</v>
      </c>
      <c r="E372" s="693" t="str">
        <f t="shared" si="166"/>
        <v>2.04.03.01.71</v>
      </c>
      <c r="F372" s="694" t="s">
        <v>1115</v>
      </c>
      <c r="G372" s="603" t="s">
        <v>128</v>
      </c>
      <c r="H372" s="695" t="s">
        <v>1154</v>
      </c>
      <c r="I372" s="692" t="s">
        <v>157</v>
      </c>
      <c r="J372" s="711" t="s">
        <v>128</v>
      </c>
      <c r="K372" s="696">
        <v>2007</v>
      </c>
      <c r="L372" s="696"/>
      <c r="M372" s="696" t="s">
        <v>128</v>
      </c>
      <c r="N372" s="696" t="s">
        <v>128</v>
      </c>
      <c r="O372" s="696" t="s">
        <v>128</v>
      </c>
      <c r="P372" s="696" t="s">
        <v>128</v>
      </c>
      <c r="Q372" s="692" t="s">
        <v>130</v>
      </c>
      <c r="R372" s="697">
        <v>14999442.5</v>
      </c>
      <c r="S372" s="698"/>
      <c r="T372" s="516" t="str">
        <f t="shared" si="167"/>
        <v>2.04.03</v>
      </c>
      <c r="U372" s="524" t="str">
        <f>VLOOKUP(T372,kelompok,2,0)</f>
        <v>Alat Ukur</v>
      </c>
      <c r="V372" s="516">
        <f>VLOOKUP(T372,MASAMANFAAT,4,0)</f>
        <v>5</v>
      </c>
      <c r="W372" s="769">
        <f t="shared" ref="W372:W375" si="188">(R372)/V372</f>
        <v>2999888.5</v>
      </c>
      <c r="X372" s="516">
        <f>2013-AF372+1</f>
        <v>7</v>
      </c>
      <c r="Y372" s="770">
        <f t="shared" ref="Y372:Y375" si="189">IF(X372&gt;V372,R372,W372*X372)</f>
        <v>14999442.5</v>
      </c>
      <c r="Z372" s="771">
        <f t="shared" ref="Z372:Z375" si="190">IF(R372=Y372,0,W372)</f>
        <v>0</v>
      </c>
      <c r="AA372" s="769">
        <f t="shared" ref="AA372:AA375" si="191">IF(R372=Y372+Z372,0,W372)</f>
        <v>0</v>
      </c>
      <c r="AB372" s="769">
        <f t="shared" ref="AB372:AB375" si="192">IF(R372=Y372+Z372+AA372,0,W372)</f>
        <v>0</v>
      </c>
      <c r="AC372" s="769">
        <f t="shared" ref="AC372:AC375" si="193">IF(R372=Y372+Z372+AA372+AB372,0,W372)</f>
        <v>0</v>
      </c>
      <c r="AD372" s="769">
        <f t="shared" ref="AD372:AD375" si="194">IF(R372=Y372+Z372+AA372+AB372+AC372,0,W372)</f>
        <v>0</v>
      </c>
      <c r="AE372" s="808">
        <f t="shared" ref="AE372:AE375" si="195">IF(R372=Y372+Z372+AA372+AB372+AC372+AD372,0,W372)</f>
        <v>0</v>
      </c>
      <c r="AF372" s="516">
        <f>K372</f>
        <v>2007</v>
      </c>
      <c r="AG372" s="748">
        <f t="shared" ref="AG372:AG375" si="196">R372-(Y372+Z372+AA372+AB372+AC372+AD372+AE372)</f>
        <v>0</v>
      </c>
      <c r="AH372" s="749">
        <f t="shared" ref="AH372:AH375" si="197">Y372+Z372+AA372+AB372</f>
        <v>14999442.5</v>
      </c>
      <c r="AI372" s="746">
        <f t="shared" ref="AI372:AI375" si="198">Y372+Z372+AA372+AB372+AC372</f>
        <v>14999442.5</v>
      </c>
      <c r="AJ372" s="745">
        <f t="shared" ref="AJ372:AJ375" si="199">Y372+Z372+AA372+AB372+AC372+AD372</f>
        <v>14999442.5</v>
      </c>
      <c r="AK372" s="745">
        <f t="shared" ref="AK372:AK375" si="200">Y372+Z372+AA372+AB372+AC372+AD372+AE372</f>
        <v>14999442.5</v>
      </c>
      <c r="AL372" s="877"/>
    </row>
    <row r="373" spans="1:45" ht="42.75" hidden="1" customHeight="1" x14ac:dyDescent="0.2">
      <c r="A373" s="775" t="s">
        <v>1220</v>
      </c>
      <c r="B373" s="775" t="str">
        <f t="shared" si="160"/>
        <v>02.04.03.01</v>
      </c>
      <c r="C373" s="760">
        <v>2</v>
      </c>
      <c r="D373" s="696" t="s">
        <v>1228</v>
      </c>
      <c r="E373" s="693" t="str">
        <f t="shared" si="166"/>
        <v>2.04.03.01.71</v>
      </c>
      <c r="F373" s="694" t="s">
        <v>1115</v>
      </c>
      <c r="G373" s="603" t="s">
        <v>128</v>
      </c>
      <c r="H373" s="695" t="s">
        <v>1154</v>
      </c>
      <c r="I373" s="692" t="s">
        <v>157</v>
      </c>
      <c r="J373" s="711" t="s">
        <v>128</v>
      </c>
      <c r="K373" s="696">
        <v>2007</v>
      </c>
      <c r="L373" s="696"/>
      <c r="M373" s="696"/>
      <c r="N373" s="696"/>
      <c r="O373" s="696"/>
      <c r="P373" s="696"/>
      <c r="Q373" s="692" t="s">
        <v>130</v>
      </c>
      <c r="R373" s="697">
        <v>14999442.5</v>
      </c>
      <c r="S373" s="698"/>
      <c r="T373" s="516" t="str">
        <f t="shared" si="167"/>
        <v>2.04.03</v>
      </c>
      <c r="U373" s="524" t="str">
        <f>VLOOKUP(T373,kelompok,2,0)</f>
        <v>Alat Ukur</v>
      </c>
      <c r="V373" s="516">
        <f>VLOOKUP(T373,MASAMANFAAT,4,0)</f>
        <v>5</v>
      </c>
      <c r="W373" s="769">
        <f t="shared" si="188"/>
        <v>2999888.5</v>
      </c>
      <c r="X373" s="516">
        <f t="shared" ref="X373:X375" si="201">2013-AF373+1</f>
        <v>7</v>
      </c>
      <c r="Y373" s="770">
        <f t="shared" si="189"/>
        <v>14999442.5</v>
      </c>
      <c r="Z373" s="771">
        <f t="shared" si="190"/>
        <v>0</v>
      </c>
      <c r="AA373" s="769">
        <f t="shared" si="191"/>
        <v>0</v>
      </c>
      <c r="AB373" s="769">
        <f t="shared" si="192"/>
        <v>0</v>
      </c>
      <c r="AC373" s="769">
        <f t="shared" si="193"/>
        <v>0</v>
      </c>
      <c r="AD373" s="769">
        <f t="shared" si="194"/>
        <v>0</v>
      </c>
      <c r="AE373" s="808">
        <f t="shared" si="195"/>
        <v>0</v>
      </c>
      <c r="AF373" s="516">
        <f>K373</f>
        <v>2007</v>
      </c>
      <c r="AG373" s="748">
        <f t="shared" si="196"/>
        <v>0</v>
      </c>
      <c r="AH373" s="749">
        <f t="shared" si="197"/>
        <v>14999442.5</v>
      </c>
      <c r="AI373" s="746">
        <f t="shared" si="198"/>
        <v>14999442.5</v>
      </c>
      <c r="AJ373" s="745">
        <f t="shared" si="199"/>
        <v>14999442.5</v>
      </c>
      <c r="AK373" s="745">
        <f t="shared" si="200"/>
        <v>14999442.5</v>
      </c>
      <c r="AL373" s="877"/>
    </row>
    <row r="374" spans="1:45" ht="42.75" hidden="1" customHeight="1" x14ac:dyDescent="0.2">
      <c r="A374" s="775" t="s">
        <v>1220</v>
      </c>
      <c r="B374" s="775" t="str">
        <f t="shared" si="160"/>
        <v>02.04.03.01</v>
      </c>
      <c r="C374" s="760">
        <v>3</v>
      </c>
      <c r="D374" s="696" t="s">
        <v>1228</v>
      </c>
      <c r="E374" s="693" t="str">
        <f t="shared" si="166"/>
        <v>2.04.03.01.71</v>
      </c>
      <c r="F374" s="694" t="s">
        <v>578</v>
      </c>
      <c r="G374" s="696"/>
      <c r="H374" s="695" t="s">
        <v>579</v>
      </c>
      <c r="I374" s="711" t="s">
        <v>580</v>
      </c>
      <c r="J374" s="711" t="s">
        <v>495</v>
      </c>
      <c r="K374" s="692">
        <v>2012</v>
      </c>
      <c r="L374" s="711" t="s">
        <v>128</v>
      </c>
      <c r="M374" s="696" t="s">
        <v>581</v>
      </c>
      <c r="N374" s="696" t="s">
        <v>128</v>
      </c>
      <c r="O374" s="696" t="s">
        <v>128</v>
      </c>
      <c r="P374" s="696" t="s">
        <v>128</v>
      </c>
      <c r="Q374" s="692" t="s">
        <v>130</v>
      </c>
      <c r="R374" s="697">
        <v>7500000</v>
      </c>
      <c r="S374" s="698"/>
      <c r="T374" s="516" t="str">
        <f t="shared" si="167"/>
        <v>2.04.03</v>
      </c>
      <c r="U374" s="524" t="str">
        <f>VLOOKUP(T374,kelompok,2,0)</f>
        <v>Alat Ukur</v>
      </c>
      <c r="V374" s="516">
        <f>VLOOKUP(T374,MASAMANFAAT,4,0)</f>
        <v>5</v>
      </c>
      <c r="W374" s="769">
        <f t="shared" si="188"/>
        <v>1500000</v>
      </c>
      <c r="X374" s="516">
        <f t="shared" si="201"/>
        <v>2</v>
      </c>
      <c r="Y374" s="770">
        <f t="shared" si="189"/>
        <v>3000000</v>
      </c>
      <c r="Z374" s="771">
        <f t="shared" si="190"/>
        <v>1500000</v>
      </c>
      <c r="AA374" s="769">
        <f t="shared" si="191"/>
        <v>1500000</v>
      </c>
      <c r="AB374" s="769">
        <f t="shared" si="192"/>
        <v>1500000</v>
      </c>
      <c r="AC374" s="769">
        <f t="shared" si="193"/>
        <v>0</v>
      </c>
      <c r="AD374" s="769">
        <f t="shared" si="194"/>
        <v>0</v>
      </c>
      <c r="AE374" s="808">
        <f t="shared" si="195"/>
        <v>0</v>
      </c>
      <c r="AF374" s="516">
        <f>K374</f>
        <v>2012</v>
      </c>
      <c r="AG374" s="748">
        <f t="shared" si="196"/>
        <v>0</v>
      </c>
      <c r="AH374" s="749">
        <f t="shared" si="197"/>
        <v>7500000</v>
      </c>
      <c r="AI374" s="746">
        <f t="shared" si="198"/>
        <v>7500000</v>
      </c>
      <c r="AJ374" s="745">
        <f t="shared" si="199"/>
        <v>7500000</v>
      </c>
      <c r="AK374" s="745">
        <f t="shared" si="200"/>
        <v>7500000</v>
      </c>
      <c r="AL374" s="877"/>
    </row>
    <row r="375" spans="1:45" ht="42.75" hidden="1" customHeight="1" x14ac:dyDescent="0.2">
      <c r="A375" s="775" t="s">
        <v>1220</v>
      </c>
      <c r="B375" s="775" t="str">
        <f t="shared" si="160"/>
        <v>02.04.03.01</v>
      </c>
      <c r="C375" s="760">
        <v>4</v>
      </c>
      <c r="D375" s="696" t="s">
        <v>1228</v>
      </c>
      <c r="E375" s="693" t="str">
        <f t="shared" si="166"/>
        <v>2.04.03.01.71</v>
      </c>
      <c r="F375" s="694" t="s">
        <v>578</v>
      </c>
      <c r="G375" s="696"/>
      <c r="H375" s="695" t="s">
        <v>579</v>
      </c>
      <c r="I375" s="711" t="s">
        <v>580</v>
      </c>
      <c r="J375" s="711" t="s">
        <v>495</v>
      </c>
      <c r="K375" s="692">
        <v>2012</v>
      </c>
      <c r="L375" s="711" t="s">
        <v>128</v>
      </c>
      <c r="M375" s="696" t="s">
        <v>582</v>
      </c>
      <c r="N375" s="696" t="s">
        <v>128</v>
      </c>
      <c r="O375" s="696" t="s">
        <v>128</v>
      </c>
      <c r="P375" s="696" t="s">
        <v>128</v>
      </c>
      <c r="Q375" s="692" t="s">
        <v>130</v>
      </c>
      <c r="R375" s="697">
        <v>7500000</v>
      </c>
      <c r="S375" s="698"/>
      <c r="T375" s="516" t="str">
        <f t="shared" si="167"/>
        <v>2.04.03</v>
      </c>
      <c r="U375" s="524" t="str">
        <f>VLOOKUP(T375,kelompok,2,0)</f>
        <v>Alat Ukur</v>
      </c>
      <c r="V375" s="516">
        <f>VLOOKUP(T375,MASAMANFAAT,4,0)</f>
        <v>5</v>
      </c>
      <c r="W375" s="769">
        <f t="shared" si="188"/>
        <v>1500000</v>
      </c>
      <c r="X375" s="516">
        <f t="shared" si="201"/>
        <v>2</v>
      </c>
      <c r="Y375" s="770">
        <f t="shared" si="189"/>
        <v>3000000</v>
      </c>
      <c r="Z375" s="771">
        <f t="shared" si="190"/>
        <v>1500000</v>
      </c>
      <c r="AA375" s="769">
        <f t="shared" si="191"/>
        <v>1500000</v>
      </c>
      <c r="AB375" s="769">
        <f t="shared" si="192"/>
        <v>1500000</v>
      </c>
      <c r="AC375" s="769">
        <f t="shared" si="193"/>
        <v>0</v>
      </c>
      <c r="AD375" s="769">
        <f t="shared" si="194"/>
        <v>0</v>
      </c>
      <c r="AE375" s="808">
        <f t="shared" si="195"/>
        <v>0</v>
      </c>
      <c r="AF375" s="516">
        <f>K375</f>
        <v>2012</v>
      </c>
      <c r="AG375" s="748">
        <f t="shared" si="196"/>
        <v>0</v>
      </c>
      <c r="AH375" s="749">
        <f t="shared" si="197"/>
        <v>7500000</v>
      </c>
      <c r="AI375" s="746">
        <f t="shared" si="198"/>
        <v>7500000</v>
      </c>
      <c r="AJ375" s="745">
        <f t="shared" si="199"/>
        <v>7500000</v>
      </c>
      <c r="AK375" s="745">
        <f t="shared" si="200"/>
        <v>7500000</v>
      </c>
      <c r="AL375" s="877"/>
    </row>
    <row r="376" spans="1:45" ht="42.75" hidden="1" customHeight="1" x14ac:dyDescent="0.2">
      <c r="C376" s="766"/>
      <c r="D376" s="214"/>
      <c r="E376" s="627"/>
      <c r="F376" s="317" t="s">
        <v>935</v>
      </c>
      <c r="G376" s="214"/>
      <c r="H376" s="334"/>
      <c r="I376" s="382"/>
      <c r="J376" s="382"/>
      <c r="K376" s="278"/>
      <c r="L376" s="382"/>
      <c r="M376" s="214"/>
      <c r="N376" s="214"/>
      <c r="O376" s="214"/>
      <c r="P376" s="214"/>
      <c r="Q376" s="278"/>
      <c r="R376" s="335"/>
      <c r="S376" s="565"/>
      <c r="T376" s="628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804"/>
      <c r="AF376" s="10"/>
      <c r="AG376" s="588">
        <f t="shared" ref="AG376:AG391" si="202">R376-(Z376+AA376)</f>
        <v>0</v>
      </c>
      <c r="AH376" s="578"/>
      <c r="AI376" s="579"/>
      <c r="AJ376" s="10"/>
      <c r="AK376" s="10"/>
    </row>
    <row r="377" spans="1:45" s="39" customFormat="1" ht="16" hidden="1" x14ac:dyDescent="0.2">
      <c r="C377" s="767" t="s">
        <v>39</v>
      </c>
      <c r="D377" s="629"/>
      <c r="E377" s="630"/>
      <c r="F377" s="631" t="s">
        <v>785</v>
      </c>
      <c r="G377" s="629"/>
      <c r="H377" s="632"/>
      <c r="I377" s="633"/>
      <c r="J377" s="633"/>
      <c r="K377" s="634"/>
      <c r="L377" s="633"/>
      <c r="M377" s="629"/>
      <c r="N377" s="629"/>
      <c r="O377" s="629"/>
      <c r="P377" s="629"/>
      <c r="Q377" s="634"/>
      <c r="R377" s="635"/>
      <c r="S377" s="566"/>
      <c r="T377" s="636"/>
      <c r="U377" s="539"/>
      <c r="V377" s="539"/>
      <c r="W377" s="539"/>
      <c r="X377" s="539"/>
      <c r="Y377" s="539"/>
      <c r="Z377" s="539"/>
      <c r="AA377" s="539"/>
      <c r="AB377" s="539"/>
      <c r="AC377" s="539"/>
      <c r="AD377" s="539"/>
      <c r="AE377" s="811"/>
      <c r="AF377" s="539"/>
      <c r="AG377" s="588">
        <f t="shared" si="202"/>
        <v>0</v>
      </c>
      <c r="AH377" s="584"/>
      <c r="AI377" s="592"/>
      <c r="AJ377" s="539"/>
      <c r="AK377" s="539"/>
      <c r="AL377" s="874"/>
      <c r="AM377" s="885"/>
      <c r="AN377" s="885"/>
      <c r="AO377" s="885"/>
      <c r="AP377" s="888"/>
      <c r="AQ377" s="575"/>
      <c r="AR377" s="575"/>
      <c r="AS377" s="575"/>
    </row>
    <row r="378" spans="1:45" ht="15" hidden="1" customHeight="1" x14ac:dyDescent="0.2">
      <c r="C378" s="332"/>
      <c r="D378" s="637"/>
      <c r="E378" s="316"/>
      <c r="F378" s="318" t="s">
        <v>349</v>
      </c>
      <c r="G378" s="638"/>
      <c r="H378" s="638"/>
      <c r="I378" s="638"/>
      <c r="J378" s="638"/>
      <c r="K378" s="638"/>
      <c r="L378" s="638"/>
      <c r="M378" s="638"/>
      <c r="N378" s="638"/>
      <c r="O378" s="638"/>
      <c r="P378" s="638"/>
      <c r="Q378" s="333"/>
      <c r="R378" s="333"/>
      <c r="S378" s="639"/>
      <c r="T378" s="628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804"/>
      <c r="AF378" s="10"/>
      <c r="AG378" s="588">
        <f t="shared" si="202"/>
        <v>0</v>
      </c>
      <c r="AH378" s="578"/>
      <c r="AI378" s="579"/>
      <c r="AJ378" s="10"/>
      <c r="AK378" s="10"/>
    </row>
    <row r="379" spans="1:45" ht="15" hidden="1" customHeight="1" x14ac:dyDescent="0.2">
      <c r="C379" s="603"/>
      <c r="D379" s="606"/>
      <c r="E379" s="617"/>
      <c r="F379" s="608" t="s">
        <v>935</v>
      </c>
      <c r="G379" s="608"/>
      <c r="H379" s="608"/>
      <c r="I379" s="608"/>
      <c r="J379" s="608"/>
      <c r="K379" s="608"/>
      <c r="L379" s="608"/>
      <c r="M379" s="608"/>
      <c r="N379" s="608"/>
      <c r="O379" s="608"/>
      <c r="P379" s="608"/>
      <c r="Q379" s="608"/>
      <c r="R379" s="608"/>
      <c r="S379" s="640"/>
      <c r="T379" s="628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804"/>
      <c r="AF379" s="10"/>
      <c r="AG379" s="588">
        <f t="shared" si="202"/>
        <v>0</v>
      </c>
      <c r="AH379" s="578"/>
      <c r="AI379" s="579"/>
      <c r="AJ379" s="10"/>
      <c r="AK379" s="10"/>
    </row>
    <row r="380" spans="1:45" ht="15" hidden="1" customHeight="1" x14ac:dyDescent="0.2">
      <c r="C380" s="603"/>
      <c r="D380" s="606"/>
      <c r="E380" s="621"/>
      <c r="F380" s="620" t="s">
        <v>935</v>
      </c>
      <c r="G380" s="608"/>
      <c r="H380" s="608"/>
      <c r="I380" s="608"/>
      <c r="J380" s="608"/>
      <c r="K380" s="608"/>
      <c r="L380" s="608"/>
      <c r="M380" s="608"/>
      <c r="N380" s="608"/>
      <c r="O380" s="608"/>
      <c r="P380" s="608"/>
      <c r="Q380" s="608"/>
      <c r="R380" s="608"/>
      <c r="S380" s="640"/>
      <c r="T380" s="628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804"/>
      <c r="AF380" s="10"/>
      <c r="AG380" s="588">
        <f t="shared" si="202"/>
        <v>0</v>
      </c>
      <c r="AH380" s="578"/>
      <c r="AI380" s="579"/>
      <c r="AJ380" s="10"/>
      <c r="AK380" s="10"/>
    </row>
    <row r="381" spans="1:45" ht="15" hidden="1" customHeight="1" x14ac:dyDescent="0.2">
      <c r="C381" s="603"/>
      <c r="D381" s="606"/>
      <c r="E381" s="621"/>
      <c r="F381" s="620" t="s">
        <v>935</v>
      </c>
      <c r="G381" s="608"/>
      <c r="H381" s="608"/>
      <c r="I381" s="608"/>
      <c r="J381" s="608"/>
      <c r="K381" s="608"/>
      <c r="L381" s="608"/>
      <c r="M381" s="608"/>
      <c r="N381" s="608"/>
      <c r="O381" s="608"/>
      <c r="P381" s="608"/>
      <c r="Q381" s="608"/>
      <c r="R381" s="608"/>
      <c r="S381" s="640"/>
      <c r="T381" s="628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804"/>
      <c r="AF381" s="10"/>
      <c r="AG381" s="588">
        <f t="shared" si="202"/>
        <v>0</v>
      </c>
      <c r="AH381" s="578"/>
      <c r="AI381" s="579"/>
      <c r="AJ381" s="10"/>
      <c r="AK381" s="10"/>
    </row>
    <row r="382" spans="1:45" s="39" customFormat="1" ht="15" hidden="1" customHeight="1" x14ac:dyDescent="0.2">
      <c r="C382" s="687" t="s">
        <v>41</v>
      </c>
      <c r="D382" s="641"/>
      <c r="E382" s="642"/>
      <c r="F382" s="643" t="s">
        <v>1116</v>
      </c>
      <c r="G382" s="644"/>
      <c r="H382" s="644"/>
      <c r="I382" s="644"/>
      <c r="J382" s="644"/>
      <c r="K382" s="644"/>
      <c r="L382" s="644"/>
      <c r="M382" s="644"/>
      <c r="N382" s="644"/>
      <c r="O382" s="644"/>
      <c r="P382" s="644"/>
      <c r="Q382" s="644"/>
      <c r="R382" s="644"/>
      <c r="S382" s="645"/>
      <c r="T382" s="636"/>
      <c r="U382" s="539"/>
      <c r="V382" s="539"/>
      <c r="W382" s="539"/>
      <c r="X382" s="539"/>
      <c r="Y382" s="539"/>
      <c r="Z382" s="539"/>
      <c r="AA382" s="539"/>
      <c r="AB382" s="539"/>
      <c r="AC382" s="539"/>
      <c r="AD382" s="539"/>
      <c r="AE382" s="811"/>
      <c r="AF382" s="539"/>
      <c r="AG382" s="588">
        <f t="shared" si="202"/>
        <v>0</v>
      </c>
      <c r="AH382" s="584"/>
      <c r="AI382" s="592"/>
      <c r="AJ382" s="539"/>
      <c r="AK382" s="539"/>
      <c r="AL382" s="874"/>
      <c r="AM382" s="885"/>
      <c r="AN382" s="885"/>
      <c r="AO382" s="885"/>
      <c r="AP382" s="888"/>
      <c r="AQ382" s="575"/>
      <c r="AR382" s="575"/>
      <c r="AS382" s="575"/>
    </row>
    <row r="383" spans="1:45" ht="15" hidden="1" customHeight="1" x14ac:dyDescent="0.2">
      <c r="C383" s="603"/>
      <c r="D383" s="606"/>
      <c r="E383" s="316"/>
      <c r="F383" s="318" t="s">
        <v>349</v>
      </c>
      <c r="G383" s="610"/>
      <c r="H383" s="610"/>
      <c r="I383" s="610"/>
      <c r="J383" s="610"/>
      <c r="K383" s="610"/>
      <c r="L383" s="610"/>
      <c r="M383" s="610"/>
      <c r="N383" s="610"/>
      <c r="O383" s="610"/>
      <c r="P383" s="610"/>
      <c r="Q383" s="608"/>
      <c r="R383" s="608"/>
      <c r="S383" s="640"/>
      <c r="T383" s="628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804"/>
      <c r="AF383" s="10"/>
      <c r="AG383" s="588">
        <f t="shared" si="202"/>
        <v>0</v>
      </c>
      <c r="AH383" s="578"/>
      <c r="AI383" s="579"/>
      <c r="AJ383" s="10"/>
      <c r="AK383" s="10"/>
    </row>
    <row r="384" spans="1:45" ht="15" hidden="1" customHeight="1" x14ac:dyDescent="0.2">
      <c r="C384" s="603"/>
      <c r="D384" s="606"/>
      <c r="E384" s="617"/>
      <c r="F384" s="608" t="s">
        <v>935</v>
      </c>
      <c r="G384" s="608"/>
      <c r="H384" s="608"/>
      <c r="I384" s="608"/>
      <c r="J384" s="608"/>
      <c r="K384" s="608"/>
      <c r="L384" s="608"/>
      <c r="M384" s="608"/>
      <c r="N384" s="608"/>
      <c r="O384" s="608"/>
      <c r="P384" s="608"/>
      <c r="Q384" s="608"/>
      <c r="R384" s="608"/>
      <c r="S384" s="640"/>
      <c r="T384" s="628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804"/>
      <c r="AF384" s="10"/>
      <c r="AG384" s="588">
        <f t="shared" si="202"/>
        <v>0</v>
      </c>
      <c r="AH384" s="578"/>
      <c r="AI384" s="579"/>
      <c r="AJ384" s="10"/>
      <c r="AK384" s="10"/>
    </row>
    <row r="385" spans="3:45" ht="15" hidden="1" customHeight="1" x14ac:dyDescent="0.2">
      <c r="C385" s="603"/>
      <c r="D385" s="606"/>
      <c r="E385" s="621"/>
      <c r="F385" s="620" t="s">
        <v>935</v>
      </c>
      <c r="G385" s="608"/>
      <c r="H385" s="608"/>
      <c r="I385" s="608"/>
      <c r="J385" s="608"/>
      <c r="K385" s="608"/>
      <c r="L385" s="608"/>
      <c r="M385" s="608"/>
      <c r="N385" s="608"/>
      <c r="O385" s="608"/>
      <c r="P385" s="608"/>
      <c r="Q385" s="608"/>
      <c r="R385" s="608"/>
      <c r="S385" s="640"/>
      <c r="T385" s="628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804"/>
      <c r="AF385" s="10"/>
      <c r="AG385" s="588">
        <f t="shared" si="202"/>
        <v>0</v>
      </c>
      <c r="AH385" s="578"/>
      <c r="AI385" s="579"/>
      <c r="AJ385" s="10"/>
      <c r="AK385" s="10"/>
    </row>
    <row r="386" spans="3:45" ht="15" hidden="1" customHeight="1" x14ac:dyDescent="0.2">
      <c r="C386" s="603"/>
      <c r="D386" s="606"/>
      <c r="E386" s="621"/>
      <c r="F386" s="620" t="s">
        <v>935</v>
      </c>
      <c r="G386" s="608"/>
      <c r="H386" s="608"/>
      <c r="I386" s="608"/>
      <c r="J386" s="608"/>
      <c r="K386" s="608"/>
      <c r="L386" s="608"/>
      <c r="M386" s="608"/>
      <c r="N386" s="608"/>
      <c r="O386" s="608"/>
      <c r="P386" s="608"/>
      <c r="Q386" s="608"/>
      <c r="R386" s="608"/>
      <c r="S386" s="640"/>
      <c r="T386" s="628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804"/>
      <c r="AF386" s="10"/>
      <c r="AG386" s="588">
        <f t="shared" si="202"/>
        <v>0</v>
      </c>
      <c r="AH386" s="578"/>
      <c r="AI386" s="579"/>
      <c r="AJ386" s="10"/>
      <c r="AK386" s="10"/>
    </row>
    <row r="387" spans="3:45" ht="15" hidden="1" customHeight="1" x14ac:dyDescent="0.2">
      <c r="C387" s="603"/>
      <c r="D387" s="606"/>
      <c r="E387" s="621"/>
      <c r="F387" s="620" t="s">
        <v>935</v>
      </c>
      <c r="G387" s="608"/>
      <c r="H387" s="608"/>
      <c r="I387" s="608"/>
      <c r="J387" s="608"/>
      <c r="K387" s="608"/>
      <c r="L387" s="608"/>
      <c r="M387" s="608"/>
      <c r="N387" s="608"/>
      <c r="O387" s="608"/>
      <c r="P387" s="608"/>
      <c r="Q387" s="608"/>
      <c r="R387" s="608"/>
      <c r="S387" s="640"/>
      <c r="T387" s="628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804"/>
      <c r="AF387" s="10"/>
      <c r="AG387" s="588">
        <f t="shared" si="202"/>
        <v>0</v>
      </c>
      <c r="AH387" s="578"/>
      <c r="AI387" s="579"/>
      <c r="AJ387" s="10"/>
      <c r="AK387" s="10"/>
    </row>
    <row r="388" spans="3:45" s="39" customFormat="1" ht="15" hidden="1" customHeight="1" x14ac:dyDescent="0.2">
      <c r="C388" s="687" t="s">
        <v>43</v>
      </c>
      <c r="D388" s="641"/>
      <c r="E388" s="642"/>
      <c r="F388" s="643" t="s">
        <v>1117</v>
      </c>
      <c r="G388" s="644"/>
      <c r="H388" s="644"/>
      <c r="I388" s="644"/>
      <c r="J388" s="644"/>
      <c r="K388" s="644"/>
      <c r="L388" s="644"/>
      <c r="M388" s="644"/>
      <c r="N388" s="644"/>
      <c r="O388" s="644"/>
      <c r="P388" s="644"/>
      <c r="Q388" s="644"/>
      <c r="R388" s="644"/>
      <c r="S388" s="645"/>
      <c r="T388" s="636"/>
      <c r="U388" s="539"/>
      <c r="V388" s="539"/>
      <c r="W388" s="539"/>
      <c r="X388" s="539"/>
      <c r="Y388" s="539"/>
      <c r="Z388" s="539"/>
      <c r="AA388" s="539"/>
      <c r="AB388" s="539"/>
      <c r="AC388" s="539"/>
      <c r="AD388" s="539"/>
      <c r="AE388" s="811"/>
      <c r="AF388" s="539"/>
      <c r="AG388" s="588">
        <f t="shared" si="202"/>
        <v>0</v>
      </c>
      <c r="AH388" s="584"/>
      <c r="AI388" s="592"/>
      <c r="AJ388" s="539"/>
      <c r="AK388" s="539"/>
      <c r="AL388" s="874"/>
      <c r="AM388" s="885"/>
      <c r="AN388" s="885"/>
      <c r="AO388" s="885"/>
      <c r="AP388" s="888"/>
      <c r="AQ388" s="575"/>
      <c r="AR388" s="575"/>
      <c r="AS388" s="575"/>
    </row>
    <row r="389" spans="3:45" ht="15" hidden="1" customHeight="1" x14ac:dyDescent="0.2">
      <c r="C389" s="603"/>
      <c r="D389" s="606"/>
      <c r="E389" s="316"/>
      <c r="F389" s="318" t="s">
        <v>349</v>
      </c>
      <c r="G389" s="610"/>
      <c r="H389" s="610"/>
      <c r="I389" s="610"/>
      <c r="J389" s="610"/>
      <c r="K389" s="610"/>
      <c r="L389" s="610"/>
      <c r="M389" s="610"/>
      <c r="N389" s="610"/>
      <c r="O389" s="610"/>
      <c r="P389" s="610"/>
      <c r="Q389" s="608"/>
      <c r="R389" s="608"/>
      <c r="S389" s="640"/>
      <c r="T389" s="628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804"/>
      <c r="AF389" s="10"/>
      <c r="AG389" s="588">
        <f t="shared" si="202"/>
        <v>0</v>
      </c>
      <c r="AH389" s="578"/>
      <c r="AI389" s="579"/>
      <c r="AJ389" s="10"/>
      <c r="AK389" s="10"/>
    </row>
    <row r="390" spans="3:45" ht="15" hidden="1" customHeight="1" x14ac:dyDescent="0.2">
      <c r="C390" s="603"/>
      <c r="D390" s="606"/>
      <c r="E390" s="646"/>
      <c r="F390" s="608"/>
      <c r="G390" s="608"/>
      <c r="H390" s="608"/>
      <c r="I390" s="608"/>
      <c r="J390" s="608"/>
      <c r="K390" s="608"/>
      <c r="L390" s="608"/>
      <c r="M390" s="608"/>
      <c r="N390" s="608"/>
      <c r="O390" s="608"/>
      <c r="P390" s="608"/>
      <c r="Q390" s="608"/>
      <c r="R390" s="608"/>
      <c r="S390" s="640"/>
      <c r="T390" s="628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804"/>
      <c r="AF390" s="10"/>
      <c r="AG390" s="588">
        <f t="shared" si="202"/>
        <v>0</v>
      </c>
      <c r="AH390" s="578"/>
      <c r="AI390" s="579"/>
      <c r="AJ390" s="10"/>
      <c r="AK390" s="10"/>
    </row>
    <row r="391" spans="3:45" ht="15" hidden="1" customHeight="1" thickBot="1" x14ac:dyDescent="0.25">
      <c r="C391" s="603"/>
      <c r="D391" s="606"/>
      <c r="E391" s="646"/>
      <c r="F391" s="608"/>
      <c r="G391" s="608"/>
      <c r="H391" s="608"/>
      <c r="I391" s="608"/>
      <c r="J391" s="608"/>
      <c r="K391" s="608"/>
      <c r="L391" s="608"/>
      <c r="M391" s="608"/>
      <c r="N391" s="608"/>
      <c r="O391" s="608"/>
      <c r="P391" s="608"/>
      <c r="Q391" s="608"/>
      <c r="R391" s="608"/>
      <c r="S391" s="640"/>
      <c r="T391" s="628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804"/>
      <c r="AF391" s="10"/>
      <c r="AG391" s="588">
        <f t="shared" si="202"/>
        <v>0</v>
      </c>
      <c r="AH391" s="599"/>
      <c r="AI391" s="600"/>
      <c r="AJ391" s="10"/>
      <c r="AK391" s="10"/>
    </row>
    <row r="392" spans="3:45" s="39" customFormat="1" x14ac:dyDescent="0.2">
      <c r="C392" s="870"/>
      <c r="D392" s="871"/>
      <c r="E392" s="871"/>
      <c r="F392" s="871"/>
      <c r="G392" s="871"/>
      <c r="H392" s="871"/>
      <c r="I392" s="871"/>
      <c r="J392" s="871"/>
      <c r="K392" s="871"/>
      <c r="L392" s="871"/>
      <c r="M392" s="871"/>
      <c r="N392" s="871"/>
      <c r="O392" s="871"/>
      <c r="P392" s="871"/>
      <c r="Q392" s="871"/>
      <c r="R392" s="872">
        <f>SUBTOTAL(9,R12:R391)</f>
        <v>24981862.507780001</v>
      </c>
      <c r="S392" s="873"/>
      <c r="T392" s="575"/>
      <c r="U392" s="575"/>
      <c r="V392" s="575"/>
      <c r="W392" s="575"/>
      <c r="X392" s="575"/>
      <c r="Y392" s="872">
        <f t="shared" ref="Y392:AK392" si="203">SUBTOTAL(9,Y12:Y391)</f>
        <v>24981862.507780001</v>
      </c>
      <c r="Z392" s="872">
        <f t="shared" si="203"/>
        <v>0</v>
      </c>
      <c r="AA392" s="872">
        <f t="shared" si="203"/>
        <v>0</v>
      </c>
      <c r="AB392" s="872">
        <f t="shared" si="203"/>
        <v>0</v>
      </c>
      <c r="AC392" s="872">
        <f t="shared" si="203"/>
        <v>0</v>
      </c>
      <c r="AD392" s="872">
        <f t="shared" si="203"/>
        <v>0</v>
      </c>
      <c r="AE392" s="872">
        <f>SUBTOTAL(9,AE12:AE391)</f>
        <v>0</v>
      </c>
      <c r="AF392" s="872">
        <f t="shared" si="203"/>
        <v>2007</v>
      </c>
      <c r="AG392" s="872">
        <f t="shared" si="203"/>
        <v>0</v>
      </c>
      <c r="AH392" s="872">
        <f t="shared" si="203"/>
        <v>24981862.507780001</v>
      </c>
      <c r="AI392" s="872">
        <f t="shared" si="203"/>
        <v>24981862.507780001</v>
      </c>
      <c r="AJ392" s="872">
        <f t="shared" si="203"/>
        <v>24981862.507780001</v>
      </c>
      <c r="AK392" s="872">
        <f t="shared" si="203"/>
        <v>24981862.507780001</v>
      </c>
      <c r="AL392" s="874"/>
      <c r="AM392" s="885"/>
      <c r="AN392" s="885"/>
      <c r="AO392" s="885"/>
      <c r="AP392" s="888"/>
      <c r="AQ392" s="575"/>
      <c r="AR392" s="575"/>
      <c r="AS392" s="575"/>
    </row>
    <row r="393" spans="3:45" s="19" customFormat="1" x14ac:dyDescent="0.2">
      <c r="C393" s="688"/>
      <c r="D393" s="647"/>
      <c r="E393" s="647"/>
      <c r="F393" s="1448" t="s">
        <v>343</v>
      </c>
      <c r="G393" s="1448"/>
      <c r="H393" s="1448"/>
      <c r="I393" s="647"/>
      <c r="J393" s="647"/>
      <c r="K393" s="647"/>
      <c r="L393" s="647"/>
      <c r="M393" s="647"/>
      <c r="N393" s="1449" t="s">
        <v>1238</v>
      </c>
      <c r="O393" s="1449"/>
      <c r="P393" s="1449"/>
      <c r="Q393" s="647"/>
      <c r="R393" s="647"/>
      <c r="S393" s="649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674"/>
      <c r="AF393" s="11"/>
      <c r="AG393" s="11"/>
      <c r="AH393" s="11"/>
      <c r="AI393" s="11"/>
      <c r="AJ393" s="11"/>
      <c r="AK393" s="11"/>
      <c r="AL393" s="884"/>
      <c r="AM393" s="893"/>
      <c r="AN393" s="893"/>
      <c r="AO393" s="893"/>
      <c r="AP393" s="772"/>
      <c r="AQ393" s="11"/>
      <c r="AR393" s="11"/>
      <c r="AS393" s="11"/>
    </row>
    <row r="394" spans="3:45" s="19" customFormat="1" x14ac:dyDescent="0.2">
      <c r="C394" s="688"/>
      <c r="D394" s="647"/>
      <c r="E394" s="647"/>
      <c r="F394" s="1448" t="s">
        <v>344</v>
      </c>
      <c r="G394" s="1448"/>
      <c r="H394" s="1448"/>
      <c r="I394" s="647"/>
      <c r="J394" s="647"/>
      <c r="K394" s="647"/>
      <c r="L394" s="647"/>
      <c r="M394" s="647"/>
      <c r="N394" s="647"/>
      <c r="O394" s="647"/>
      <c r="P394" s="647"/>
      <c r="Q394" s="647"/>
      <c r="R394" s="647"/>
      <c r="S394" s="649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674"/>
      <c r="AF394" s="11"/>
      <c r="AG394" s="11"/>
      <c r="AH394" s="11"/>
      <c r="AI394" s="11"/>
      <c r="AJ394" s="11"/>
      <c r="AK394" s="11"/>
      <c r="AL394" s="884"/>
      <c r="AM394" s="893"/>
      <c r="AN394" s="893"/>
      <c r="AO394" s="893"/>
      <c r="AP394" s="772"/>
      <c r="AQ394" s="11"/>
      <c r="AR394" s="11"/>
      <c r="AS394" s="11"/>
    </row>
    <row r="395" spans="3:45" s="19" customFormat="1" x14ac:dyDescent="0.2">
      <c r="C395" s="688"/>
      <c r="D395" s="647"/>
      <c r="E395" s="647"/>
      <c r="F395" s="1448" t="s">
        <v>92</v>
      </c>
      <c r="G395" s="1448"/>
      <c r="H395" s="1448"/>
      <c r="I395" s="647"/>
      <c r="J395" s="647"/>
      <c r="K395" s="647"/>
      <c r="L395" s="647"/>
      <c r="M395" s="647"/>
      <c r="N395" s="1449" t="s">
        <v>345</v>
      </c>
      <c r="O395" s="1449"/>
      <c r="P395" s="1449"/>
      <c r="Q395" s="647"/>
      <c r="R395" s="647"/>
      <c r="S395" s="649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674"/>
      <c r="AF395" s="11"/>
      <c r="AG395" s="11"/>
      <c r="AH395" s="11"/>
      <c r="AI395" s="11"/>
      <c r="AJ395" s="11"/>
      <c r="AK395" s="11"/>
      <c r="AL395" s="884"/>
      <c r="AM395" s="893"/>
      <c r="AN395" s="893"/>
      <c r="AO395" s="893"/>
      <c r="AP395" s="772"/>
      <c r="AQ395" s="11"/>
      <c r="AR395" s="11"/>
      <c r="AS395" s="11"/>
    </row>
    <row r="396" spans="3:45" s="19" customFormat="1" x14ac:dyDescent="0.2">
      <c r="C396" s="686"/>
      <c r="D396" s="647"/>
      <c r="E396" s="432"/>
      <c r="F396" s="559"/>
      <c r="G396" s="436"/>
      <c r="H396" s="432"/>
      <c r="I396" s="432"/>
      <c r="J396" s="432"/>
      <c r="K396" s="432"/>
      <c r="L396" s="432"/>
      <c r="M396" s="432"/>
      <c r="N396" s="432"/>
      <c r="O396" s="432"/>
      <c r="P396" s="432"/>
      <c r="Q396" s="432"/>
      <c r="R396" s="432"/>
      <c r="S396" s="567"/>
      <c r="W396" s="11"/>
      <c r="X396" s="11"/>
      <c r="Y396" s="11"/>
      <c r="Z396" s="11"/>
      <c r="AA396" s="11"/>
      <c r="AB396" s="11"/>
      <c r="AC396" s="11"/>
      <c r="AD396" s="11"/>
      <c r="AE396" s="674"/>
      <c r="AL396" s="884"/>
      <c r="AM396" s="893"/>
      <c r="AN396" s="893"/>
      <c r="AO396" s="893"/>
      <c r="AP396" s="772"/>
      <c r="AQ396" s="11"/>
      <c r="AR396" s="11"/>
      <c r="AS396" s="11"/>
    </row>
    <row r="397" spans="3:45" s="19" customFormat="1" x14ac:dyDescent="0.2">
      <c r="C397" s="686"/>
      <c r="D397" s="647"/>
      <c r="E397" s="432"/>
      <c r="F397" s="559"/>
      <c r="G397" s="436"/>
      <c r="H397" s="432"/>
      <c r="I397" s="432"/>
      <c r="J397" s="432"/>
      <c r="K397" s="432"/>
      <c r="L397" s="432"/>
      <c r="M397" s="432"/>
      <c r="N397" s="432"/>
      <c r="O397" s="432"/>
      <c r="P397" s="432"/>
      <c r="Q397" s="432"/>
      <c r="R397" s="802">
        <v>9186368</v>
      </c>
      <c r="S397" s="803">
        <f>R398*10</f>
        <v>9186367.5999999996</v>
      </c>
      <c r="W397" s="11"/>
      <c r="X397" s="11"/>
      <c r="Y397" s="11"/>
      <c r="Z397" s="11"/>
      <c r="AA397" s="11"/>
      <c r="AB397" s="11"/>
      <c r="AC397" s="11"/>
      <c r="AD397" s="11"/>
      <c r="AE397" s="674"/>
      <c r="AL397" s="884"/>
      <c r="AM397" s="893"/>
      <c r="AN397" s="893"/>
      <c r="AO397" s="893"/>
      <c r="AP397" s="772"/>
      <c r="AQ397" s="11"/>
      <c r="AR397" s="11"/>
      <c r="AS397" s="11"/>
    </row>
    <row r="398" spans="3:45" s="19" customFormat="1" x14ac:dyDescent="0.2">
      <c r="C398" s="686"/>
      <c r="D398" s="647"/>
      <c r="E398" s="432"/>
      <c r="F398" s="559"/>
      <c r="G398" s="436"/>
      <c r="H398" s="432"/>
      <c r="I398" s="432"/>
      <c r="J398" s="432"/>
      <c r="K398" s="432"/>
      <c r="L398" s="432"/>
      <c r="M398" s="432"/>
      <c r="N398" s="432"/>
      <c r="O398" s="432"/>
      <c r="P398" s="432"/>
      <c r="Q398" s="432"/>
      <c r="R398" s="802">
        <v>918636.76</v>
      </c>
      <c r="S398" s="803">
        <f>R397-S397</f>
        <v>0.40000000037252903</v>
      </c>
      <c r="W398" s="11"/>
      <c r="X398" s="11"/>
      <c r="Y398" s="11"/>
      <c r="Z398" s="11"/>
      <c r="AA398" s="11"/>
      <c r="AB398" s="11"/>
      <c r="AC398" s="11"/>
      <c r="AD398" s="11"/>
      <c r="AE398" s="674"/>
      <c r="AL398" s="884"/>
      <c r="AM398" s="893"/>
      <c r="AN398" s="893"/>
      <c r="AO398" s="893"/>
      <c r="AP398" s="772"/>
      <c r="AQ398" s="11"/>
      <c r="AR398" s="11"/>
      <c r="AS398" s="11"/>
    </row>
    <row r="399" spans="3:45" s="19" customFormat="1" x14ac:dyDescent="0.2">
      <c r="C399" s="686"/>
      <c r="D399" s="647"/>
      <c r="E399" s="432"/>
      <c r="F399" s="559"/>
      <c r="G399" s="436"/>
      <c r="H399" s="432"/>
      <c r="I399" s="432"/>
      <c r="J399" s="432"/>
      <c r="K399" s="432"/>
      <c r="L399" s="432"/>
      <c r="M399" s="432"/>
      <c r="N399" s="432"/>
      <c r="O399" s="432"/>
      <c r="P399" s="432"/>
      <c r="Q399" s="432"/>
      <c r="R399" s="802"/>
      <c r="S399" s="567"/>
      <c r="W399" s="11"/>
      <c r="X399" s="11"/>
      <c r="Y399" s="11"/>
      <c r="Z399" s="11"/>
      <c r="AA399" s="11"/>
      <c r="AB399" s="11"/>
      <c r="AC399" s="11"/>
      <c r="AD399" s="11"/>
      <c r="AE399" s="674"/>
      <c r="AL399" s="884"/>
      <c r="AM399" s="893"/>
      <c r="AN399" s="893"/>
      <c r="AO399" s="893"/>
      <c r="AP399" s="772"/>
      <c r="AQ399" s="11"/>
      <c r="AR399" s="11"/>
      <c r="AS399" s="11"/>
    </row>
    <row r="400" spans="3:45" s="19" customFormat="1" x14ac:dyDescent="0.2">
      <c r="C400" s="686"/>
      <c r="D400" s="647"/>
      <c r="E400" s="432"/>
      <c r="F400" s="1450" t="s">
        <v>1244</v>
      </c>
      <c r="G400" s="1450"/>
      <c r="H400" s="1450"/>
      <c r="I400" s="432"/>
      <c r="J400" s="432"/>
      <c r="K400" s="432"/>
      <c r="L400" s="432"/>
      <c r="M400" s="432"/>
      <c r="N400" s="1451" t="s">
        <v>985</v>
      </c>
      <c r="O400" s="1451"/>
      <c r="P400" s="1451"/>
      <c r="Q400" s="432"/>
      <c r="R400" s="432"/>
      <c r="S400" s="567"/>
      <c r="W400" s="11"/>
      <c r="X400" s="11"/>
      <c r="Y400" s="11"/>
      <c r="Z400" s="11"/>
      <c r="AA400" s="11"/>
      <c r="AB400" s="11"/>
      <c r="AC400" s="11"/>
      <c r="AD400" s="11"/>
      <c r="AE400" s="674"/>
      <c r="AL400" s="884"/>
      <c r="AM400" s="893"/>
      <c r="AN400" s="893"/>
      <c r="AO400" s="893"/>
      <c r="AP400" s="772"/>
      <c r="AQ400" s="11"/>
      <c r="AR400" s="11"/>
      <c r="AS400" s="11"/>
    </row>
    <row r="401" spans="3:45" s="19" customFormat="1" x14ac:dyDescent="0.2">
      <c r="C401" s="686"/>
      <c r="D401" s="647"/>
      <c r="E401" s="432"/>
      <c r="F401" s="1445" t="s">
        <v>1245</v>
      </c>
      <c r="G401" s="1445"/>
      <c r="H401" s="1445"/>
      <c r="I401" s="432"/>
      <c r="J401" s="432"/>
      <c r="K401" s="432"/>
      <c r="L401" s="432"/>
      <c r="M401" s="432"/>
      <c r="N401" s="1446" t="s">
        <v>986</v>
      </c>
      <c r="O401" s="1446"/>
      <c r="P401" s="1446"/>
      <c r="Q401" s="432"/>
      <c r="R401" s="432"/>
      <c r="S401" s="567"/>
      <c r="W401" s="11"/>
      <c r="X401" s="11"/>
      <c r="Y401" s="11"/>
      <c r="Z401" s="11"/>
      <c r="AA401" s="11"/>
      <c r="AB401" s="11"/>
      <c r="AC401" s="11"/>
      <c r="AD401" s="11"/>
      <c r="AE401" s="674"/>
      <c r="AL401" s="884"/>
      <c r="AM401" s="893"/>
      <c r="AN401" s="893"/>
      <c r="AO401" s="893"/>
      <c r="AP401" s="772"/>
      <c r="AQ401" s="11"/>
      <c r="AR401" s="11"/>
      <c r="AS401" s="11"/>
    </row>
    <row r="402" spans="3:45" s="19" customFormat="1" x14ac:dyDescent="0.2">
      <c r="C402" s="689"/>
      <c r="D402" s="11"/>
      <c r="E402"/>
      <c r="F402" s="28"/>
      <c r="G402" s="28"/>
      <c r="H402"/>
      <c r="I402"/>
      <c r="J402"/>
      <c r="K402"/>
      <c r="L402"/>
      <c r="M402"/>
      <c r="N402"/>
      <c r="O402"/>
      <c r="P402"/>
      <c r="Q402"/>
      <c r="R402"/>
      <c r="S402" s="568"/>
      <c r="W402" s="11"/>
      <c r="X402" s="11"/>
      <c r="Y402" s="11"/>
      <c r="Z402" s="11"/>
      <c r="AA402" s="11"/>
      <c r="AB402" s="11"/>
      <c r="AC402" s="11"/>
      <c r="AD402" s="11"/>
      <c r="AE402" s="674"/>
      <c r="AL402" s="884"/>
      <c r="AM402" s="893"/>
      <c r="AN402" s="893"/>
      <c r="AO402" s="893"/>
      <c r="AP402" s="772"/>
      <c r="AQ402" s="11"/>
      <c r="AR402" s="11"/>
      <c r="AS402" s="11"/>
    </row>
  </sheetData>
  <autoFilter ref="A10:AJ391" xr:uid="{00000000-0009-0000-0000-000000000000}">
    <filterColumn colId="18">
      <filters>
        <filter val="REKLAS KE ALAT KOMPUTER"/>
      </filters>
    </filterColumn>
  </autoFilter>
  <mergeCells count="50">
    <mergeCell ref="F401:H401"/>
    <mergeCell ref="N401:P401"/>
    <mergeCell ref="F32:I32"/>
    <mergeCell ref="F36:I36"/>
    <mergeCell ref="F393:H393"/>
    <mergeCell ref="N393:P393"/>
    <mergeCell ref="F394:H394"/>
    <mergeCell ref="F395:H395"/>
    <mergeCell ref="N395:P395"/>
    <mergeCell ref="F400:H400"/>
    <mergeCell ref="N400:P400"/>
    <mergeCell ref="C1:S1"/>
    <mergeCell ref="C2:S2"/>
    <mergeCell ref="C3:S3"/>
    <mergeCell ref="C5:C7"/>
    <mergeCell ref="D5:D7"/>
    <mergeCell ref="E5:E7"/>
    <mergeCell ref="F5:F7"/>
    <mergeCell ref="G5:G7"/>
    <mergeCell ref="H5:H7"/>
    <mergeCell ref="I5:I7"/>
    <mergeCell ref="J5:J7"/>
    <mergeCell ref="K5:K7"/>
    <mergeCell ref="L5:P5"/>
    <mergeCell ref="Q5:Q7"/>
    <mergeCell ref="M6:M7"/>
    <mergeCell ref="N6:N7"/>
    <mergeCell ref="AK5:AK7"/>
    <mergeCell ref="AB5:AB7"/>
    <mergeCell ref="AC5:AC7"/>
    <mergeCell ref="R5:R7"/>
    <mergeCell ref="W5:W7"/>
    <mergeCell ref="X5:X7"/>
    <mergeCell ref="Y5:Y7"/>
    <mergeCell ref="Z5:Z7"/>
    <mergeCell ref="AA5:AA7"/>
    <mergeCell ref="AG5:AG7"/>
    <mergeCell ref="AH5:AH7"/>
    <mergeCell ref="AI5:AI7"/>
    <mergeCell ref="AJ5:AJ7"/>
    <mergeCell ref="T5:T7"/>
    <mergeCell ref="U5:U7"/>
    <mergeCell ref="V5:V7"/>
    <mergeCell ref="AF5:AF7"/>
    <mergeCell ref="AD5:AD7"/>
    <mergeCell ref="L6:L7"/>
    <mergeCell ref="S5:S7"/>
    <mergeCell ref="AE5:AE7"/>
    <mergeCell ref="O6:O7"/>
    <mergeCell ref="P6:P7"/>
  </mergeCells>
  <pageMargins left="0.5" right="0.5" top="1.5" bottom="1.5" header="0.75" footer="0.25"/>
  <pageSetup paperSize="258" scale="66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2D050"/>
  </sheetPr>
  <dimension ref="A1:P33"/>
  <sheetViews>
    <sheetView view="pageBreakPreview" zoomScale="80" zoomScaleNormal="73" zoomScaleSheetLayoutView="80" workbookViewId="0">
      <selection activeCell="H12" sqref="H12"/>
    </sheetView>
  </sheetViews>
  <sheetFormatPr baseColWidth="10" defaultColWidth="16" defaultRowHeight="15" x14ac:dyDescent="0.2"/>
  <cols>
    <col min="1" max="1" width="7" style="758" customWidth="1"/>
    <col min="2" max="2" width="38.83203125" style="758" customWidth="1"/>
    <col min="3" max="3" width="14.33203125" style="758" customWidth="1"/>
    <col min="4" max="5" width="16" style="758"/>
    <col min="6" max="6" width="10.83203125" style="758" customWidth="1"/>
    <col min="7" max="7" width="16" style="758"/>
    <col min="8" max="8" width="13.83203125" style="758" customWidth="1"/>
    <col min="9" max="9" width="12.5" style="758" customWidth="1"/>
    <col min="10" max="10" width="16" style="758"/>
    <col min="11" max="11" width="12.5" style="758" customWidth="1"/>
    <col min="12" max="12" width="14.6640625" style="758" customWidth="1"/>
    <col min="13" max="13" width="11" style="758" customWidth="1"/>
    <col min="14" max="14" width="19.33203125" style="758" customWidth="1"/>
    <col min="15" max="15" width="14.33203125" style="758" customWidth="1"/>
    <col min="16" max="16384" width="16" style="758"/>
  </cols>
  <sheetData>
    <row r="1" spans="1:16" s="900" customFormat="1" ht="14" x14ac:dyDescent="0.15"/>
    <row r="2" spans="1:16" s="911" customFormat="1" ht="25" x14ac:dyDescent="0.25">
      <c r="A2" s="1618" t="s">
        <v>1292</v>
      </c>
      <c r="B2" s="1618"/>
      <c r="C2" s="1618"/>
      <c r="D2" s="1618"/>
      <c r="E2" s="1618"/>
      <c r="F2" s="1618"/>
      <c r="G2" s="1618"/>
      <c r="H2" s="1618"/>
      <c r="I2" s="1618"/>
      <c r="J2" s="1618"/>
      <c r="K2" s="1618"/>
      <c r="L2" s="1618"/>
      <c r="M2" s="1618"/>
      <c r="N2" s="1618"/>
      <c r="O2" s="1618"/>
    </row>
    <row r="3" spans="1:16" s="911" customFormat="1" ht="25" x14ac:dyDescent="0.25">
      <c r="A3" s="1618" t="s">
        <v>1293</v>
      </c>
      <c r="B3" s="1618"/>
      <c r="C3" s="1618"/>
      <c r="D3" s="1618"/>
      <c r="E3" s="1618"/>
      <c r="F3" s="1618"/>
      <c r="G3" s="1618"/>
      <c r="H3" s="1618"/>
      <c r="I3" s="1618"/>
      <c r="J3" s="1618"/>
      <c r="K3" s="1618"/>
      <c r="L3" s="1618"/>
      <c r="M3" s="1618"/>
      <c r="N3" s="1618"/>
      <c r="O3" s="1618"/>
    </row>
    <row r="4" spans="1:16" s="900" customFormat="1" ht="16" x14ac:dyDescent="0.2">
      <c r="A4" s="901"/>
      <c r="B4" s="901"/>
      <c r="C4" s="901"/>
      <c r="D4" s="901"/>
      <c r="E4" s="901"/>
      <c r="F4" s="901"/>
      <c r="G4" s="901"/>
      <c r="H4" s="901"/>
      <c r="I4" s="901"/>
      <c r="J4" s="901"/>
      <c r="K4" s="901"/>
      <c r="L4" s="901"/>
      <c r="M4" s="901"/>
      <c r="N4" s="901"/>
      <c r="O4" s="901"/>
    </row>
    <row r="5" spans="1:16" s="900" customFormat="1" ht="16" x14ac:dyDescent="0.2">
      <c r="A5" s="901"/>
      <c r="B5" s="901"/>
      <c r="C5" s="901"/>
      <c r="D5" s="901"/>
      <c r="E5" s="901"/>
      <c r="F5" s="901"/>
      <c r="G5" s="901"/>
      <c r="H5" s="901"/>
      <c r="I5" s="901"/>
      <c r="J5" s="901"/>
      <c r="K5" s="901"/>
      <c r="L5" s="901"/>
      <c r="M5" s="902"/>
      <c r="N5" s="903"/>
      <c r="O5" s="901"/>
    </row>
    <row r="6" spans="1:16" s="900" customFormat="1" thickBot="1" x14ac:dyDescent="0.2">
      <c r="A6" s="1627" t="s">
        <v>1301</v>
      </c>
      <c r="B6" s="1627"/>
      <c r="C6" s="1627"/>
      <c r="D6" s="1627"/>
    </row>
    <row r="7" spans="1:16" s="912" customFormat="1" ht="25" customHeight="1" x14ac:dyDescent="0.2">
      <c r="A7" s="1619" t="s">
        <v>1297</v>
      </c>
      <c r="B7" s="1606" t="s">
        <v>988</v>
      </c>
      <c r="C7" s="1606" t="s">
        <v>989</v>
      </c>
      <c r="D7" s="1606" t="s">
        <v>990</v>
      </c>
      <c r="E7" s="1606"/>
      <c r="F7" s="1606" t="s">
        <v>991</v>
      </c>
      <c r="G7" s="1606" t="s">
        <v>992</v>
      </c>
      <c r="H7" s="1606" t="s">
        <v>993</v>
      </c>
      <c r="I7" s="1606"/>
      <c r="J7" s="1606" t="s">
        <v>994</v>
      </c>
      <c r="K7" s="1606" t="s">
        <v>995</v>
      </c>
      <c r="L7" s="1606" t="s">
        <v>996</v>
      </c>
      <c r="M7" s="1606" t="s">
        <v>997</v>
      </c>
      <c r="N7" s="1606" t="s">
        <v>998</v>
      </c>
      <c r="O7" s="1622" t="s">
        <v>999</v>
      </c>
    </row>
    <row r="8" spans="1:16" s="912" customFormat="1" ht="38" customHeight="1" thickBot="1" x14ac:dyDescent="0.25">
      <c r="A8" s="1621"/>
      <c r="B8" s="1608"/>
      <c r="C8" s="1608"/>
      <c r="D8" s="919" t="s">
        <v>1298</v>
      </c>
      <c r="E8" s="919" t="s">
        <v>1299</v>
      </c>
      <c r="F8" s="1608"/>
      <c r="G8" s="1608"/>
      <c r="H8" s="919" t="s">
        <v>1000</v>
      </c>
      <c r="I8" s="919" t="s">
        <v>961</v>
      </c>
      <c r="J8" s="1608"/>
      <c r="K8" s="1608"/>
      <c r="L8" s="1608"/>
      <c r="M8" s="1608"/>
      <c r="N8" s="1608"/>
      <c r="O8" s="1624"/>
    </row>
    <row r="9" spans="1:16" s="913" customFormat="1" ht="23" customHeight="1" thickBot="1" x14ac:dyDescent="0.2">
      <c r="A9" s="922">
        <v>1</v>
      </c>
      <c r="B9" s="923">
        <v>2</v>
      </c>
      <c r="C9" s="923">
        <v>3</v>
      </c>
      <c r="D9" s="923">
        <v>4</v>
      </c>
      <c r="E9" s="923">
        <v>5</v>
      </c>
      <c r="F9" s="923">
        <v>6</v>
      </c>
      <c r="G9" s="923">
        <v>7</v>
      </c>
      <c r="H9" s="923">
        <v>8</v>
      </c>
      <c r="I9" s="923">
        <v>9</v>
      </c>
      <c r="J9" s="923">
        <v>10</v>
      </c>
      <c r="K9" s="923">
        <v>11</v>
      </c>
      <c r="L9" s="923">
        <v>12</v>
      </c>
      <c r="M9" s="923">
        <v>13</v>
      </c>
      <c r="N9" s="923">
        <v>14</v>
      </c>
      <c r="O9" s="924">
        <v>15</v>
      </c>
    </row>
    <row r="10" spans="1:16" s="900" customFormat="1" ht="53" customHeight="1" thickTop="1" x14ac:dyDescent="0.15">
      <c r="A10" s="925" t="s">
        <v>1295</v>
      </c>
      <c r="B10" s="926" t="s">
        <v>987</v>
      </c>
      <c r="C10" s="920"/>
      <c r="D10" s="920"/>
      <c r="E10" s="920"/>
      <c r="F10" s="920"/>
      <c r="G10" s="920"/>
      <c r="H10" s="920"/>
      <c r="I10" s="920"/>
      <c r="J10" s="920"/>
      <c r="K10" s="920"/>
      <c r="L10" s="920"/>
      <c r="M10" s="920"/>
      <c r="N10" s="920"/>
      <c r="O10" s="921"/>
    </row>
    <row r="11" spans="1:16" s="900" customFormat="1" ht="53" customHeight="1" x14ac:dyDescent="0.15">
      <c r="A11" s="925" t="s">
        <v>1296</v>
      </c>
      <c r="B11" s="926" t="s">
        <v>987</v>
      </c>
      <c r="C11" s="904"/>
      <c r="D11" s="904"/>
      <c r="E11" s="904"/>
      <c r="F11" s="904"/>
      <c r="G11" s="904"/>
      <c r="H11" s="904"/>
      <c r="I11" s="904"/>
      <c r="J11" s="904"/>
      <c r="K11" s="904"/>
      <c r="L11" s="904"/>
      <c r="M11" s="904"/>
      <c r="N11" s="937">
        <f>SUM(N12:N13)</f>
        <v>205340000</v>
      </c>
      <c r="O11" s="917"/>
    </row>
    <row r="12" spans="1:16" s="916" customFormat="1" ht="53" customHeight="1" x14ac:dyDescent="0.2">
      <c r="A12" s="918">
        <v>1</v>
      </c>
      <c r="B12" s="934" t="s">
        <v>1001</v>
      </c>
      <c r="C12" s="935"/>
      <c r="D12" s="935"/>
      <c r="E12" s="935"/>
      <c r="F12" s="935"/>
      <c r="G12" s="905" t="s">
        <v>1002</v>
      </c>
      <c r="H12" s="905"/>
      <c r="I12" s="905"/>
      <c r="J12" s="905">
        <v>2012</v>
      </c>
      <c r="K12" s="905"/>
      <c r="L12" s="905"/>
      <c r="M12" s="905" t="s">
        <v>130</v>
      </c>
      <c r="N12" s="906">
        <v>156065000</v>
      </c>
      <c r="O12" s="936"/>
    </row>
    <row r="13" spans="1:16" s="916" customFormat="1" ht="53" customHeight="1" x14ac:dyDescent="0.2">
      <c r="A13" s="918">
        <v>2</v>
      </c>
      <c r="B13" s="908" t="s">
        <v>1003</v>
      </c>
      <c r="C13" s="935"/>
      <c r="D13" s="935"/>
      <c r="E13" s="935"/>
      <c r="F13" s="935"/>
      <c r="G13" s="905" t="s">
        <v>1002</v>
      </c>
      <c r="H13" s="905" t="s">
        <v>1004</v>
      </c>
      <c r="I13" s="905"/>
      <c r="J13" s="905">
        <v>2014</v>
      </c>
      <c r="K13" s="905"/>
      <c r="L13" s="905"/>
      <c r="M13" s="905" t="s">
        <v>130</v>
      </c>
      <c r="N13" s="906">
        <v>49275000</v>
      </c>
      <c r="O13" s="936"/>
    </row>
    <row r="14" spans="1:16" s="900" customFormat="1" ht="37" customHeight="1" thickBot="1" x14ac:dyDescent="0.2">
      <c r="A14" s="927"/>
      <c r="B14" s="928"/>
      <c r="C14" s="909"/>
      <c r="D14" s="909"/>
      <c r="E14" s="909"/>
      <c r="F14" s="909"/>
      <c r="G14" s="929"/>
      <c r="H14" s="930"/>
      <c r="I14" s="930"/>
      <c r="J14" s="931"/>
      <c r="K14" s="930"/>
      <c r="L14" s="930"/>
      <c r="M14" s="929"/>
      <c r="N14" s="932"/>
      <c r="O14" s="933"/>
      <c r="P14" s="907"/>
    </row>
    <row r="15" spans="1:16" s="900" customFormat="1" ht="14" x14ac:dyDescent="0.15"/>
    <row r="16" spans="1:16" s="939" customFormat="1" ht="14" x14ac:dyDescent="0.2">
      <c r="N16" s="940"/>
      <c r="O16" s="941"/>
      <c r="P16" s="942">
        <f>O16*150%</f>
        <v>0</v>
      </c>
    </row>
    <row r="17" spans="2:14" s="939" customFormat="1" ht="14" x14ac:dyDescent="0.2">
      <c r="N17" s="940"/>
    </row>
    <row r="18" spans="2:14" s="939" customFormat="1" ht="15" customHeight="1" x14ac:dyDescent="0.2">
      <c r="B18" s="1626" t="s">
        <v>984</v>
      </c>
      <c r="C18" s="1626"/>
      <c r="D18" s="1626"/>
      <c r="E18" s="1626"/>
      <c r="F18" s="1626"/>
      <c r="K18" s="1605" t="s">
        <v>1300</v>
      </c>
      <c r="L18" s="1605"/>
      <c r="M18" s="1605"/>
    </row>
    <row r="19" spans="2:14" s="939" customFormat="1" ht="15" customHeight="1" x14ac:dyDescent="0.2">
      <c r="B19" s="1605" t="s">
        <v>344</v>
      </c>
      <c r="C19" s="1605"/>
      <c r="D19" s="1605"/>
      <c r="E19" s="1605"/>
      <c r="F19" s="1605"/>
      <c r="K19" s="1605"/>
      <c r="L19" s="1605"/>
      <c r="M19" s="1605"/>
    </row>
    <row r="20" spans="2:14" s="939" customFormat="1" ht="15" customHeight="1" x14ac:dyDescent="0.2">
      <c r="B20" s="1605" t="s">
        <v>92</v>
      </c>
      <c r="C20" s="1605"/>
      <c r="D20" s="1605"/>
      <c r="E20" s="1605"/>
      <c r="F20" s="1605"/>
      <c r="K20" s="1605" t="s">
        <v>345</v>
      </c>
      <c r="L20" s="1605"/>
      <c r="M20" s="1605"/>
    </row>
    <row r="21" spans="2:14" s="939" customFormat="1" ht="15" customHeight="1" x14ac:dyDescent="0.2">
      <c r="B21" s="943"/>
      <c r="C21" s="944"/>
      <c r="D21" s="945"/>
      <c r="E21" s="943"/>
      <c r="F21" s="943"/>
    </row>
    <row r="22" spans="2:14" s="939" customFormat="1" ht="15" customHeight="1" x14ac:dyDescent="0.2">
      <c r="B22" s="943"/>
      <c r="C22" s="944"/>
      <c r="D22" s="945"/>
      <c r="E22" s="943"/>
      <c r="F22" s="943"/>
    </row>
    <row r="23" spans="2:14" s="939" customFormat="1" ht="15" customHeight="1" x14ac:dyDescent="0.2">
      <c r="B23" s="943"/>
      <c r="C23" s="944"/>
      <c r="D23" s="945"/>
      <c r="E23" s="943"/>
      <c r="F23" s="943"/>
    </row>
    <row r="24" spans="2:14" s="939" customFormat="1" ht="15" customHeight="1" x14ac:dyDescent="0.2">
      <c r="B24" s="943"/>
      <c r="C24" s="944"/>
      <c r="D24" s="945"/>
      <c r="E24" s="943"/>
      <c r="F24" s="943"/>
    </row>
    <row r="25" spans="2:14" s="939" customFormat="1" ht="15" customHeight="1" x14ac:dyDescent="0.2">
      <c r="B25" s="943"/>
      <c r="C25" s="944"/>
      <c r="D25" s="945"/>
      <c r="E25" s="943"/>
      <c r="F25" s="943"/>
    </row>
    <row r="26" spans="2:14" s="939" customFormat="1" ht="15" customHeight="1" x14ac:dyDescent="0.2">
      <c r="B26" s="1550" t="s">
        <v>1244</v>
      </c>
      <c r="C26" s="1550"/>
      <c r="D26" s="1550"/>
      <c r="E26" s="1550"/>
      <c r="F26" s="1550"/>
      <c r="K26" s="1612" t="s">
        <v>985</v>
      </c>
      <c r="L26" s="1612"/>
      <c r="M26" s="1612"/>
    </row>
    <row r="27" spans="2:14" s="939" customFormat="1" ht="15" customHeight="1" x14ac:dyDescent="0.2">
      <c r="B27" s="1552" t="s">
        <v>1245</v>
      </c>
      <c r="C27" s="1552"/>
      <c r="D27" s="1552"/>
      <c r="E27" s="1552"/>
      <c r="F27" s="1552"/>
      <c r="K27" s="1605" t="s">
        <v>986</v>
      </c>
      <c r="L27" s="1605"/>
      <c r="M27" s="1605"/>
    </row>
    <row r="28" spans="2:14" s="900" customFormat="1" ht="14" x14ac:dyDescent="0.15"/>
    <row r="29" spans="2:14" s="900" customFormat="1" ht="14" x14ac:dyDescent="0.15"/>
    <row r="30" spans="2:14" s="900" customFormat="1" ht="14" x14ac:dyDescent="0.15"/>
    <row r="31" spans="2:14" s="900" customFormat="1" ht="14" x14ac:dyDescent="0.15"/>
    <row r="32" spans="2:14" s="900" customFormat="1" ht="14" x14ac:dyDescent="0.15"/>
    <row r="33" s="900" customFormat="1" ht="14" x14ac:dyDescent="0.15"/>
  </sheetData>
  <mergeCells count="26">
    <mergeCell ref="A2:O2"/>
    <mergeCell ref="A3:O3"/>
    <mergeCell ref="A7:A8"/>
    <mergeCell ref="B7:B8"/>
    <mergeCell ref="C7:C8"/>
    <mergeCell ref="D7:E7"/>
    <mergeCell ref="F7:F8"/>
    <mergeCell ref="G7:G8"/>
    <mergeCell ref="H7:I7"/>
    <mergeCell ref="J7:J8"/>
    <mergeCell ref="K7:K8"/>
    <mergeCell ref="L7:L8"/>
    <mergeCell ref="M7:M8"/>
    <mergeCell ref="N7:N8"/>
    <mergeCell ref="O7:O8"/>
    <mergeCell ref="A6:D6"/>
    <mergeCell ref="B18:F18"/>
    <mergeCell ref="K18:M18"/>
    <mergeCell ref="B27:F27"/>
    <mergeCell ref="K27:M27"/>
    <mergeCell ref="B19:F19"/>
    <mergeCell ref="K19:M19"/>
    <mergeCell ref="B20:F20"/>
    <mergeCell ref="K20:M20"/>
    <mergeCell ref="B26:F26"/>
    <mergeCell ref="K26:M26"/>
  </mergeCells>
  <printOptions horizontalCentered="1"/>
  <pageMargins left="0.53543307100000004" right="1.143700787" top="0.893700787" bottom="0.70866141732283505" header="0.39370078740157499" footer="0.39370078740157499"/>
  <pageSetup paperSize="5" scale="60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filterMode="1"/>
  <dimension ref="A1:BA392"/>
  <sheetViews>
    <sheetView view="pageBreakPreview" zoomScale="70" zoomScaleSheetLayoutView="70" workbookViewId="0">
      <pane xSplit="5" ySplit="3" topLeftCell="F4" activePane="bottomRight" state="frozen"/>
      <selection pane="topRight" activeCell="F1" sqref="F1"/>
      <selection pane="bottomLeft" activeCell="A4" sqref="A4"/>
      <selection pane="bottomRight" activeCell="AL383" sqref="AL383"/>
    </sheetView>
  </sheetViews>
  <sheetFormatPr baseColWidth="10" defaultColWidth="8.83203125" defaultRowHeight="15" x14ac:dyDescent="0.2"/>
  <cols>
    <col min="1" max="1" width="5.6640625" customWidth="1"/>
    <col min="2" max="2" width="20.6640625" customWidth="1"/>
    <col min="3" max="3" width="32.1640625" hidden="1" customWidth="1"/>
    <col min="4" max="4" width="25.6640625" customWidth="1"/>
    <col min="5" max="5" width="19.5" hidden="1" customWidth="1"/>
    <col min="6" max="6" width="14.5" customWidth="1"/>
    <col min="7" max="7" width="9" hidden="1" customWidth="1"/>
    <col min="8" max="8" width="0" hidden="1" customWidth="1"/>
    <col min="9" max="9" width="9.1640625" hidden="1" customWidth="1"/>
    <col min="10" max="10" width="12" hidden="1" customWidth="1"/>
    <col min="11" max="11" width="14.83203125" customWidth="1"/>
    <col min="12" max="12" width="8.83203125" customWidth="1"/>
    <col min="13" max="13" width="14.5" customWidth="1"/>
    <col min="14" max="14" width="11.5" customWidth="1"/>
    <col min="15" max="15" width="7.5" customWidth="1"/>
    <col min="16" max="16" width="22" customWidth="1"/>
    <col min="17" max="17" width="16" customWidth="1"/>
    <col min="18" max="18" width="11.6640625" customWidth="1"/>
    <col min="19" max="19" width="11.83203125" customWidth="1"/>
    <col min="20" max="20" width="9.1640625" hidden="1" customWidth="1"/>
    <col min="21" max="21" width="6.5" hidden="1" customWidth="1"/>
    <col min="22" max="22" width="9.1640625" hidden="1" customWidth="1"/>
    <col min="23" max="23" width="7.1640625" hidden="1" customWidth="1"/>
    <col min="24" max="24" width="6.6640625" hidden="1" customWidth="1"/>
    <col min="25" max="25" width="13.5" hidden="1" customWidth="1"/>
    <col min="26" max="26" width="9.1640625" hidden="1" customWidth="1"/>
    <col min="27" max="27" width="9.5" hidden="1" customWidth="1"/>
    <col min="28" max="31" width="9.1640625" hidden="1" customWidth="1"/>
    <col min="32" max="32" width="9" hidden="1" customWidth="1"/>
    <col min="33" max="33" width="9.1640625" hidden="1" customWidth="1"/>
    <col min="34" max="34" width="8" hidden="1" customWidth="1"/>
    <col min="35" max="35" width="5.83203125" hidden="1" customWidth="1"/>
    <col min="36" max="36" width="6.5" hidden="1" customWidth="1"/>
    <col min="38" max="38" width="23.5" customWidth="1"/>
    <col min="39" max="39" width="10.1640625" hidden="1" customWidth="1"/>
    <col min="40" max="40" width="7.1640625" hidden="1" customWidth="1"/>
    <col min="41" max="41" width="8.6640625" hidden="1" customWidth="1"/>
    <col min="42" max="42" width="21.1640625" hidden="1" customWidth="1"/>
    <col min="43" max="43" width="24.5" hidden="1" customWidth="1"/>
    <col min="44" max="44" width="15" style="36" hidden="1" customWidth="1"/>
    <col min="45" max="45" width="9.1640625" style="36" hidden="1" customWidth="1"/>
    <col min="46" max="46" width="15.6640625" style="36" hidden="1" customWidth="1"/>
    <col min="47" max="47" width="9.33203125" style="36" hidden="1" customWidth="1"/>
    <col min="48" max="48" width="10" style="36" customWidth="1"/>
    <col min="49" max="49" width="6" style="36" hidden="1" customWidth="1"/>
    <col min="50" max="50" width="7.6640625" style="36" hidden="1" customWidth="1"/>
    <col min="51" max="51" width="12.5" style="36" hidden="1" customWidth="1"/>
    <col min="53" max="53" width="9.5" bestFit="1" customWidth="1"/>
  </cols>
  <sheetData>
    <row r="1" spans="1:53" ht="17" x14ac:dyDescent="0.2">
      <c r="A1" s="1438" t="s">
        <v>583</v>
      </c>
      <c r="B1" s="1438"/>
      <c r="C1" s="1438"/>
      <c r="D1" s="1438"/>
      <c r="E1" s="1438"/>
      <c r="F1" s="1438"/>
      <c r="G1" s="1438"/>
      <c r="H1" s="1438"/>
      <c r="I1" s="1438"/>
      <c r="J1" s="1438"/>
      <c r="K1" s="1438"/>
      <c r="L1" s="1438"/>
      <c r="M1" s="1438"/>
      <c r="N1" s="1438"/>
      <c r="O1" s="1438"/>
      <c r="P1" s="1438"/>
      <c r="Q1" s="1438"/>
      <c r="R1" s="1438"/>
      <c r="S1" s="1438"/>
      <c r="T1" s="1438"/>
      <c r="U1" s="1438"/>
      <c r="V1" s="1438"/>
      <c r="W1" s="1438"/>
      <c r="X1" s="1438"/>
      <c r="Y1" s="1438"/>
      <c r="Z1" s="1438"/>
      <c r="AA1" s="1438"/>
      <c r="AB1" s="1438"/>
      <c r="AC1" s="1438"/>
      <c r="AD1" s="1438"/>
      <c r="AE1" s="1438"/>
      <c r="AF1" s="1438"/>
      <c r="AG1" s="1438"/>
      <c r="AH1" s="1438"/>
      <c r="AI1" s="1438"/>
      <c r="AJ1" s="1438"/>
      <c r="AK1" s="1438"/>
      <c r="AL1" s="1438"/>
      <c r="AM1" s="1438"/>
      <c r="AN1" s="1438"/>
      <c r="AO1" s="1438"/>
      <c r="AP1" s="1438"/>
      <c r="AQ1" s="1438"/>
      <c r="AR1" s="1438"/>
      <c r="AS1" s="1438"/>
      <c r="AT1" s="1438"/>
      <c r="AU1" s="1438"/>
      <c r="AV1" s="1438"/>
      <c r="AW1" s="1438"/>
      <c r="AX1" s="1438"/>
      <c r="AY1" s="1438"/>
    </row>
    <row r="2" spans="1:53" ht="17" x14ac:dyDescent="0.2">
      <c r="A2" s="1439" t="s">
        <v>584</v>
      </c>
      <c r="B2" s="1439"/>
      <c r="C2" s="1439"/>
      <c r="D2" s="1439"/>
      <c r="E2" s="1439"/>
      <c r="F2" s="1439"/>
      <c r="G2" s="1439"/>
      <c r="H2" s="1439"/>
      <c r="I2" s="1439"/>
      <c r="J2" s="1439"/>
      <c r="K2" s="1439"/>
      <c r="L2" s="1439"/>
      <c r="M2" s="1439"/>
      <c r="N2" s="1439"/>
      <c r="O2" s="1439"/>
      <c r="P2" s="1439"/>
      <c r="Q2" s="1439"/>
      <c r="R2" s="1439"/>
      <c r="S2" s="1439"/>
      <c r="T2" s="1439"/>
      <c r="U2" s="1439"/>
      <c r="V2" s="1439"/>
      <c r="W2" s="1439"/>
      <c r="X2" s="1439"/>
      <c r="Y2" s="1439"/>
      <c r="Z2" s="1439"/>
      <c r="AA2" s="1439"/>
      <c r="AB2" s="1439"/>
      <c r="AC2" s="1439"/>
      <c r="AD2" s="1439"/>
      <c r="AE2" s="1439"/>
      <c r="AF2" s="1439"/>
      <c r="AG2" s="1439"/>
      <c r="AH2" s="1439"/>
      <c r="AI2" s="1439"/>
      <c r="AJ2" s="1439"/>
      <c r="AK2" s="1439"/>
      <c r="AL2" s="1439"/>
      <c r="AM2" s="1439"/>
      <c r="AN2" s="1439"/>
      <c r="AO2" s="1439"/>
      <c r="AP2" s="1439"/>
      <c r="AQ2" s="1439"/>
      <c r="AR2" s="1439"/>
      <c r="AS2" s="1439"/>
      <c r="AT2" s="1439"/>
      <c r="AU2" s="1439"/>
      <c r="AV2" s="1439"/>
      <c r="AW2" s="1439"/>
      <c r="AX2" s="1439"/>
      <c r="AY2" s="1439"/>
    </row>
    <row r="3" spans="1:53" ht="26" x14ac:dyDescent="0.3">
      <c r="A3" s="1440"/>
      <c r="B3" s="1440"/>
      <c r="C3" s="1440"/>
      <c r="D3" s="1440"/>
      <c r="E3" s="1440"/>
      <c r="F3" s="1440"/>
      <c r="G3" s="1440"/>
      <c r="H3" s="1440"/>
      <c r="I3" s="1440"/>
      <c r="J3" s="1440"/>
      <c r="K3" s="1440"/>
      <c r="L3" s="1440"/>
      <c r="M3" s="1440"/>
      <c r="N3" s="1440"/>
      <c r="O3" s="1440"/>
      <c r="P3" s="1440"/>
      <c r="Q3" s="1440"/>
      <c r="R3" s="1440"/>
      <c r="S3" s="1440"/>
      <c r="T3" s="1440"/>
      <c r="U3" s="1440"/>
      <c r="V3" s="1440"/>
      <c r="W3" s="1440"/>
      <c r="X3" s="1440"/>
      <c r="Y3" s="1440"/>
      <c r="Z3" s="1440"/>
      <c r="AA3" s="1440"/>
      <c r="AB3" s="1440"/>
      <c r="AC3" s="1440"/>
      <c r="AD3" s="1440"/>
      <c r="AE3" s="1440"/>
      <c r="AF3" s="1440"/>
      <c r="AG3" s="1440"/>
      <c r="AH3" s="1440"/>
      <c r="AI3" s="1440"/>
      <c r="AJ3" s="1440"/>
      <c r="AK3" s="1440"/>
      <c r="AL3" s="1440"/>
      <c r="AM3" s="1440"/>
      <c r="AN3" s="1440"/>
      <c r="AO3" s="1440"/>
      <c r="AP3" s="1440"/>
      <c r="AQ3" s="1440"/>
      <c r="AR3" s="1440"/>
      <c r="AS3" s="1440"/>
      <c r="AT3" s="1440"/>
      <c r="AU3" s="1440"/>
      <c r="AV3" s="1440"/>
      <c r="AW3" s="1440"/>
      <c r="AX3" s="1440"/>
      <c r="AY3" s="1440"/>
    </row>
    <row r="4" spans="1:53" ht="18" thickBot="1" x14ac:dyDescent="0.25">
      <c r="A4" s="71" t="s">
        <v>586</v>
      </c>
      <c r="B4" s="72"/>
      <c r="C4" s="73" t="s">
        <v>587</v>
      </c>
      <c r="D4" s="73" t="s">
        <v>631</v>
      </c>
    </row>
    <row r="5" spans="1:53" s="9" customFormat="1" ht="15" customHeight="1" x14ac:dyDescent="0.2">
      <c r="A5" s="1653" t="s">
        <v>0</v>
      </c>
      <c r="B5" s="1638" t="s">
        <v>3</v>
      </c>
      <c r="C5" s="1655" t="s">
        <v>1</v>
      </c>
      <c r="D5" s="1638" t="s">
        <v>2</v>
      </c>
      <c r="E5" s="1638" t="s">
        <v>3</v>
      </c>
      <c r="F5" s="1638" t="s">
        <v>4</v>
      </c>
      <c r="G5" s="1638" t="s">
        <v>5</v>
      </c>
      <c r="H5" s="1638"/>
      <c r="I5" s="1638"/>
      <c r="J5" s="1638"/>
      <c r="K5" s="1640" t="s">
        <v>6</v>
      </c>
      <c r="L5" s="1638" t="s">
        <v>7</v>
      </c>
      <c r="M5" s="1638" t="s">
        <v>8</v>
      </c>
      <c r="N5" s="1636" t="s">
        <v>71</v>
      </c>
      <c r="O5" s="1638" t="s">
        <v>9</v>
      </c>
      <c r="P5" s="1638"/>
      <c r="Q5" s="1638"/>
      <c r="R5" s="1638"/>
      <c r="S5" s="1638"/>
      <c r="T5" s="1638" t="s">
        <v>53</v>
      </c>
      <c r="U5" s="1638"/>
      <c r="V5" s="1638"/>
      <c r="W5" s="1638" t="s">
        <v>57</v>
      </c>
      <c r="X5" s="1638"/>
      <c r="Y5" s="1638" t="s">
        <v>58</v>
      </c>
      <c r="Z5" s="1638" t="s">
        <v>59</v>
      </c>
      <c r="AA5" s="1638"/>
      <c r="AB5" s="1638" t="s">
        <v>60</v>
      </c>
      <c r="AC5" s="1638"/>
      <c r="AD5" s="1638"/>
      <c r="AE5" s="1638" t="s">
        <v>61</v>
      </c>
      <c r="AF5" s="1638"/>
      <c r="AG5" s="1646" t="s">
        <v>67</v>
      </c>
      <c r="AH5" s="1636" t="s">
        <v>68</v>
      </c>
      <c r="AI5" s="1636" t="s">
        <v>69</v>
      </c>
      <c r="AJ5" s="1636" t="s">
        <v>70</v>
      </c>
      <c r="AK5" s="1638" t="s">
        <v>10</v>
      </c>
      <c r="AL5" s="1640" t="s">
        <v>78</v>
      </c>
      <c r="AM5" s="1636" t="s">
        <v>71</v>
      </c>
      <c r="AN5" s="1636" t="s">
        <v>80</v>
      </c>
      <c r="AO5" s="1636"/>
      <c r="AP5" s="1636"/>
      <c r="AQ5" s="1636"/>
      <c r="AR5" s="1648" t="s">
        <v>83</v>
      </c>
      <c r="AS5" s="1648" t="s">
        <v>74</v>
      </c>
      <c r="AT5" s="1648"/>
      <c r="AU5" s="1648"/>
      <c r="AV5" s="1650" t="s">
        <v>82</v>
      </c>
      <c r="AW5" s="1485" t="s">
        <v>87</v>
      </c>
      <c r="AX5" s="1486"/>
      <c r="AY5" s="1486"/>
    </row>
    <row r="6" spans="1:53" ht="38.25" customHeight="1" x14ac:dyDescent="0.2">
      <c r="A6" s="1654"/>
      <c r="B6" s="1639"/>
      <c r="C6" s="1656"/>
      <c r="D6" s="1639"/>
      <c r="E6" s="1639"/>
      <c r="F6" s="1639"/>
      <c r="G6" s="1635" t="s">
        <v>11</v>
      </c>
      <c r="H6" s="1635" t="s">
        <v>12</v>
      </c>
      <c r="I6" s="1635"/>
      <c r="J6" s="1635" t="s">
        <v>13</v>
      </c>
      <c r="K6" s="1641"/>
      <c r="L6" s="1639"/>
      <c r="M6" s="1639"/>
      <c r="N6" s="1637"/>
      <c r="O6" s="1635" t="s">
        <v>14</v>
      </c>
      <c r="P6" s="1635" t="s">
        <v>15</v>
      </c>
      <c r="Q6" s="1635" t="s">
        <v>16</v>
      </c>
      <c r="R6" s="1635" t="s">
        <v>17</v>
      </c>
      <c r="S6" s="1635" t="s">
        <v>18</v>
      </c>
      <c r="T6" s="1639" t="s">
        <v>55</v>
      </c>
      <c r="U6" s="1639" t="s">
        <v>56</v>
      </c>
      <c r="V6" s="1639" t="s">
        <v>54</v>
      </c>
      <c r="W6" s="1635" t="s">
        <v>19</v>
      </c>
      <c r="X6" s="1635" t="s">
        <v>9</v>
      </c>
      <c r="Y6" s="1639"/>
      <c r="Z6" s="1639" t="s">
        <v>348</v>
      </c>
      <c r="AA6" s="1639" t="s">
        <v>62</v>
      </c>
      <c r="AB6" s="1639" t="s">
        <v>63</v>
      </c>
      <c r="AC6" s="1639" t="s">
        <v>64</v>
      </c>
      <c r="AD6" s="1639" t="s">
        <v>8</v>
      </c>
      <c r="AE6" s="1635" t="s">
        <v>65</v>
      </c>
      <c r="AF6" s="1635" t="s">
        <v>66</v>
      </c>
      <c r="AG6" s="1647"/>
      <c r="AH6" s="1637"/>
      <c r="AI6" s="1637"/>
      <c r="AJ6" s="1637"/>
      <c r="AK6" s="1639"/>
      <c r="AL6" s="1641"/>
      <c r="AM6" s="1637"/>
      <c r="AN6" s="1637" t="s">
        <v>76</v>
      </c>
      <c r="AO6" s="1637" t="s">
        <v>77</v>
      </c>
      <c r="AP6" s="1637" t="s">
        <v>79</v>
      </c>
      <c r="AQ6" s="1637" t="s">
        <v>81</v>
      </c>
      <c r="AR6" s="1649"/>
      <c r="AS6" s="1649" t="s">
        <v>72</v>
      </c>
      <c r="AT6" s="1634" t="s">
        <v>73</v>
      </c>
      <c r="AU6" s="1634" t="s">
        <v>75</v>
      </c>
      <c r="AV6" s="1651"/>
      <c r="AW6" s="1488" t="s">
        <v>88</v>
      </c>
      <c r="AX6" s="1489" t="s">
        <v>89</v>
      </c>
      <c r="AY6" s="1490"/>
    </row>
    <row r="7" spans="1:53" ht="16" x14ac:dyDescent="0.2">
      <c r="A7" s="1654"/>
      <c r="B7" s="1639"/>
      <c r="C7" s="1656"/>
      <c r="D7" s="1639"/>
      <c r="E7" s="1639"/>
      <c r="F7" s="1639"/>
      <c r="G7" s="1635"/>
      <c r="H7" s="1" t="s">
        <v>19</v>
      </c>
      <c r="I7" s="1" t="s">
        <v>9</v>
      </c>
      <c r="J7" s="1635"/>
      <c r="K7" s="1642"/>
      <c r="L7" s="1639"/>
      <c r="M7" s="1639"/>
      <c r="N7" s="1637"/>
      <c r="O7" s="1635"/>
      <c r="P7" s="1635"/>
      <c r="Q7" s="1635"/>
      <c r="R7" s="1635"/>
      <c r="S7" s="1635"/>
      <c r="T7" s="1639"/>
      <c r="U7" s="1639"/>
      <c r="V7" s="1639"/>
      <c r="W7" s="1635"/>
      <c r="X7" s="1635"/>
      <c r="Y7" s="1639"/>
      <c r="Z7" s="1639"/>
      <c r="AA7" s="1639"/>
      <c r="AB7" s="1639"/>
      <c r="AC7" s="1639"/>
      <c r="AD7" s="1639"/>
      <c r="AE7" s="1635"/>
      <c r="AF7" s="1635"/>
      <c r="AG7" s="1647"/>
      <c r="AH7" s="1637"/>
      <c r="AI7" s="1637"/>
      <c r="AJ7" s="1637"/>
      <c r="AK7" s="1639"/>
      <c r="AL7" s="1642"/>
      <c r="AM7" s="1637"/>
      <c r="AN7" s="1637"/>
      <c r="AO7" s="1637"/>
      <c r="AP7" s="1637"/>
      <c r="AQ7" s="1637"/>
      <c r="AR7" s="1649"/>
      <c r="AS7" s="1649"/>
      <c r="AT7" s="1634"/>
      <c r="AU7" s="1634"/>
      <c r="AV7" s="1652"/>
      <c r="AW7" s="1488"/>
      <c r="AX7" s="268" t="s">
        <v>85</v>
      </c>
      <c r="AY7" s="44" t="s">
        <v>90</v>
      </c>
    </row>
    <row r="8" spans="1:53" x14ac:dyDescent="0.2">
      <c r="A8" s="65">
        <v>1</v>
      </c>
      <c r="B8" s="2">
        <v>2</v>
      </c>
      <c r="C8" s="8">
        <v>2</v>
      </c>
      <c r="D8" s="2">
        <v>3</v>
      </c>
      <c r="E8" s="2">
        <v>4</v>
      </c>
      <c r="F8" s="8">
        <v>4</v>
      </c>
      <c r="G8" s="2">
        <v>6</v>
      </c>
      <c r="H8" s="2">
        <v>7</v>
      </c>
      <c r="I8" s="8">
        <v>8</v>
      </c>
      <c r="J8" s="2">
        <v>9</v>
      </c>
      <c r="K8" s="2">
        <v>5</v>
      </c>
      <c r="L8" s="8">
        <v>6</v>
      </c>
      <c r="M8" s="2">
        <v>7</v>
      </c>
      <c r="N8" s="2">
        <v>8</v>
      </c>
      <c r="O8" s="2">
        <v>9</v>
      </c>
      <c r="P8" s="8">
        <v>10</v>
      </c>
      <c r="Q8" s="2">
        <v>11</v>
      </c>
      <c r="R8" s="2">
        <v>12</v>
      </c>
      <c r="S8" s="8">
        <v>13</v>
      </c>
      <c r="T8" s="2">
        <v>18</v>
      </c>
      <c r="U8" s="2">
        <v>19</v>
      </c>
      <c r="V8" s="8">
        <v>20</v>
      </c>
      <c r="W8" s="2">
        <v>21</v>
      </c>
      <c r="X8" s="2">
        <v>22</v>
      </c>
      <c r="Y8" s="8">
        <v>23</v>
      </c>
      <c r="Z8" s="2">
        <v>24</v>
      </c>
      <c r="AA8" s="2">
        <v>25</v>
      </c>
      <c r="AB8" s="8">
        <v>26</v>
      </c>
      <c r="AC8" s="2">
        <v>27</v>
      </c>
      <c r="AD8" s="2">
        <v>28</v>
      </c>
      <c r="AE8" s="8">
        <v>29</v>
      </c>
      <c r="AF8" s="2">
        <v>30</v>
      </c>
      <c r="AG8" s="2">
        <v>31</v>
      </c>
      <c r="AH8" s="8">
        <v>32</v>
      </c>
      <c r="AI8" s="2">
        <v>33</v>
      </c>
      <c r="AJ8" s="2">
        <v>34</v>
      </c>
      <c r="AK8" s="8">
        <v>14</v>
      </c>
      <c r="AL8" s="8">
        <v>15</v>
      </c>
      <c r="AM8" s="2">
        <v>36</v>
      </c>
      <c r="AN8" s="2">
        <v>37</v>
      </c>
      <c r="AO8" s="8">
        <v>38</v>
      </c>
      <c r="AP8" s="2">
        <v>39</v>
      </c>
      <c r="AQ8" s="2">
        <v>40</v>
      </c>
      <c r="AR8" s="17">
        <v>41</v>
      </c>
      <c r="AS8" s="18">
        <v>42</v>
      </c>
      <c r="AT8" s="18">
        <v>43</v>
      </c>
      <c r="AU8" s="17">
        <v>44</v>
      </c>
      <c r="AV8" s="66">
        <v>16</v>
      </c>
      <c r="AW8" s="55">
        <v>46</v>
      </c>
      <c r="AX8" s="17">
        <v>47</v>
      </c>
      <c r="AY8" s="18">
        <v>48</v>
      </c>
    </row>
    <row r="9" spans="1:53" ht="15" hidden="1" customHeight="1" x14ac:dyDescent="0.2">
      <c r="A9" s="67">
        <v>1</v>
      </c>
      <c r="B9" s="4"/>
      <c r="C9" s="5" t="s">
        <v>20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4" t="e">
        <f>AQ10+#REF!+#REF!+#REF!+#REF!</f>
        <v>#REF!</v>
      </c>
      <c r="AR9" s="40"/>
      <c r="AS9" s="40"/>
      <c r="AT9" s="40"/>
      <c r="AU9" s="40"/>
      <c r="AV9" s="68"/>
      <c r="AW9" s="56"/>
      <c r="AX9" s="40"/>
      <c r="AY9" s="40"/>
    </row>
    <row r="10" spans="1:53" ht="15" hidden="1" customHeight="1" x14ac:dyDescent="0.2">
      <c r="A10" s="70" t="s">
        <v>23</v>
      </c>
      <c r="B10" s="26"/>
      <c r="C10" s="5" t="s">
        <v>24</v>
      </c>
      <c r="D10" s="5" t="s">
        <v>24</v>
      </c>
      <c r="E10" s="26"/>
      <c r="F10" s="26"/>
      <c r="G10" s="23"/>
      <c r="H10" s="3"/>
      <c r="I10" s="3"/>
      <c r="J10" s="3"/>
      <c r="K10" s="14"/>
      <c r="L10" s="14"/>
      <c r="M10" s="14"/>
      <c r="N10" s="31"/>
      <c r="O10" s="14"/>
      <c r="P10" s="14"/>
      <c r="Q10" s="14"/>
      <c r="R10" s="14"/>
      <c r="S10" s="14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2"/>
      <c r="AK10" s="31"/>
      <c r="AL10" s="54">
        <f>AL11+AL14+AL23+AL28+AL32+AL341+AL361+AL367+AL372+AL377</f>
        <v>2537063325.4230199</v>
      </c>
      <c r="AM10" s="31"/>
      <c r="AN10" s="3"/>
      <c r="AO10" s="3"/>
      <c r="AP10" s="3"/>
      <c r="AQ10" s="35">
        <f>AQ11+AQ14+AQ24+AQ28+AQ32+AQ341+AQ361+AQ368+AQ373+AQ379</f>
        <v>2537063325.4230199</v>
      </c>
      <c r="AR10" s="40"/>
      <c r="AS10" s="40"/>
      <c r="AT10" s="40"/>
      <c r="AU10" s="40"/>
      <c r="AV10" s="69"/>
      <c r="AW10" s="56"/>
      <c r="AX10" s="40"/>
      <c r="AY10" s="40"/>
      <c r="BA10" t="str">
        <f>IF(AL10&lt;300000,AL10,"0")</f>
        <v>0</v>
      </c>
    </row>
    <row r="11" spans="1:53" s="39" customFormat="1" ht="15" hidden="1" customHeight="1" x14ac:dyDescent="0.2">
      <c r="A11" s="242" t="s">
        <v>25</v>
      </c>
      <c r="B11" s="49"/>
      <c r="C11" s="5" t="s">
        <v>26</v>
      </c>
      <c r="D11" s="5" t="s">
        <v>26</v>
      </c>
      <c r="E11" s="49"/>
      <c r="F11" s="49"/>
      <c r="G11" s="51"/>
      <c r="H11" s="51"/>
      <c r="I11" s="51"/>
      <c r="J11" s="51"/>
      <c r="K11" s="49"/>
      <c r="L11" s="49"/>
      <c r="M11" s="49"/>
      <c r="N11" s="49"/>
      <c r="O11" s="49"/>
      <c r="P11" s="49"/>
      <c r="Q11" s="49"/>
      <c r="R11" s="49"/>
      <c r="S11" s="49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49"/>
      <c r="AK11" s="49"/>
      <c r="AL11" s="243"/>
      <c r="AM11" s="49"/>
      <c r="AN11" s="51"/>
      <c r="AO11" s="51"/>
      <c r="AP11" s="51"/>
      <c r="AQ11" s="49"/>
      <c r="AR11" s="50"/>
      <c r="AS11" s="50"/>
      <c r="AT11" s="50"/>
      <c r="AU11" s="50"/>
      <c r="AV11" s="244"/>
      <c r="AW11" s="57"/>
      <c r="AX11" s="50"/>
      <c r="AY11" s="50"/>
      <c r="BA11">
        <f t="shared" ref="BA11:BA74" si="0">IF(AL11&lt;300000,AL11,"0")</f>
        <v>0</v>
      </c>
    </row>
    <row r="12" spans="1:53" ht="15" hidden="1" customHeight="1" x14ac:dyDescent="0.2">
      <c r="A12" s="70"/>
      <c r="B12" s="26"/>
      <c r="C12" s="6" t="s">
        <v>84</v>
      </c>
      <c r="D12" s="6" t="s">
        <v>84</v>
      </c>
      <c r="E12" s="26"/>
      <c r="F12" s="26"/>
      <c r="G12" s="23"/>
      <c r="H12" s="23"/>
      <c r="I12" s="23"/>
      <c r="J12" s="23"/>
      <c r="K12" s="26"/>
      <c r="L12" s="26"/>
      <c r="M12" s="26"/>
      <c r="N12" s="26"/>
      <c r="O12" s="26"/>
      <c r="P12" s="26"/>
      <c r="Q12" s="26"/>
      <c r="R12" s="26"/>
      <c r="S12" s="26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6"/>
      <c r="AK12" s="26"/>
      <c r="AL12" s="53"/>
      <c r="AM12" s="26"/>
      <c r="AN12" s="23"/>
      <c r="AO12" s="23"/>
      <c r="AP12" s="23"/>
      <c r="AQ12" s="26"/>
      <c r="AR12" s="40"/>
      <c r="AS12" s="40"/>
      <c r="AT12" s="40"/>
      <c r="AU12" s="40"/>
      <c r="AV12" s="69"/>
      <c r="AW12" s="56"/>
      <c r="AX12" s="40"/>
      <c r="AY12" s="40"/>
      <c r="BA12">
        <f t="shared" si="0"/>
        <v>0</v>
      </c>
    </row>
    <row r="13" spans="1:53" ht="15" hidden="1" customHeight="1" x14ac:dyDescent="0.2">
      <c r="A13" s="75"/>
      <c r="B13" s="24"/>
      <c r="C13" s="76"/>
      <c r="D13" s="76"/>
      <c r="E13" s="24"/>
      <c r="F13" s="24"/>
      <c r="G13" s="24"/>
      <c r="H13" s="24"/>
      <c r="I13" s="24"/>
      <c r="J13" s="24"/>
      <c r="K13" s="15"/>
      <c r="L13" s="15"/>
      <c r="M13" s="15"/>
      <c r="N13" s="77"/>
      <c r="O13" s="15"/>
      <c r="P13" s="15"/>
      <c r="Q13" s="15"/>
      <c r="R13" s="15"/>
      <c r="S13" s="15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78"/>
      <c r="AK13" s="77"/>
      <c r="AL13" s="79"/>
      <c r="AM13" s="77"/>
      <c r="AN13" s="24"/>
      <c r="AO13" s="24"/>
      <c r="AP13" s="24"/>
      <c r="AQ13" s="13"/>
      <c r="AR13" s="80"/>
      <c r="AS13" s="80"/>
      <c r="AT13" s="80"/>
      <c r="AU13" s="80"/>
      <c r="AV13" s="81"/>
      <c r="AW13" s="56"/>
      <c r="AX13" s="40"/>
      <c r="AY13" s="40"/>
      <c r="BA13">
        <f t="shared" si="0"/>
        <v>0</v>
      </c>
    </row>
    <row r="14" spans="1:53" s="39" customFormat="1" ht="15" hidden="1" customHeight="1" x14ac:dyDescent="0.2">
      <c r="A14" s="192" t="s">
        <v>27</v>
      </c>
      <c r="B14" s="106"/>
      <c r="C14" s="107" t="s">
        <v>28</v>
      </c>
      <c r="D14" s="107" t="s">
        <v>28</v>
      </c>
      <c r="E14" s="106"/>
      <c r="F14" s="106"/>
      <c r="G14" s="106"/>
      <c r="H14" s="106"/>
      <c r="I14" s="106"/>
      <c r="J14" s="106"/>
      <c r="K14" s="108"/>
      <c r="L14" s="108"/>
      <c r="M14" s="108"/>
      <c r="N14" s="109"/>
      <c r="O14" s="108"/>
      <c r="P14" s="108"/>
      <c r="Q14" s="108"/>
      <c r="R14" s="108"/>
      <c r="S14" s="108"/>
      <c r="T14" s="106"/>
      <c r="U14" s="106"/>
      <c r="V14" s="106"/>
      <c r="W14" s="106"/>
      <c r="X14" s="106"/>
      <c r="Y14" s="106"/>
      <c r="Z14" s="106"/>
      <c r="AA14" s="106"/>
      <c r="AB14" s="106"/>
      <c r="AC14" s="106"/>
      <c r="AD14" s="106"/>
      <c r="AE14" s="106"/>
      <c r="AF14" s="106"/>
      <c r="AG14" s="106"/>
      <c r="AH14" s="106"/>
      <c r="AI14" s="106"/>
      <c r="AJ14" s="109"/>
      <c r="AK14" s="109"/>
      <c r="AL14" s="110">
        <v>159500000</v>
      </c>
      <c r="AM14" s="109"/>
      <c r="AN14" s="106"/>
      <c r="AO14" s="106"/>
      <c r="AP14" s="106"/>
      <c r="AQ14" s="111">
        <f>SUM(AQ15:AQ21)</f>
        <v>159500000</v>
      </c>
      <c r="AR14" s="112"/>
      <c r="AS14" s="112"/>
      <c r="AT14" s="112"/>
      <c r="AU14" s="112"/>
      <c r="AV14" s="184"/>
      <c r="AW14" s="57"/>
      <c r="AX14" s="50"/>
      <c r="AY14" s="50"/>
      <c r="BA14" t="str">
        <f t="shared" si="0"/>
        <v>0</v>
      </c>
    </row>
    <row r="15" spans="1:53" ht="15" hidden="1" customHeight="1" x14ac:dyDescent="0.2">
      <c r="A15" s="193"/>
      <c r="B15" s="113" t="s">
        <v>97</v>
      </c>
      <c r="C15" s="114" t="s">
        <v>28</v>
      </c>
      <c r="D15" s="115" t="s">
        <v>94</v>
      </c>
      <c r="E15" s="113" t="s">
        <v>97</v>
      </c>
      <c r="F15" s="116" t="s">
        <v>128</v>
      </c>
      <c r="G15" s="117"/>
      <c r="H15" s="117"/>
      <c r="I15" s="117"/>
      <c r="J15" s="117"/>
      <c r="K15" s="118" t="s">
        <v>100</v>
      </c>
      <c r="L15" s="119" t="s">
        <v>103</v>
      </c>
      <c r="M15" s="118"/>
      <c r="N15" s="119" t="s">
        <v>107</v>
      </c>
      <c r="O15" s="117"/>
      <c r="P15" s="120" t="s">
        <v>109</v>
      </c>
      <c r="Q15" s="120" t="s">
        <v>115</v>
      </c>
      <c r="R15" s="120" t="s">
        <v>121</v>
      </c>
      <c r="S15" s="120" t="s">
        <v>128</v>
      </c>
      <c r="T15" s="117"/>
      <c r="U15" s="117"/>
      <c r="V15" s="117"/>
      <c r="W15" s="117"/>
      <c r="X15" s="117"/>
      <c r="Y15" s="117"/>
      <c r="Z15" s="117"/>
      <c r="AA15" s="117"/>
      <c r="AB15" s="117"/>
      <c r="AC15" s="117"/>
      <c r="AD15" s="117"/>
      <c r="AE15" s="117"/>
      <c r="AF15" s="117"/>
      <c r="AG15" s="117"/>
      <c r="AH15" s="117"/>
      <c r="AI15" s="117"/>
      <c r="AJ15" s="271"/>
      <c r="AK15" s="119" t="s">
        <v>130</v>
      </c>
      <c r="AL15" s="121">
        <v>56000000</v>
      </c>
      <c r="AM15" s="119" t="s">
        <v>107</v>
      </c>
      <c r="AN15" s="116">
        <v>1</v>
      </c>
      <c r="AO15" s="116" t="s">
        <v>350</v>
      </c>
      <c r="AP15" s="122">
        <f>AQ15</f>
        <v>56000000</v>
      </c>
      <c r="AQ15" s="123">
        <v>56000000</v>
      </c>
      <c r="AR15" s="116" t="s">
        <v>335</v>
      </c>
      <c r="AS15" s="124" t="s">
        <v>128</v>
      </c>
      <c r="AT15" s="116" t="s">
        <v>351</v>
      </c>
      <c r="AU15" s="116" t="s">
        <v>93</v>
      </c>
      <c r="AV15" s="135" t="s">
        <v>354</v>
      </c>
      <c r="AW15" s="58" t="s">
        <v>128</v>
      </c>
      <c r="AX15" s="41" t="s">
        <v>128</v>
      </c>
      <c r="AY15" s="41" t="s">
        <v>128</v>
      </c>
      <c r="BA15" t="str">
        <f t="shared" si="0"/>
        <v>0</v>
      </c>
    </row>
    <row r="16" spans="1:53" ht="30" hidden="1" customHeight="1" x14ac:dyDescent="0.2">
      <c r="A16" s="193"/>
      <c r="B16" s="113" t="s">
        <v>98</v>
      </c>
      <c r="C16" s="125" t="s">
        <v>28</v>
      </c>
      <c r="D16" s="115" t="s">
        <v>95</v>
      </c>
      <c r="E16" s="113" t="s">
        <v>98</v>
      </c>
      <c r="F16" s="116" t="s">
        <v>128</v>
      </c>
      <c r="G16" s="117"/>
      <c r="H16" s="117"/>
      <c r="I16" s="117"/>
      <c r="J16" s="117"/>
      <c r="K16" s="118" t="s">
        <v>100</v>
      </c>
      <c r="L16" s="119" t="s">
        <v>104</v>
      </c>
      <c r="M16" s="118"/>
      <c r="N16" s="119" t="s">
        <v>107</v>
      </c>
      <c r="O16" s="117"/>
      <c r="P16" s="120" t="s">
        <v>110</v>
      </c>
      <c r="Q16" s="120" t="s">
        <v>116</v>
      </c>
      <c r="R16" s="120" t="s">
        <v>122</v>
      </c>
      <c r="S16" s="120" t="s">
        <v>128</v>
      </c>
      <c r="T16" s="117"/>
      <c r="U16" s="117"/>
      <c r="V16" s="117"/>
      <c r="W16" s="117"/>
      <c r="X16" s="117"/>
      <c r="Y16" s="117"/>
      <c r="Z16" s="117"/>
      <c r="AA16" s="117"/>
      <c r="AB16" s="117"/>
      <c r="AC16" s="117"/>
      <c r="AD16" s="117"/>
      <c r="AE16" s="117"/>
      <c r="AF16" s="117"/>
      <c r="AG16" s="117"/>
      <c r="AH16" s="117"/>
      <c r="AI16" s="117"/>
      <c r="AJ16" s="271"/>
      <c r="AK16" s="119" t="s">
        <v>130</v>
      </c>
      <c r="AL16" s="121">
        <v>4000000</v>
      </c>
      <c r="AM16" s="119" t="s">
        <v>107</v>
      </c>
      <c r="AN16" s="116">
        <v>1</v>
      </c>
      <c r="AO16" s="116" t="s">
        <v>350</v>
      </c>
      <c r="AP16" s="123">
        <v>4000000</v>
      </c>
      <c r="AQ16" s="123">
        <v>4000000</v>
      </c>
      <c r="AR16" s="116" t="s">
        <v>335</v>
      </c>
      <c r="AS16" s="116" t="s">
        <v>128</v>
      </c>
      <c r="AT16" s="116" t="s">
        <v>355</v>
      </c>
      <c r="AU16" s="116" t="s">
        <v>93</v>
      </c>
      <c r="AV16" s="135" t="s">
        <v>389</v>
      </c>
      <c r="AW16" s="58" t="s">
        <v>128</v>
      </c>
      <c r="AX16" s="41" t="s">
        <v>128</v>
      </c>
      <c r="AY16" s="41" t="s">
        <v>128</v>
      </c>
      <c r="BA16" t="str">
        <f t="shared" si="0"/>
        <v>0</v>
      </c>
    </row>
    <row r="17" spans="1:53" ht="30" hidden="1" customHeight="1" x14ac:dyDescent="0.2">
      <c r="A17" s="193"/>
      <c r="B17" s="113" t="s">
        <v>98</v>
      </c>
      <c r="C17" s="125" t="s">
        <v>28</v>
      </c>
      <c r="D17" s="115" t="s">
        <v>95</v>
      </c>
      <c r="E17" s="113" t="s">
        <v>98</v>
      </c>
      <c r="F17" s="116" t="s">
        <v>128</v>
      </c>
      <c r="G17" s="117"/>
      <c r="H17" s="117"/>
      <c r="I17" s="117"/>
      <c r="J17" s="117"/>
      <c r="K17" s="118" t="s">
        <v>100</v>
      </c>
      <c r="L17" s="119" t="s">
        <v>104</v>
      </c>
      <c r="M17" s="118"/>
      <c r="N17" s="119" t="s">
        <v>107</v>
      </c>
      <c r="O17" s="117"/>
      <c r="P17" s="120" t="s">
        <v>128</v>
      </c>
      <c r="Q17" s="120" t="s">
        <v>128</v>
      </c>
      <c r="R17" s="120" t="s">
        <v>123</v>
      </c>
      <c r="S17" s="120" t="s">
        <v>128</v>
      </c>
      <c r="T17" s="117"/>
      <c r="U17" s="117"/>
      <c r="V17" s="117"/>
      <c r="W17" s="117"/>
      <c r="X17" s="117"/>
      <c r="Y17" s="117"/>
      <c r="Z17" s="117"/>
      <c r="AA17" s="117"/>
      <c r="AB17" s="117"/>
      <c r="AC17" s="117"/>
      <c r="AD17" s="117"/>
      <c r="AE17" s="117"/>
      <c r="AF17" s="117"/>
      <c r="AG17" s="117"/>
      <c r="AH17" s="117"/>
      <c r="AI17" s="117"/>
      <c r="AJ17" s="271"/>
      <c r="AK17" s="119" t="s">
        <v>130</v>
      </c>
      <c r="AL17" s="121">
        <v>4000000</v>
      </c>
      <c r="AM17" s="119" t="s">
        <v>107</v>
      </c>
      <c r="AN17" s="116">
        <v>1</v>
      </c>
      <c r="AO17" s="116" t="s">
        <v>350</v>
      </c>
      <c r="AP17" s="123">
        <v>4000000</v>
      </c>
      <c r="AQ17" s="123">
        <v>4000000</v>
      </c>
      <c r="AR17" s="116" t="s">
        <v>128</v>
      </c>
      <c r="AS17" s="116" t="s">
        <v>128</v>
      </c>
      <c r="AT17" s="116" t="s">
        <v>390</v>
      </c>
      <c r="AU17" s="116" t="s">
        <v>390</v>
      </c>
      <c r="AV17" s="135" t="s">
        <v>391</v>
      </c>
      <c r="AW17" s="58" t="s">
        <v>128</v>
      </c>
      <c r="AX17" s="41" t="s">
        <v>128</v>
      </c>
      <c r="AY17" s="41" t="s">
        <v>128</v>
      </c>
      <c r="BA17" t="str">
        <f t="shared" si="0"/>
        <v>0</v>
      </c>
    </row>
    <row r="18" spans="1:53" ht="30" hidden="1" customHeight="1" x14ac:dyDescent="0.2">
      <c r="A18" s="193"/>
      <c r="B18" s="113" t="s">
        <v>98</v>
      </c>
      <c r="C18" s="125" t="s">
        <v>28</v>
      </c>
      <c r="D18" s="115" t="s">
        <v>95</v>
      </c>
      <c r="E18" s="113" t="s">
        <v>98</v>
      </c>
      <c r="F18" s="116" t="s">
        <v>128</v>
      </c>
      <c r="G18" s="117"/>
      <c r="H18" s="117"/>
      <c r="I18" s="117"/>
      <c r="J18" s="117"/>
      <c r="K18" s="118" t="s">
        <v>100</v>
      </c>
      <c r="L18" s="119" t="s">
        <v>104</v>
      </c>
      <c r="M18" s="118"/>
      <c r="N18" s="119" t="s">
        <v>107</v>
      </c>
      <c r="O18" s="117"/>
      <c r="P18" s="120" t="s">
        <v>111</v>
      </c>
      <c r="Q18" s="120" t="s">
        <v>117</v>
      </c>
      <c r="R18" s="120" t="s">
        <v>124</v>
      </c>
      <c r="S18" s="120" t="s">
        <v>128</v>
      </c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7"/>
      <c r="AH18" s="117"/>
      <c r="AI18" s="117"/>
      <c r="AJ18" s="271"/>
      <c r="AK18" s="119" t="s">
        <v>130</v>
      </c>
      <c r="AL18" s="121">
        <v>4000000</v>
      </c>
      <c r="AM18" s="119" t="s">
        <v>107</v>
      </c>
      <c r="AN18" s="116">
        <v>1</v>
      </c>
      <c r="AO18" s="116" t="s">
        <v>350</v>
      </c>
      <c r="AP18" s="126">
        <v>4000000</v>
      </c>
      <c r="AQ18" s="126">
        <v>4000000</v>
      </c>
      <c r="AR18" s="116" t="s">
        <v>335</v>
      </c>
      <c r="AS18" s="116" t="s">
        <v>128</v>
      </c>
      <c r="AT18" s="116" t="s">
        <v>355</v>
      </c>
      <c r="AU18" s="116" t="s">
        <v>93</v>
      </c>
      <c r="AV18" s="135" t="s">
        <v>392</v>
      </c>
      <c r="AW18" s="58" t="s">
        <v>128</v>
      </c>
      <c r="AX18" s="41" t="s">
        <v>128</v>
      </c>
      <c r="AY18" s="41" t="s">
        <v>128</v>
      </c>
      <c r="BA18" t="str">
        <f t="shared" si="0"/>
        <v>0</v>
      </c>
    </row>
    <row r="19" spans="1:53" ht="30" hidden="1" customHeight="1" x14ac:dyDescent="0.2">
      <c r="A19" s="193"/>
      <c r="B19" s="113" t="s">
        <v>98</v>
      </c>
      <c r="C19" s="125" t="s">
        <v>28</v>
      </c>
      <c r="D19" s="115" t="s">
        <v>95</v>
      </c>
      <c r="E19" s="113" t="s">
        <v>98</v>
      </c>
      <c r="F19" s="116" t="s">
        <v>128</v>
      </c>
      <c r="G19" s="117"/>
      <c r="H19" s="117"/>
      <c r="I19" s="117"/>
      <c r="J19" s="117"/>
      <c r="K19" s="118" t="s">
        <v>100</v>
      </c>
      <c r="L19" s="119" t="s">
        <v>104</v>
      </c>
      <c r="M19" s="118"/>
      <c r="N19" s="119" t="s">
        <v>107</v>
      </c>
      <c r="O19" s="117"/>
      <c r="P19" s="120" t="s">
        <v>112</v>
      </c>
      <c r="Q19" s="120" t="s">
        <v>118</v>
      </c>
      <c r="R19" s="120" t="s">
        <v>125</v>
      </c>
      <c r="S19" s="120" t="s">
        <v>128</v>
      </c>
      <c r="T19" s="117"/>
      <c r="U19" s="117"/>
      <c r="V19" s="117"/>
      <c r="W19" s="117"/>
      <c r="X19" s="117"/>
      <c r="Y19" s="117"/>
      <c r="Z19" s="117"/>
      <c r="AA19" s="117"/>
      <c r="AB19" s="117"/>
      <c r="AC19" s="117"/>
      <c r="AD19" s="117"/>
      <c r="AE19" s="117"/>
      <c r="AF19" s="117"/>
      <c r="AG19" s="117"/>
      <c r="AH19" s="117"/>
      <c r="AI19" s="117"/>
      <c r="AJ19" s="271"/>
      <c r="AK19" s="119" t="s">
        <v>130</v>
      </c>
      <c r="AL19" s="121">
        <v>4000000</v>
      </c>
      <c r="AM19" s="119" t="s">
        <v>107</v>
      </c>
      <c r="AN19" s="116">
        <v>1</v>
      </c>
      <c r="AO19" s="116" t="s">
        <v>350</v>
      </c>
      <c r="AP19" s="126">
        <v>4000000</v>
      </c>
      <c r="AQ19" s="126">
        <v>4000000</v>
      </c>
      <c r="AR19" s="116" t="s">
        <v>335</v>
      </c>
      <c r="AS19" s="116" t="s">
        <v>128</v>
      </c>
      <c r="AT19" s="116" t="s">
        <v>361</v>
      </c>
      <c r="AU19" s="116" t="s">
        <v>93</v>
      </c>
      <c r="AV19" s="135" t="s">
        <v>393</v>
      </c>
      <c r="AW19" s="58" t="s">
        <v>128</v>
      </c>
      <c r="AX19" s="41" t="s">
        <v>128</v>
      </c>
      <c r="AY19" s="41" t="s">
        <v>128</v>
      </c>
      <c r="BA19" t="str">
        <f t="shared" si="0"/>
        <v>0</v>
      </c>
    </row>
    <row r="20" spans="1:53" ht="30" hidden="1" customHeight="1" x14ac:dyDescent="0.2">
      <c r="A20" s="193"/>
      <c r="B20" s="113" t="s">
        <v>99</v>
      </c>
      <c r="C20" s="125" t="s">
        <v>28</v>
      </c>
      <c r="D20" s="115" t="s">
        <v>96</v>
      </c>
      <c r="E20" s="113" t="s">
        <v>99</v>
      </c>
      <c r="F20" s="116" t="s">
        <v>128</v>
      </c>
      <c r="G20" s="117"/>
      <c r="H20" s="117"/>
      <c r="I20" s="117"/>
      <c r="J20" s="117"/>
      <c r="K20" s="118" t="s">
        <v>101</v>
      </c>
      <c r="L20" s="119" t="s">
        <v>105</v>
      </c>
      <c r="M20" s="118"/>
      <c r="N20" s="119" t="s">
        <v>108</v>
      </c>
      <c r="O20" s="117"/>
      <c r="P20" s="120" t="s">
        <v>113</v>
      </c>
      <c r="Q20" s="120" t="s">
        <v>119</v>
      </c>
      <c r="R20" s="120" t="s">
        <v>126</v>
      </c>
      <c r="S20" s="120" t="s">
        <v>129</v>
      </c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7"/>
      <c r="AH20" s="117"/>
      <c r="AI20" s="117"/>
      <c r="AJ20" s="271"/>
      <c r="AK20" s="119" t="s">
        <v>130</v>
      </c>
      <c r="AL20" s="121">
        <v>80000000</v>
      </c>
      <c r="AM20" s="119" t="s">
        <v>108</v>
      </c>
      <c r="AN20" s="116">
        <v>1</v>
      </c>
      <c r="AO20" s="116" t="s">
        <v>350</v>
      </c>
      <c r="AP20" s="123">
        <v>80000000</v>
      </c>
      <c r="AQ20" s="123">
        <v>80000000</v>
      </c>
      <c r="AR20" s="116" t="s">
        <v>86</v>
      </c>
      <c r="AS20" s="116" t="s">
        <v>128</v>
      </c>
      <c r="AT20" s="116" t="s">
        <v>355</v>
      </c>
      <c r="AU20" s="116" t="s">
        <v>93</v>
      </c>
      <c r="AV20" s="185" t="s">
        <v>395</v>
      </c>
      <c r="AW20" s="58" t="s">
        <v>128</v>
      </c>
      <c r="AX20" s="41" t="s">
        <v>128</v>
      </c>
      <c r="AY20" s="41" t="s">
        <v>128</v>
      </c>
      <c r="BA20" t="str">
        <f t="shared" si="0"/>
        <v>0</v>
      </c>
    </row>
    <row r="21" spans="1:53" ht="30" hidden="1" customHeight="1" x14ac:dyDescent="0.2">
      <c r="A21" s="193"/>
      <c r="B21" s="113" t="s">
        <v>98</v>
      </c>
      <c r="C21" s="125" t="s">
        <v>28</v>
      </c>
      <c r="D21" s="115" t="s">
        <v>95</v>
      </c>
      <c r="E21" s="113" t="s">
        <v>98</v>
      </c>
      <c r="F21" s="116" t="s">
        <v>128</v>
      </c>
      <c r="G21" s="117"/>
      <c r="H21" s="117"/>
      <c r="I21" s="117"/>
      <c r="J21" s="117"/>
      <c r="K21" s="118" t="s">
        <v>102</v>
      </c>
      <c r="L21" s="119" t="s">
        <v>106</v>
      </c>
      <c r="M21" s="118"/>
      <c r="N21" s="119" t="s">
        <v>108</v>
      </c>
      <c r="O21" s="117"/>
      <c r="P21" s="120" t="s">
        <v>114</v>
      </c>
      <c r="Q21" s="120" t="s">
        <v>120</v>
      </c>
      <c r="R21" s="120" t="s">
        <v>127</v>
      </c>
      <c r="S21" s="120" t="s">
        <v>128</v>
      </c>
      <c r="T21" s="117"/>
      <c r="U21" s="117"/>
      <c r="V21" s="117"/>
      <c r="W21" s="117"/>
      <c r="X21" s="117"/>
      <c r="Y21" s="117"/>
      <c r="Z21" s="117"/>
      <c r="AA21" s="117"/>
      <c r="AB21" s="117"/>
      <c r="AC21" s="117"/>
      <c r="AD21" s="117"/>
      <c r="AE21" s="117"/>
      <c r="AF21" s="117"/>
      <c r="AG21" s="117"/>
      <c r="AH21" s="117"/>
      <c r="AI21" s="117"/>
      <c r="AJ21" s="271"/>
      <c r="AK21" s="119" t="s">
        <v>130</v>
      </c>
      <c r="AL21" s="121">
        <v>7500000</v>
      </c>
      <c r="AM21" s="119" t="s">
        <v>108</v>
      </c>
      <c r="AN21" s="116">
        <v>1</v>
      </c>
      <c r="AO21" s="116" t="s">
        <v>350</v>
      </c>
      <c r="AP21" s="123">
        <v>7500000</v>
      </c>
      <c r="AQ21" s="123">
        <v>7500000</v>
      </c>
      <c r="AR21" s="116" t="s">
        <v>86</v>
      </c>
      <c r="AS21" s="116" t="s">
        <v>128</v>
      </c>
      <c r="AT21" s="116" t="s">
        <v>361</v>
      </c>
      <c r="AU21" s="116" t="s">
        <v>93</v>
      </c>
      <c r="AV21" s="185" t="s">
        <v>396</v>
      </c>
      <c r="AW21" s="58" t="s">
        <v>128</v>
      </c>
      <c r="AX21" s="41" t="s">
        <v>128</v>
      </c>
      <c r="AY21" s="41" t="s">
        <v>128</v>
      </c>
      <c r="BA21" t="str">
        <f t="shared" si="0"/>
        <v>0</v>
      </c>
    </row>
    <row r="22" spans="1:53" ht="15" hidden="1" customHeight="1" x14ac:dyDescent="0.2">
      <c r="A22" s="193"/>
      <c r="B22" s="127"/>
      <c r="C22" s="125"/>
      <c r="D22" s="127"/>
      <c r="E22" s="127"/>
      <c r="F22" s="127"/>
      <c r="G22" s="117"/>
      <c r="H22" s="117"/>
      <c r="I22" s="117"/>
      <c r="J22" s="117"/>
      <c r="K22" s="117"/>
      <c r="L22" s="117"/>
      <c r="M22" s="117"/>
      <c r="N22" s="128"/>
      <c r="O22" s="117"/>
      <c r="P22" s="117"/>
      <c r="Q22" s="117"/>
      <c r="R22" s="117"/>
      <c r="S22" s="117"/>
      <c r="T22" s="117"/>
      <c r="U22" s="117"/>
      <c r="V22" s="117"/>
      <c r="W22" s="117"/>
      <c r="X22" s="117"/>
      <c r="Y22" s="117"/>
      <c r="Z22" s="117"/>
      <c r="AA22" s="117"/>
      <c r="AB22" s="117"/>
      <c r="AC22" s="117"/>
      <c r="AD22" s="117"/>
      <c r="AE22" s="117"/>
      <c r="AF22" s="117"/>
      <c r="AG22" s="117"/>
      <c r="AH22" s="117"/>
      <c r="AI22" s="117"/>
      <c r="AJ22" s="271"/>
      <c r="AK22" s="128"/>
      <c r="AL22" s="129"/>
      <c r="AM22" s="128"/>
      <c r="AN22" s="117"/>
      <c r="AO22" s="117"/>
      <c r="AP22" s="117"/>
      <c r="AQ22" s="127"/>
      <c r="AR22" s="116"/>
      <c r="AS22" s="116"/>
      <c r="AT22" s="116"/>
      <c r="AU22" s="116"/>
      <c r="AV22" s="135"/>
      <c r="AW22" s="56"/>
      <c r="AX22" s="40"/>
      <c r="AY22" s="40"/>
      <c r="BA22">
        <f t="shared" si="0"/>
        <v>0</v>
      </c>
    </row>
    <row r="23" spans="1:53" s="39" customFormat="1" ht="15" hidden="1" customHeight="1" x14ac:dyDescent="0.2">
      <c r="A23" s="192" t="s">
        <v>29</v>
      </c>
      <c r="B23" s="108"/>
      <c r="C23" s="107"/>
      <c r="D23" s="108" t="s">
        <v>590</v>
      </c>
      <c r="E23" s="108"/>
      <c r="F23" s="108"/>
      <c r="G23" s="106"/>
      <c r="H23" s="106"/>
      <c r="I23" s="106"/>
      <c r="J23" s="106"/>
      <c r="K23" s="106"/>
      <c r="L23" s="106"/>
      <c r="M23" s="106"/>
      <c r="N23" s="109"/>
      <c r="O23" s="106"/>
      <c r="P23" s="106"/>
      <c r="Q23" s="106"/>
      <c r="R23" s="106"/>
      <c r="S23" s="106"/>
      <c r="T23" s="106"/>
      <c r="U23" s="106"/>
      <c r="V23" s="106"/>
      <c r="W23" s="106"/>
      <c r="X23" s="106"/>
      <c r="Y23" s="106"/>
      <c r="Z23" s="106"/>
      <c r="AA23" s="106"/>
      <c r="AB23" s="106"/>
      <c r="AC23" s="106"/>
      <c r="AD23" s="106"/>
      <c r="AE23" s="106"/>
      <c r="AF23" s="106"/>
      <c r="AG23" s="106"/>
      <c r="AH23" s="106"/>
      <c r="AI23" s="106"/>
      <c r="AJ23" s="227"/>
      <c r="AK23" s="109"/>
      <c r="AL23" s="110"/>
      <c r="AM23" s="109"/>
      <c r="AN23" s="106"/>
      <c r="AO23" s="106"/>
      <c r="AP23" s="106"/>
      <c r="AQ23" s="108"/>
      <c r="AR23" s="112"/>
      <c r="AS23" s="112"/>
      <c r="AT23" s="112"/>
      <c r="AU23" s="112"/>
      <c r="AV23" s="228"/>
      <c r="AW23" s="57"/>
      <c r="AX23" s="50"/>
      <c r="AY23" s="50"/>
      <c r="BA23">
        <f t="shared" si="0"/>
        <v>0</v>
      </c>
    </row>
    <row r="24" spans="1:53" ht="15" hidden="1" customHeight="1" x14ac:dyDescent="0.2">
      <c r="A24" s="193"/>
      <c r="B24" s="127"/>
      <c r="C24" s="125" t="s">
        <v>30</v>
      </c>
      <c r="D24" s="1643" t="s">
        <v>349</v>
      </c>
      <c r="E24" s="1644"/>
      <c r="F24" s="1644"/>
      <c r="G24" s="1644"/>
      <c r="H24" s="1644"/>
      <c r="I24" s="1644"/>
      <c r="J24" s="1644"/>
      <c r="K24" s="1644"/>
      <c r="L24" s="1645"/>
      <c r="M24" s="127"/>
      <c r="N24" s="128"/>
      <c r="O24" s="127"/>
      <c r="P24" s="127"/>
      <c r="Q24" s="127"/>
      <c r="R24" s="127"/>
      <c r="S24" s="127"/>
      <c r="T24" s="117"/>
      <c r="U24" s="117"/>
      <c r="V24" s="117"/>
      <c r="W24" s="117"/>
      <c r="X24" s="117"/>
      <c r="Y24" s="117"/>
      <c r="Z24" s="117"/>
      <c r="AA24" s="117"/>
      <c r="AB24" s="117"/>
      <c r="AC24" s="117"/>
      <c r="AD24" s="117"/>
      <c r="AE24" s="117"/>
      <c r="AF24" s="117"/>
      <c r="AG24" s="117"/>
      <c r="AH24" s="117"/>
      <c r="AI24" s="117"/>
      <c r="AJ24" s="130"/>
      <c r="AK24" s="128"/>
      <c r="AL24" s="129"/>
      <c r="AM24" s="128"/>
      <c r="AN24" s="117"/>
      <c r="AO24" s="117"/>
      <c r="AP24" s="117"/>
      <c r="AQ24" s="127"/>
      <c r="AR24" s="116"/>
      <c r="AS24" s="116"/>
      <c r="AT24" s="116"/>
      <c r="AU24" s="116"/>
      <c r="AV24" s="135"/>
      <c r="AW24" s="56"/>
      <c r="AX24" s="40"/>
      <c r="AY24" s="40"/>
      <c r="BA24">
        <f t="shared" si="0"/>
        <v>0</v>
      </c>
    </row>
    <row r="25" spans="1:53" ht="15" hidden="1" customHeight="1" x14ac:dyDescent="0.2">
      <c r="A25" s="193"/>
      <c r="B25" s="127"/>
      <c r="C25" s="125" t="s">
        <v>84</v>
      </c>
      <c r="D25" s="247"/>
      <c r="E25" s="127"/>
      <c r="F25" s="127"/>
      <c r="G25" s="117"/>
      <c r="H25" s="117"/>
      <c r="I25" s="117"/>
      <c r="J25" s="117"/>
      <c r="K25" s="127"/>
      <c r="L25" s="127"/>
      <c r="M25" s="127"/>
      <c r="N25" s="128"/>
      <c r="O25" s="127"/>
      <c r="P25" s="127"/>
      <c r="Q25" s="127"/>
      <c r="R25" s="127"/>
      <c r="S25" s="127"/>
      <c r="T25" s="117"/>
      <c r="U25" s="117"/>
      <c r="V25" s="117"/>
      <c r="W25" s="117"/>
      <c r="X25" s="117"/>
      <c r="Y25" s="117"/>
      <c r="Z25" s="117"/>
      <c r="AA25" s="117"/>
      <c r="AB25" s="117"/>
      <c r="AC25" s="117"/>
      <c r="AD25" s="117"/>
      <c r="AE25" s="117"/>
      <c r="AF25" s="117"/>
      <c r="AG25" s="117"/>
      <c r="AH25" s="117"/>
      <c r="AI25" s="117"/>
      <c r="AJ25" s="130"/>
      <c r="AK25" s="128"/>
      <c r="AL25" s="129"/>
      <c r="AM25" s="128"/>
      <c r="AN25" s="117"/>
      <c r="AO25" s="117"/>
      <c r="AP25" s="117"/>
      <c r="AQ25" s="127"/>
      <c r="AR25" s="116"/>
      <c r="AS25" s="116"/>
      <c r="AT25" s="116"/>
      <c r="AU25" s="116"/>
      <c r="AV25" s="135"/>
      <c r="AW25" s="56"/>
      <c r="AX25" s="40"/>
      <c r="AY25" s="40"/>
      <c r="BA25">
        <f t="shared" si="0"/>
        <v>0</v>
      </c>
    </row>
    <row r="26" spans="1:53" ht="15" hidden="1" customHeight="1" x14ac:dyDescent="0.2">
      <c r="A26" s="193"/>
      <c r="B26" s="127"/>
      <c r="C26" s="125"/>
      <c r="D26" s="127"/>
      <c r="E26" s="127"/>
      <c r="F26" s="127"/>
      <c r="G26" s="117"/>
      <c r="H26" s="117"/>
      <c r="I26" s="117"/>
      <c r="J26" s="117"/>
      <c r="K26" s="127"/>
      <c r="L26" s="127"/>
      <c r="M26" s="127"/>
      <c r="N26" s="128"/>
      <c r="O26" s="127"/>
      <c r="P26" s="127"/>
      <c r="Q26" s="127"/>
      <c r="R26" s="127"/>
      <c r="S26" s="127"/>
      <c r="T26" s="117"/>
      <c r="U26" s="117"/>
      <c r="V26" s="117"/>
      <c r="W26" s="117"/>
      <c r="X26" s="117"/>
      <c r="Y26" s="117"/>
      <c r="Z26" s="117"/>
      <c r="AA26" s="117"/>
      <c r="AB26" s="117"/>
      <c r="AC26" s="117"/>
      <c r="AD26" s="117"/>
      <c r="AE26" s="117"/>
      <c r="AF26" s="117"/>
      <c r="AG26" s="117"/>
      <c r="AH26" s="117"/>
      <c r="AI26" s="117"/>
      <c r="AJ26" s="130"/>
      <c r="AK26" s="128"/>
      <c r="AL26" s="129"/>
      <c r="AM26" s="128"/>
      <c r="AN26" s="117"/>
      <c r="AO26" s="117"/>
      <c r="AP26" s="117"/>
      <c r="AQ26" s="127"/>
      <c r="AR26" s="116"/>
      <c r="AS26" s="116"/>
      <c r="AT26" s="116"/>
      <c r="AU26" s="116"/>
      <c r="AV26" s="135"/>
      <c r="AW26" s="56"/>
      <c r="AX26" s="40"/>
      <c r="AY26" s="40"/>
      <c r="BA26">
        <f t="shared" si="0"/>
        <v>0</v>
      </c>
    </row>
    <row r="27" spans="1:53" s="39" customFormat="1" ht="15" hidden="1" customHeight="1" x14ac:dyDescent="0.2">
      <c r="A27" s="192" t="s">
        <v>31</v>
      </c>
      <c r="B27" s="108"/>
      <c r="C27" s="107"/>
      <c r="D27" s="108" t="s">
        <v>591</v>
      </c>
      <c r="E27" s="108"/>
      <c r="F27" s="108"/>
      <c r="G27" s="106"/>
      <c r="H27" s="106"/>
      <c r="I27" s="106"/>
      <c r="J27" s="106"/>
      <c r="K27" s="108"/>
      <c r="L27" s="108"/>
      <c r="M27" s="108"/>
      <c r="N27" s="109"/>
      <c r="O27" s="108"/>
      <c r="P27" s="108"/>
      <c r="Q27" s="108"/>
      <c r="R27" s="108"/>
      <c r="S27" s="108"/>
      <c r="T27" s="106"/>
      <c r="U27" s="106"/>
      <c r="V27" s="106"/>
      <c r="W27" s="106"/>
      <c r="X27" s="106"/>
      <c r="Y27" s="106"/>
      <c r="Z27" s="106"/>
      <c r="AA27" s="106"/>
      <c r="AB27" s="106"/>
      <c r="AC27" s="106"/>
      <c r="AD27" s="106"/>
      <c r="AE27" s="106"/>
      <c r="AF27" s="106"/>
      <c r="AG27" s="106"/>
      <c r="AH27" s="106"/>
      <c r="AI27" s="106"/>
      <c r="AJ27" s="245"/>
      <c r="AK27" s="109"/>
      <c r="AL27" s="110"/>
      <c r="AM27" s="109"/>
      <c r="AN27" s="106"/>
      <c r="AO27" s="106"/>
      <c r="AP27" s="106"/>
      <c r="AQ27" s="108"/>
      <c r="AR27" s="112"/>
      <c r="AS27" s="112"/>
      <c r="AT27" s="112"/>
      <c r="AU27" s="112"/>
      <c r="AV27" s="228"/>
      <c r="AW27" s="57"/>
      <c r="AX27" s="50"/>
      <c r="AY27" s="50"/>
      <c r="BA27">
        <f t="shared" si="0"/>
        <v>0</v>
      </c>
    </row>
    <row r="28" spans="1:53" ht="17.25" hidden="1" customHeight="1" x14ac:dyDescent="0.2">
      <c r="A28" s="193"/>
      <c r="B28" s="127"/>
      <c r="C28" s="125" t="s">
        <v>32</v>
      </c>
      <c r="D28" s="1643" t="s">
        <v>349</v>
      </c>
      <c r="E28" s="1644"/>
      <c r="F28" s="1644"/>
      <c r="G28" s="1644"/>
      <c r="H28" s="1644"/>
      <c r="I28" s="1644"/>
      <c r="J28" s="1644"/>
      <c r="K28" s="1644"/>
      <c r="L28" s="1645"/>
      <c r="M28" s="127"/>
      <c r="N28" s="128"/>
      <c r="O28" s="127"/>
      <c r="P28" s="127"/>
      <c r="Q28" s="127"/>
      <c r="R28" s="127"/>
      <c r="S28" s="127"/>
      <c r="T28" s="117"/>
      <c r="U28" s="117"/>
      <c r="V28" s="117"/>
      <c r="W28" s="117"/>
      <c r="X28" s="117"/>
      <c r="Y28" s="117"/>
      <c r="Z28" s="117"/>
      <c r="AA28" s="117"/>
      <c r="AB28" s="117"/>
      <c r="AC28" s="117"/>
      <c r="AD28" s="117"/>
      <c r="AE28" s="117"/>
      <c r="AF28" s="117"/>
      <c r="AG28" s="117"/>
      <c r="AH28" s="117"/>
      <c r="AI28" s="117"/>
      <c r="AJ28" s="117"/>
      <c r="AK28" s="128"/>
      <c r="AL28" s="129"/>
      <c r="AM28" s="128"/>
      <c r="AN28" s="117"/>
      <c r="AO28" s="117"/>
      <c r="AP28" s="117"/>
      <c r="AQ28" s="127"/>
      <c r="AR28" s="116"/>
      <c r="AS28" s="116"/>
      <c r="AT28" s="116"/>
      <c r="AU28" s="116"/>
      <c r="AV28" s="135"/>
      <c r="AW28" s="56"/>
      <c r="AX28" s="40"/>
      <c r="AY28" s="40"/>
      <c r="BA28">
        <f t="shared" si="0"/>
        <v>0</v>
      </c>
    </row>
    <row r="29" spans="1:53" ht="15" hidden="1" customHeight="1" x14ac:dyDescent="0.2">
      <c r="A29" s="193"/>
      <c r="B29" s="127"/>
      <c r="C29" s="125" t="s">
        <v>84</v>
      </c>
      <c r="D29" s="246"/>
      <c r="E29" s="127"/>
      <c r="F29" s="127"/>
      <c r="G29" s="117"/>
      <c r="H29" s="117"/>
      <c r="I29" s="117"/>
      <c r="J29" s="117"/>
      <c r="K29" s="127"/>
      <c r="L29" s="127"/>
      <c r="M29" s="127"/>
      <c r="N29" s="128"/>
      <c r="O29" s="127"/>
      <c r="P29" s="127"/>
      <c r="Q29" s="127"/>
      <c r="R29" s="127"/>
      <c r="S29" s="127"/>
      <c r="T29" s="117"/>
      <c r="U29" s="117"/>
      <c r="V29" s="117"/>
      <c r="W29" s="117"/>
      <c r="X29" s="117"/>
      <c r="Y29" s="117"/>
      <c r="Z29" s="117"/>
      <c r="AA29" s="117"/>
      <c r="AB29" s="117"/>
      <c r="AC29" s="117"/>
      <c r="AD29" s="117"/>
      <c r="AE29" s="117"/>
      <c r="AF29" s="117"/>
      <c r="AG29" s="117"/>
      <c r="AH29" s="117"/>
      <c r="AI29" s="117"/>
      <c r="AJ29" s="117"/>
      <c r="AK29" s="128"/>
      <c r="AL29" s="129"/>
      <c r="AM29" s="128"/>
      <c r="AN29" s="117"/>
      <c r="AO29" s="117"/>
      <c r="AP29" s="117"/>
      <c r="AQ29" s="127"/>
      <c r="AR29" s="116"/>
      <c r="AS29" s="116"/>
      <c r="AT29" s="116"/>
      <c r="AU29" s="116"/>
      <c r="AV29" s="135"/>
      <c r="AW29" s="56"/>
      <c r="AX29" s="40"/>
      <c r="AY29" s="40"/>
      <c r="BA29">
        <f t="shared" si="0"/>
        <v>0</v>
      </c>
    </row>
    <row r="30" spans="1:53" ht="15" hidden="1" customHeight="1" x14ac:dyDescent="0.2">
      <c r="A30" s="193"/>
      <c r="B30" s="127"/>
      <c r="C30" s="125"/>
      <c r="D30" s="246"/>
      <c r="E30" s="127"/>
      <c r="F30" s="127"/>
      <c r="G30" s="117"/>
      <c r="H30" s="117"/>
      <c r="I30" s="117"/>
      <c r="J30" s="117"/>
      <c r="K30" s="127"/>
      <c r="L30" s="127"/>
      <c r="M30" s="127"/>
      <c r="N30" s="128"/>
      <c r="O30" s="127"/>
      <c r="P30" s="127"/>
      <c r="Q30" s="127"/>
      <c r="R30" s="127"/>
      <c r="S30" s="127"/>
      <c r="T30" s="117"/>
      <c r="U30" s="117"/>
      <c r="V30" s="117"/>
      <c r="W30" s="117"/>
      <c r="X30" s="117"/>
      <c r="Y30" s="117"/>
      <c r="Z30" s="117"/>
      <c r="AA30" s="117"/>
      <c r="AB30" s="117"/>
      <c r="AC30" s="117"/>
      <c r="AD30" s="117"/>
      <c r="AE30" s="117"/>
      <c r="AF30" s="117"/>
      <c r="AG30" s="117"/>
      <c r="AH30" s="117"/>
      <c r="AI30" s="117"/>
      <c r="AJ30" s="117"/>
      <c r="AK30" s="128"/>
      <c r="AL30" s="129"/>
      <c r="AM30" s="128"/>
      <c r="AN30" s="117"/>
      <c r="AO30" s="117"/>
      <c r="AP30" s="117"/>
      <c r="AQ30" s="127"/>
      <c r="AR30" s="116"/>
      <c r="AS30" s="116"/>
      <c r="AT30" s="116"/>
      <c r="AU30" s="116"/>
      <c r="AV30" s="135"/>
      <c r="AW30" s="56"/>
      <c r="AX30" s="40"/>
      <c r="AY30" s="40"/>
      <c r="BA30">
        <f t="shared" si="0"/>
        <v>0</v>
      </c>
    </row>
    <row r="31" spans="1:53" ht="15" hidden="1" customHeight="1" x14ac:dyDescent="0.2">
      <c r="A31" s="193"/>
      <c r="B31" s="117"/>
      <c r="C31" s="125"/>
      <c r="D31" s="117"/>
      <c r="E31" s="117"/>
      <c r="F31" s="117"/>
      <c r="G31" s="117"/>
      <c r="H31" s="117"/>
      <c r="I31" s="117"/>
      <c r="J31" s="117"/>
      <c r="K31" s="117"/>
      <c r="L31" s="117"/>
      <c r="M31" s="117"/>
      <c r="N31" s="128"/>
      <c r="O31" s="117"/>
      <c r="P31" s="117"/>
      <c r="Q31" s="117"/>
      <c r="R31" s="117"/>
      <c r="S31" s="117"/>
      <c r="T31" s="117"/>
      <c r="U31" s="117"/>
      <c r="V31" s="117"/>
      <c r="W31" s="117"/>
      <c r="X31" s="117"/>
      <c r="Y31" s="117"/>
      <c r="Z31" s="117"/>
      <c r="AA31" s="117"/>
      <c r="AB31" s="117"/>
      <c r="AC31" s="117"/>
      <c r="AD31" s="117"/>
      <c r="AE31" s="117"/>
      <c r="AF31" s="117"/>
      <c r="AG31" s="117"/>
      <c r="AH31" s="117"/>
      <c r="AI31" s="117"/>
      <c r="AJ31" s="117"/>
      <c r="AK31" s="128"/>
      <c r="AL31" s="129"/>
      <c r="AM31" s="128"/>
      <c r="AN31" s="117"/>
      <c r="AO31" s="117"/>
      <c r="AP31" s="117"/>
      <c r="AQ31" s="127"/>
      <c r="AR31" s="116"/>
      <c r="AS31" s="116"/>
      <c r="AT31" s="116"/>
      <c r="AU31" s="116"/>
      <c r="AV31" s="135"/>
      <c r="AW31" s="56"/>
      <c r="AX31" s="40"/>
      <c r="AY31" s="40"/>
      <c r="BA31">
        <f t="shared" si="0"/>
        <v>0</v>
      </c>
    </row>
    <row r="32" spans="1:53" s="39" customFormat="1" ht="30" hidden="1" customHeight="1" x14ac:dyDescent="0.2">
      <c r="A32" s="192" t="s">
        <v>33</v>
      </c>
      <c r="B32" s="106"/>
      <c r="C32" s="107" t="s">
        <v>34</v>
      </c>
      <c r="D32" s="107" t="s">
        <v>34</v>
      </c>
      <c r="E32" s="106"/>
      <c r="F32" s="106"/>
      <c r="G32" s="117"/>
      <c r="H32" s="117"/>
      <c r="I32" s="117"/>
      <c r="J32" s="117"/>
      <c r="K32" s="106"/>
      <c r="L32" s="106"/>
      <c r="M32" s="106"/>
      <c r="N32" s="109"/>
      <c r="O32" s="106"/>
      <c r="P32" s="106"/>
      <c r="Q32" s="106"/>
      <c r="R32" s="106"/>
      <c r="S32" s="106"/>
      <c r="T32" s="117"/>
      <c r="U32" s="117"/>
      <c r="V32" s="117"/>
      <c r="W32" s="117"/>
      <c r="X32" s="117"/>
      <c r="Y32" s="117"/>
      <c r="Z32" s="117"/>
      <c r="AA32" s="117"/>
      <c r="AB32" s="117"/>
      <c r="AC32" s="117"/>
      <c r="AD32" s="117"/>
      <c r="AE32" s="117"/>
      <c r="AF32" s="117"/>
      <c r="AG32" s="117"/>
      <c r="AH32" s="117"/>
      <c r="AI32" s="117"/>
      <c r="AJ32" s="117"/>
      <c r="AK32" s="109"/>
      <c r="AL32" s="110">
        <f>SUM(AL33:AL340)</f>
        <v>2152134019.4037199</v>
      </c>
      <c r="AM32" s="109"/>
      <c r="AN32" s="106"/>
      <c r="AO32" s="106"/>
      <c r="AP32" s="106"/>
      <c r="AQ32" s="111">
        <f>SUM(AQ33:AQ340)</f>
        <v>2152134019.4037199</v>
      </c>
      <c r="AR32" s="112"/>
      <c r="AS32" s="112"/>
      <c r="AT32" s="112"/>
      <c r="AU32" s="112"/>
      <c r="AV32" s="184"/>
      <c r="AW32" s="57"/>
      <c r="AX32" s="50"/>
      <c r="AY32" s="50"/>
      <c r="BA32" t="str">
        <f t="shared" si="0"/>
        <v>0</v>
      </c>
    </row>
    <row r="33" spans="1:53" ht="16" hidden="1" x14ac:dyDescent="0.2">
      <c r="A33" s="194"/>
      <c r="B33" s="119" t="s">
        <v>246</v>
      </c>
      <c r="C33" s="125" t="s">
        <v>34</v>
      </c>
      <c r="D33" s="115" t="s">
        <v>163</v>
      </c>
      <c r="E33" s="119" t="s">
        <v>246</v>
      </c>
      <c r="F33" s="116" t="s">
        <v>128</v>
      </c>
      <c r="G33" s="117"/>
      <c r="H33" s="117"/>
      <c r="I33" s="117"/>
      <c r="J33" s="117"/>
      <c r="K33" s="118" t="s">
        <v>261</v>
      </c>
      <c r="L33" s="120"/>
      <c r="M33" s="119" t="s">
        <v>257</v>
      </c>
      <c r="N33" s="119">
        <v>2002</v>
      </c>
      <c r="O33" s="120"/>
      <c r="P33" s="120" t="s">
        <v>128</v>
      </c>
      <c r="Q33" s="120" t="s">
        <v>128</v>
      </c>
      <c r="R33" s="120" t="s">
        <v>128</v>
      </c>
      <c r="S33" s="120" t="s">
        <v>128</v>
      </c>
      <c r="T33" s="117"/>
      <c r="U33" s="117"/>
      <c r="V33" s="117"/>
      <c r="W33" s="117"/>
      <c r="X33" s="117"/>
      <c r="Y33" s="117"/>
      <c r="Z33" s="117"/>
      <c r="AA33" s="117"/>
      <c r="AB33" s="117"/>
      <c r="AC33" s="117"/>
      <c r="AD33" s="117"/>
      <c r="AE33" s="117"/>
      <c r="AF33" s="117"/>
      <c r="AG33" s="117"/>
      <c r="AH33" s="117"/>
      <c r="AI33" s="117"/>
      <c r="AJ33" s="117"/>
      <c r="AK33" s="119" t="s">
        <v>130</v>
      </c>
      <c r="AL33" s="121">
        <v>2450000</v>
      </c>
      <c r="AM33" s="119">
        <v>2002</v>
      </c>
      <c r="AN33" s="116">
        <v>1</v>
      </c>
      <c r="AO33" s="117" t="s">
        <v>444</v>
      </c>
      <c r="AP33" s="131">
        <v>2450000</v>
      </c>
      <c r="AQ33" s="131">
        <v>2450000</v>
      </c>
      <c r="AR33" s="132" t="s">
        <v>86</v>
      </c>
      <c r="AS33" s="132" t="s">
        <v>128</v>
      </c>
      <c r="AT33" s="132" t="s">
        <v>361</v>
      </c>
      <c r="AU33" s="132" t="s">
        <v>93</v>
      </c>
      <c r="AV33" s="186" t="s">
        <v>381</v>
      </c>
      <c r="AW33" s="59" t="s">
        <v>128</v>
      </c>
      <c r="AX33" s="43" t="s">
        <v>128</v>
      </c>
      <c r="AY33" s="43" t="s">
        <v>128</v>
      </c>
      <c r="BA33" t="str">
        <f t="shared" si="0"/>
        <v>0</v>
      </c>
    </row>
    <row r="34" spans="1:53" ht="15" hidden="1" customHeight="1" x14ac:dyDescent="0.2">
      <c r="A34" s="194"/>
      <c r="B34" s="119" t="s">
        <v>245</v>
      </c>
      <c r="C34" s="125" t="s">
        <v>34</v>
      </c>
      <c r="D34" s="115" t="s">
        <v>164</v>
      </c>
      <c r="E34" s="119" t="s">
        <v>245</v>
      </c>
      <c r="F34" s="116" t="s">
        <v>128</v>
      </c>
      <c r="G34" s="117"/>
      <c r="H34" s="117"/>
      <c r="I34" s="117"/>
      <c r="J34" s="117"/>
      <c r="K34" s="118" t="s">
        <v>262</v>
      </c>
      <c r="L34" s="120"/>
      <c r="M34" s="119" t="s">
        <v>254</v>
      </c>
      <c r="N34" s="119">
        <v>2002</v>
      </c>
      <c r="O34" s="120"/>
      <c r="P34" s="120" t="s">
        <v>128</v>
      </c>
      <c r="Q34" s="120" t="s">
        <v>128</v>
      </c>
      <c r="R34" s="120" t="s">
        <v>128</v>
      </c>
      <c r="S34" s="120" t="s">
        <v>128</v>
      </c>
      <c r="T34" s="117"/>
      <c r="U34" s="117"/>
      <c r="V34" s="117"/>
      <c r="W34" s="117"/>
      <c r="X34" s="117"/>
      <c r="Y34" s="117"/>
      <c r="Z34" s="117"/>
      <c r="AA34" s="117"/>
      <c r="AB34" s="117"/>
      <c r="AC34" s="117"/>
      <c r="AD34" s="117"/>
      <c r="AE34" s="117"/>
      <c r="AF34" s="117"/>
      <c r="AG34" s="117"/>
      <c r="AH34" s="117"/>
      <c r="AI34" s="117"/>
      <c r="AJ34" s="117"/>
      <c r="AK34" s="119" t="s">
        <v>130</v>
      </c>
      <c r="AL34" s="121">
        <v>315000</v>
      </c>
      <c r="AM34" s="119">
        <v>2002</v>
      </c>
      <c r="AN34" s="116">
        <v>1</v>
      </c>
      <c r="AO34" s="117" t="s">
        <v>350</v>
      </c>
      <c r="AP34" s="131">
        <v>315000</v>
      </c>
      <c r="AQ34" s="131">
        <v>315000</v>
      </c>
      <c r="AR34" s="132" t="s">
        <v>86</v>
      </c>
      <c r="AS34" s="132" t="s">
        <v>128</v>
      </c>
      <c r="AT34" s="132" t="s">
        <v>361</v>
      </c>
      <c r="AU34" s="132" t="s">
        <v>93</v>
      </c>
      <c r="AV34" s="186" t="s">
        <v>381</v>
      </c>
      <c r="AW34" s="59" t="s">
        <v>128</v>
      </c>
      <c r="AX34" s="43" t="s">
        <v>128</v>
      </c>
      <c r="AY34" s="43" t="s">
        <v>128</v>
      </c>
      <c r="BA34" t="str">
        <f t="shared" si="0"/>
        <v>0</v>
      </c>
    </row>
    <row r="35" spans="1:53" ht="15" hidden="1" customHeight="1" x14ac:dyDescent="0.2">
      <c r="A35" s="194"/>
      <c r="B35" s="113" t="s">
        <v>246</v>
      </c>
      <c r="C35" s="125" t="s">
        <v>34</v>
      </c>
      <c r="D35" s="115" t="s">
        <v>163</v>
      </c>
      <c r="E35" s="113" t="s">
        <v>246</v>
      </c>
      <c r="F35" s="116" t="s">
        <v>128</v>
      </c>
      <c r="G35" s="117"/>
      <c r="H35" s="117"/>
      <c r="I35" s="117"/>
      <c r="J35" s="117"/>
      <c r="K35" s="118" t="s">
        <v>249</v>
      </c>
      <c r="L35" s="119"/>
      <c r="M35" s="118" t="s">
        <v>266</v>
      </c>
      <c r="N35" s="119">
        <v>2004</v>
      </c>
      <c r="O35" s="120"/>
      <c r="P35" s="120" t="s">
        <v>128</v>
      </c>
      <c r="Q35" s="120" t="s">
        <v>128</v>
      </c>
      <c r="R35" s="120" t="s">
        <v>128</v>
      </c>
      <c r="S35" s="120" t="s">
        <v>128</v>
      </c>
      <c r="T35" s="117"/>
      <c r="U35" s="117"/>
      <c r="V35" s="117"/>
      <c r="W35" s="117"/>
      <c r="X35" s="117"/>
      <c r="Y35" s="117"/>
      <c r="Z35" s="117"/>
      <c r="AA35" s="117"/>
      <c r="AB35" s="117"/>
      <c r="AC35" s="117"/>
      <c r="AD35" s="117"/>
      <c r="AE35" s="117"/>
      <c r="AF35" s="117"/>
      <c r="AG35" s="117"/>
      <c r="AH35" s="117"/>
      <c r="AI35" s="117"/>
      <c r="AJ35" s="117"/>
      <c r="AK35" s="119" t="s">
        <v>130</v>
      </c>
      <c r="AL35" s="121">
        <v>1900000</v>
      </c>
      <c r="AM35" s="119">
        <v>2004</v>
      </c>
      <c r="AN35" s="116">
        <v>1</v>
      </c>
      <c r="AO35" s="116" t="s">
        <v>350</v>
      </c>
      <c r="AP35" s="126">
        <v>1900000</v>
      </c>
      <c r="AQ35" s="126">
        <v>1900000</v>
      </c>
      <c r="AR35" s="116" t="s">
        <v>86</v>
      </c>
      <c r="AS35" s="116" t="s">
        <v>128</v>
      </c>
      <c r="AT35" s="116" t="s">
        <v>355</v>
      </c>
      <c r="AU35" s="116" t="s">
        <v>93</v>
      </c>
      <c r="AV35" s="135" t="s">
        <v>394</v>
      </c>
      <c r="AW35" s="58" t="s">
        <v>128</v>
      </c>
      <c r="AX35" s="41" t="s">
        <v>128</v>
      </c>
      <c r="AY35" s="41" t="s">
        <v>128</v>
      </c>
      <c r="BA35" t="str">
        <f t="shared" si="0"/>
        <v>0</v>
      </c>
    </row>
    <row r="36" spans="1:53" ht="15" hidden="1" customHeight="1" x14ac:dyDescent="0.2">
      <c r="A36" s="194"/>
      <c r="B36" s="113" t="s">
        <v>245</v>
      </c>
      <c r="C36" s="125" t="s">
        <v>34</v>
      </c>
      <c r="D36" s="115" t="s">
        <v>164</v>
      </c>
      <c r="E36" s="113" t="s">
        <v>245</v>
      </c>
      <c r="F36" s="116" t="s">
        <v>128</v>
      </c>
      <c r="G36" s="117"/>
      <c r="H36" s="117"/>
      <c r="I36" s="117"/>
      <c r="J36" s="117"/>
      <c r="K36" s="118" t="s">
        <v>249</v>
      </c>
      <c r="L36" s="119"/>
      <c r="M36" s="118" t="s">
        <v>267</v>
      </c>
      <c r="N36" s="119">
        <v>2004</v>
      </c>
      <c r="O36" s="120"/>
      <c r="P36" s="120" t="s">
        <v>128</v>
      </c>
      <c r="Q36" s="120" t="s">
        <v>128</v>
      </c>
      <c r="R36" s="120" t="s">
        <v>128</v>
      </c>
      <c r="S36" s="120" t="s">
        <v>128</v>
      </c>
      <c r="T36" s="117"/>
      <c r="U36" s="117"/>
      <c r="V36" s="117"/>
      <c r="W36" s="117"/>
      <c r="X36" s="117"/>
      <c r="Y36" s="117"/>
      <c r="Z36" s="117"/>
      <c r="AA36" s="117"/>
      <c r="AB36" s="117"/>
      <c r="AC36" s="117"/>
      <c r="AD36" s="117"/>
      <c r="AE36" s="117"/>
      <c r="AF36" s="117"/>
      <c r="AG36" s="117"/>
      <c r="AH36" s="117"/>
      <c r="AI36" s="117"/>
      <c r="AJ36" s="117"/>
      <c r="AK36" s="119" t="s">
        <v>130</v>
      </c>
      <c r="AL36" s="121">
        <v>425000</v>
      </c>
      <c r="AM36" s="119">
        <v>2004</v>
      </c>
      <c r="AN36" s="116">
        <v>1</v>
      </c>
      <c r="AO36" s="116" t="s">
        <v>350</v>
      </c>
      <c r="AP36" s="126">
        <v>425000</v>
      </c>
      <c r="AQ36" s="126">
        <v>425000</v>
      </c>
      <c r="AR36" s="116" t="s">
        <v>86</v>
      </c>
      <c r="AS36" s="116" t="s">
        <v>128</v>
      </c>
      <c r="AT36" s="116" t="s">
        <v>355</v>
      </c>
      <c r="AU36" s="116" t="s">
        <v>93</v>
      </c>
      <c r="AV36" s="135" t="s">
        <v>394</v>
      </c>
      <c r="AW36" s="58" t="s">
        <v>128</v>
      </c>
      <c r="AX36" s="41" t="s">
        <v>128</v>
      </c>
      <c r="AY36" s="41" t="s">
        <v>128</v>
      </c>
      <c r="BA36" t="str">
        <f t="shared" si="0"/>
        <v>0</v>
      </c>
    </row>
    <row r="37" spans="1:53" ht="15" hidden="1" customHeight="1" x14ac:dyDescent="0.2">
      <c r="A37" s="194"/>
      <c r="B37" s="119" t="s">
        <v>229</v>
      </c>
      <c r="C37" s="125" t="s">
        <v>34</v>
      </c>
      <c r="D37" s="115" t="s">
        <v>168</v>
      </c>
      <c r="E37" s="119" t="s">
        <v>229</v>
      </c>
      <c r="F37" s="116" t="s">
        <v>128</v>
      </c>
      <c r="G37" s="117"/>
      <c r="H37" s="117"/>
      <c r="I37" s="117"/>
      <c r="J37" s="117"/>
      <c r="K37" s="118" t="s">
        <v>268</v>
      </c>
      <c r="L37" s="120"/>
      <c r="M37" s="119" t="s">
        <v>259</v>
      </c>
      <c r="N37" s="119">
        <v>2004</v>
      </c>
      <c r="O37" s="120"/>
      <c r="P37" s="120" t="s">
        <v>128</v>
      </c>
      <c r="Q37" s="120" t="s">
        <v>128</v>
      </c>
      <c r="R37" s="120" t="s">
        <v>128</v>
      </c>
      <c r="S37" s="120" t="s">
        <v>128</v>
      </c>
      <c r="T37" s="117"/>
      <c r="U37" s="117"/>
      <c r="V37" s="117"/>
      <c r="W37" s="117"/>
      <c r="X37" s="117"/>
      <c r="Y37" s="117"/>
      <c r="Z37" s="117"/>
      <c r="AA37" s="117"/>
      <c r="AB37" s="117"/>
      <c r="AC37" s="117"/>
      <c r="AD37" s="117"/>
      <c r="AE37" s="117"/>
      <c r="AF37" s="117"/>
      <c r="AG37" s="117"/>
      <c r="AH37" s="117"/>
      <c r="AI37" s="117"/>
      <c r="AJ37" s="117"/>
      <c r="AK37" s="119" t="s">
        <v>130</v>
      </c>
      <c r="AL37" s="121">
        <v>1050000</v>
      </c>
      <c r="AM37" s="119">
        <v>2004</v>
      </c>
      <c r="AN37" s="116">
        <v>1</v>
      </c>
      <c r="AO37" s="116" t="s">
        <v>350</v>
      </c>
      <c r="AP37" s="131">
        <v>1050000</v>
      </c>
      <c r="AQ37" s="131">
        <v>1050000</v>
      </c>
      <c r="AR37" s="132" t="s">
        <v>86</v>
      </c>
      <c r="AS37" s="132" t="s">
        <v>128</v>
      </c>
      <c r="AT37" s="132" t="s">
        <v>355</v>
      </c>
      <c r="AU37" s="132" t="s">
        <v>93</v>
      </c>
      <c r="AV37" s="186" t="s">
        <v>364</v>
      </c>
      <c r="AW37" s="59" t="s">
        <v>128</v>
      </c>
      <c r="AX37" s="43" t="s">
        <v>128</v>
      </c>
      <c r="AY37" s="43" t="s">
        <v>128</v>
      </c>
      <c r="BA37" t="str">
        <f t="shared" si="0"/>
        <v>0</v>
      </c>
    </row>
    <row r="38" spans="1:53" ht="15" hidden="1" customHeight="1" x14ac:dyDescent="0.2">
      <c r="A38" s="194"/>
      <c r="B38" s="119" t="s">
        <v>228</v>
      </c>
      <c r="C38" s="125" t="s">
        <v>34</v>
      </c>
      <c r="D38" s="115" t="s">
        <v>160</v>
      </c>
      <c r="E38" s="119" t="s">
        <v>228</v>
      </c>
      <c r="F38" s="116" t="s">
        <v>128</v>
      </c>
      <c r="G38" s="117"/>
      <c r="H38" s="117"/>
      <c r="I38" s="117"/>
      <c r="J38" s="117"/>
      <c r="K38" s="118" t="s">
        <v>249</v>
      </c>
      <c r="L38" s="120"/>
      <c r="M38" s="118" t="s">
        <v>257</v>
      </c>
      <c r="N38" s="119">
        <v>2004</v>
      </c>
      <c r="O38" s="120"/>
      <c r="P38" s="120" t="s">
        <v>128</v>
      </c>
      <c r="Q38" s="120" t="s">
        <v>128</v>
      </c>
      <c r="R38" s="120" t="s">
        <v>128</v>
      </c>
      <c r="S38" s="120" t="s">
        <v>128</v>
      </c>
      <c r="T38" s="117"/>
      <c r="U38" s="117"/>
      <c r="V38" s="117"/>
      <c r="W38" s="117"/>
      <c r="X38" s="117"/>
      <c r="Y38" s="117"/>
      <c r="Z38" s="117"/>
      <c r="AA38" s="117"/>
      <c r="AB38" s="117"/>
      <c r="AC38" s="117"/>
      <c r="AD38" s="117"/>
      <c r="AE38" s="117"/>
      <c r="AF38" s="117"/>
      <c r="AG38" s="117"/>
      <c r="AH38" s="117"/>
      <c r="AI38" s="117"/>
      <c r="AJ38" s="117"/>
      <c r="AK38" s="119" t="s">
        <v>130</v>
      </c>
      <c r="AL38" s="121">
        <v>420000</v>
      </c>
      <c r="AM38" s="119">
        <v>2004</v>
      </c>
      <c r="AN38" s="116">
        <v>1</v>
      </c>
      <c r="AO38" s="116" t="s">
        <v>350</v>
      </c>
      <c r="AP38" s="131">
        <v>420000</v>
      </c>
      <c r="AQ38" s="131">
        <v>420000</v>
      </c>
      <c r="AR38" s="132" t="s">
        <v>335</v>
      </c>
      <c r="AS38" s="132" t="s">
        <v>128</v>
      </c>
      <c r="AT38" s="132" t="s">
        <v>361</v>
      </c>
      <c r="AU38" s="132" t="s">
        <v>93</v>
      </c>
      <c r="AV38" s="186" t="s">
        <v>362</v>
      </c>
      <c r="AW38" s="59" t="s">
        <v>128</v>
      </c>
      <c r="AX38" s="43" t="s">
        <v>128</v>
      </c>
      <c r="AY38" s="43" t="s">
        <v>128</v>
      </c>
      <c r="BA38" t="str">
        <f t="shared" si="0"/>
        <v>0</v>
      </c>
    </row>
    <row r="39" spans="1:53" ht="16" hidden="1" x14ac:dyDescent="0.2">
      <c r="A39" s="194"/>
      <c r="B39" s="119" t="s">
        <v>244</v>
      </c>
      <c r="C39" s="125" t="s">
        <v>34</v>
      </c>
      <c r="D39" s="115" t="s">
        <v>160</v>
      </c>
      <c r="E39" s="119" t="s">
        <v>244</v>
      </c>
      <c r="F39" s="116" t="s">
        <v>128</v>
      </c>
      <c r="G39" s="117"/>
      <c r="H39" s="117"/>
      <c r="I39" s="117"/>
      <c r="J39" s="117"/>
      <c r="K39" s="118" t="s">
        <v>249</v>
      </c>
      <c r="L39" s="120"/>
      <c r="M39" s="118" t="s">
        <v>257</v>
      </c>
      <c r="N39" s="119">
        <v>2004</v>
      </c>
      <c r="O39" s="120"/>
      <c r="P39" s="120" t="s">
        <v>128</v>
      </c>
      <c r="Q39" s="120" t="s">
        <v>128</v>
      </c>
      <c r="R39" s="120" t="s">
        <v>128</v>
      </c>
      <c r="S39" s="120" t="s">
        <v>128</v>
      </c>
      <c r="T39" s="117"/>
      <c r="U39" s="117"/>
      <c r="V39" s="117"/>
      <c r="W39" s="117"/>
      <c r="X39" s="117"/>
      <c r="Y39" s="117"/>
      <c r="Z39" s="117"/>
      <c r="AA39" s="117"/>
      <c r="AB39" s="117"/>
      <c r="AC39" s="117"/>
      <c r="AD39" s="117"/>
      <c r="AE39" s="117"/>
      <c r="AF39" s="117"/>
      <c r="AG39" s="117"/>
      <c r="AH39" s="117"/>
      <c r="AI39" s="117"/>
      <c r="AJ39" s="117"/>
      <c r="AK39" s="119" t="s">
        <v>130</v>
      </c>
      <c r="AL39" s="121">
        <v>1260000</v>
      </c>
      <c r="AM39" s="119">
        <v>2004</v>
      </c>
      <c r="AN39" s="116">
        <v>1</v>
      </c>
      <c r="AO39" s="116" t="s">
        <v>350</v>
      </c>
      <c r="AP39" s="131">
        <v>1260000</v>
      </c>
      <c r="AQ39" s="131">
        <v>1260000</v>
      </c>
      <c r="AR39" s="132" t="s">
        <v>335</v>
      </c>
      <c r="AS39" s="132" t="s">
        <v>128</v>
      </c>
      <c r="AT39" s="132" t="s">
        <v>361</v>
      </c>
      <c r="AU39" s="132" t="s">
        <v>93</v>
      </c>
      <c r="AV39" s="186" t="s">
        <v>362</v>
      </c>
      <c r="AW39" s="59" t="s">
        <v>128</v>
      </c>
      <c r="AX39" s="43" t="s">
        <v>128</v>
      </c>
      <c r="AY39" s="43" t="s">
        <v>128</v>
      </c>
      <c r="BA39" t="str">
        <f t="shared" si="0"/>
        <v>0</v>
      </c>
    </row>
    <row r="40" spans="1:53" ht="15" customHeight="1" x14ac:dyDescent="0.2">
      <c r="A40" s="194"/>
      <c r="B40" s="119" t="s">
        <v>242</v>
      </c>
      <c r="C40" s="125" t="s">
        <v>34</v>
      </c>
      <c r="D40" s="115" t="s">
        <v>159</v>
      </c>
      <c r="E40" s="119" t="s">
        <v>242</v>
      </c>
      <c r="F40" s="116" t="s">
        <v>128</v>
      </c>
      <c r="G40" s="117"/>
      <c r="H40" s="117"/>
      <c r="I40" s="117"/>
      <c r="J40" s="117"/>
      <c r="K40" s="118" t="s">
        <v>249</v>
      </c>
      <c r="L40" s="120"/>
      <c r="M40" s="118" t="s">
        <v>255</v>
      </c>
      <c r="N40" s="119">
        <v>2004</v>
      </c>
      <c r="O40" s="120"/>
      <c r="P40" s="120" t="s">
        <v>128</v>
      </c>
      <c r="Q40" s="120" t="s">
        <v>128</v>
      </c>
      <c r="R40" s="120" t="s">
        <v>128</v>
      </c>
      <c r="S40" s="120" t="s">
        <v>128</v>
      </c>
      <c r="T40" s="117"/>
      <c r="U40" s="117"/>
      <c r="V40" s="117"/>
      <c r="W40" s="117"/>
      <c r="X40" s="117"/>
      <c r="Y40" s="117"/>
      <c r="Z40" s="117"/>
      <c r="AA40" s="117"/>
      <c r="AB40" s="117"/>
      <c r="AC40" s="117"/>
      <c r="AD40" s="117"/>
      <c r="AE40" s="117"/>
      <c r="AF40" s="117"/>
      <c r="AG40" s="117"/>
      <c r="AH40" s="117"/>
      <c r="AI40" s="117"/>
      <c r="AJ40" s="117"/>
      <c r="AK40" s="119" t="s">
        <v>130</v>
      </c>
      <c r="AL40" s="121">
        <v>100000</v>
      </c>
      <c r="AM40" s="119">
        <v>2004</v>
      </c>
      <c r="AN40" s="116">
        <v>1</v>
      </c>
      <c r="AO40" s="116" t="s">
        <v>350</v>
      </c>
      <c r="AP40" s="131">
        <v>100000</v>
      </c>
      <c r="AQ40" s="131">
        <v>100000</v>
      </c>
      <c r="AR40" s="132" t="s">
        <v>335</v>
      </c>
      <c r="AS40" s="132" t="s">
        <v>128</v>
      </c>
      <c r="AT40" s="132" t="s">
        <v>352</v>
      </c>
      <c r="AU40" s="132" t="s">
        <v>93</v>
      </c>
      <c r="AV40" s="186" t="s">
        <v>353</v>
      </c>
      <c r="AW40" s="59" t="s">
        <v>128</v>
      </c>
      <c r="AX40" s="43" t="s">
        <v>128</v>
      </c>
      <c r="AY40" s="43" t="s">
        <v>128</v>
      </c>
      <c r="AZ40" s="274" t="s">
        <v>636</v>
      </c>
      <c r="BA40" s="276">
        <f t="shared" si="0"/>
        <v>100000</v>
      </c>
    </row>
    <row r="41" spans="1:53" ht="15" hidden="1" customHeight="1" x14ac:dyDescent="0.2">
      <c r="A41" s="194"/>
      <c r="B41" s="119" t="s">
        <v>243</v>
      </c>
      <c r="C41" s="125" t="s">
        <v>34</v>
      </c>
      <c r="D41" s="115" t="s">
        <v>160</v>
      </c>
      <c r="E41" s="119" t="s">
        <v>243</v>
      </c>
      <c r="F41" s="116" t="s">
        <v>128</v>
      </c>
      <c r="G41" s="117"/>
      <c r="H41" s="117"/>
      <c r="I41" s="117"/>
      <c r="J41" s="117"/>
      <c r="K41" s="118" t="s">
        <v>249</v>
      </c>
      <c r="L41" s="120"/>
      <c r="M41" s="118" t="s">
        <v>257</v>
      </c>
      <c r="N41" s="119">
        <v>2004</v>
      </c>
      <c r="O41" s="120"/>
      <c r="P41" s="120" t="s">
        <v>128</v>
      </c>
      <c r="Q41" s="120" t="s">
        <v>128</v>
      </c>
      <c r="R41" s="120" t="s">
        <v>128</v>
      </c>
      <c r="S41" s="120" t="s">
        <v>128</v>
      </c>
      <c r="T41" s="117"/>
      <c r="U41" s="117"/>
      <c r="V41" s="117"/>
      <c r="W41" s="117"/>
      <c r="X41" s="117"/>
      <c r="Y41" s="117"/>
      <c r="Z41" s="117"/>
      <c r="AA41" s="117"/>
      <c r="AB41" s="117"/>
      <c r="AC41" s="117"/>
      <c r="AD41" s="117"/>
      <c r="AE41" s="117"/>
      <c r="AF41" s="117"/>
      <c r="AG41" s="117"/>
      <c r="AH41" s="117"/>
      <c r="AI41" s="117"/>
      <c r="AJ41" s="117"/>
      <c r="AK41" s="119" t="s">
        <v>130</v>
      </c>
      <c r="AL41" s="121">
        <v>630000</v>
      </c>
      <c r="AM41" s="119">
        <v>2004</v>
      </c>
      <c r="AN41" s="116">
        <v>1</v>
      </c>
      <c r="AO41" s="116" t="s">
        <v>350</v>
      </c>
      <c r="AP41" s="131">
        <v>630000</v>
      </c>
      <c r="AQ41" s="131">
        <v>630000</v>
      </c>
      <c r="AR41" s="132" t="s">
        <v>335</v>
      </c>
      <c r="AS41" s="132" t="s">
        <v>128</v>
      </c>
      <c r="AT41" s="132" t="s">
        <v>352</v>
      </c>
      <c r="AU41" s="132" t="s">
        <v>93</v>
      </c>
      <c r="AV41" s="186" t="s">
        <v>353</v>
      </c>
      <c r="AW41" s="59" t="s">
        <v>128</v>
      </c>
      <c r="AX41" s="43" t="s">
        <v>128</v>
      </c>
      <c r="AY41" s="43" t="s">
        <v>128</v>
      </c>
      <c r="BA41" t="str">
        <f t="shared" si="0"/>
        <v>0</v>
      </c>
    </row>
    <row r="42" spans="1:53" ht="15" hidden="1" customHeight="1" x14ac:dyDescent="0.2">
      <c r="A42" s="194"/>
      <c r="B42" s="119" t="s">
        <v>234</v>
      </c>
      <c r="C42" s="125" t="s">
        <v>34</v>
      </c>
      <c r="D42" s="115" t="s">
        <v>165</v>
      </c>
      <c r="E42" s="119" t="s">
        <v>234</v>
      </c>
      <c r="F42" s="116" t="s">
        <v>128</v>
      </c>
      <c r="G42" s="117"/>
      <c r="H42" s="117"/>
      <c r="I42" s="117"/>
      <c r="J42" s="117"/>
      <c r="K42" s="118" t="s">
        <v>258</v>
      </c>
      <c r="L42" s="120"/>
      <c r="M42" s="118" t="s">
        <v>259</v>
      </c>
      <c r="N42" s="119">
        <v>2004</v>
      </c>
      <c r="O42" s="120"/>
      <c r="P42" s="120" t="s">
        <v>128</v>
      </c>
      <c r="Q42" s="120" t="s">
        <v>128</v>
      </c>
      <c r="R42" s="120" t="s">
        <v>128</v>
      </c>
      <c r="S42" s="120" t="s">
        <v>128</v>
      </c>
      <c r="T42" s="117"/>
      <c r="U42" s="117"/>
      <c r="V42" s="117"/>
      <c r="W42" s="117"/>
      <c r="X42" s="117"/>
      <c r="Y42" s="117"/>
      <c r="Z42" s="117"/>
      <c r="AA42" s="117"/>
      <c r="AB42" s="117"/>
      <c r="AC42" s="117"/>
      <c r="AD42" s="117"/>
      <c r="AE42" s="117"/>
      <c r="AF42" s="117"/>
      <c r="AG42" s="117"/>
      <c r="AH42" s="117"/>
      <c r="AI42" s="117"/>
      <c r="AJ42" s="117"/>
      <c r="AK42" s="119" t="s">
        <v>130</v>
      </c>
      <c r="AL42" s="121">
        <v>2340000</v>
      </c>
      <c r="AM42" s="119">
        <v>2004</v>
      </c>
      <c r="AN42" s="116">
        <v>1</v>
      </c>
      <c r="AO42" s="116" t="s">
        <v>350</v>
      </c>
      <c r="AP42" s="131">
        <v>2340000</v>
      </c>
      <c r="AQ42" s="131">
        <v>2340000</v>
      </c>
      <c r="AR42" s="132" t="s">
        <v>86</v>
      </c>
      <c r="AS42" s="132" t="s">
        <v>128</v>
      </c>
      <c r="AT42" s="132" t="s">
        <v>361</v>
      </c>
      <c r="AU42" s="132" t="s">
        <v>93</v>
      </c>
      <c r="AV42" s="186" t="s">
        <v>362</v>
      </c>
      <c r="AW42" s="59" t="s">
        <v>128</v>
      </c>
      <c r="AX42" s="43" t="s">
        <v>128</v>
      </c>
      <c r="AY42" s="43" t="s">
        <v>128</v>
      </c>
      <c r="BA42" t="str">
        <f t="shared" si="0"/>
        <v>0</v>
      </c>
    </row>
    <row r="43" spans="1:53" ht="32" hidden="1" x14ac:dyDescent="0.2">
      <c r="A43" s="194"/>
      <c r="B43" s="119" t="s">
        <v>230</v>
      </c>
      <c r="C43" s="125" t="s">
        <v>34</v>
      </c>
      <c r="D43" s="115" t="s">
        <v>408</v>
      </c>
      <c r="E43" s="119" t="s">
        <v>230</v>
      </c>
      <c r="F43" s="116" t="s">
        <v>128</v>
      </c>
      <c r="G43" s="117"/>
      <c r="H43" s="117"/>
      <c r="I43" s="117"/>
      <c r="J43" s="117"/>
      <c r="K43" s="118" t="s">
        <v>249</v>
      </c>
      <c r="L43" s="120"/>
      <c r="M43" s="118" t="s">
        <v>250</v>
      </c>
      <c r="N43" s="119">
        <v>2004</v>
      </c>
      <c r="O43" s="120"/>
      <c r="P43" s="120" t="s">
        <v>128</v>
      </c>
      <c r="Q43" s="120" t="s">
        <v>128</v>
      </c>
      <c r="R43" s="120" t="s">
        <v>128</v>
      </c>
      <c r="S43" s="120" t="s">
        <v>128</v>
      </c>
      <c r="T43" s="117"/>
      <c r="U43" s="117"/>
      <c r="V43" s="117"/>
      <c r="W43" s="117"/>
      <c r="X43" s="117"/>
      <c r="Y43" s="117"/>
      <c r="Z43" s="117"/>
      <c r="AA43" s="117"/>
      <c r="AB43" s="117"/>
      <c r="AC43" s="117"/>
      <c r="AD43" s="117"/>
      <c r="AE43" s="117"/>
      <c r="AF43" s="117"/>
      <c r="AG43" s="117"/>
      <c r="AH43" s="117"/>
      <c r="AI43" s="117"/>
      <c r="AJ43" s="117"/>
      <c r="AK43" s="119" t="s">
        <v>130</v>
      </c>
      <c r="AL43" s="121">
        <v>510000</v>
      </c>
      <c r="AM43" s="119">
        <v>2004</v>
      </c>
      <c r="AN43" s="116">
        <v>1</v>
      </c>
      <c r="AO43" s="116" t="s">
        <v>350</v>
      </c>
      <c r="AP43" s="131">
        <v>510000</v>
      </c>
      <c r="AQ43" s="131">
        <v>510000</v>
      </c>
      <c r="AR43" s="132" t="s">
        <v>86</v>
      </c>
      <c r="AS43" s="116" t="s">
        <v>128</v>
      </c>
      <c r="AT43" s="116" t="s">
        <v>355</v>
      </c>
      <c r="AU43" s="116" t="s">
        <v>93</v>
      </c>
      <c r="AV43" s="135" t="s">
        <v>370</v>
      </c>
      <c r="AW43" s="58" t="s">
        <v>128</v>
      </c>
      <c r="AX43" s="41" t="s">
        <v>128</v>
      </c>
      <c r="AY43" s="41" t="s">
        <v>128</v>
      </c>
      <c r="BA43" t="str">
        <f t="shared" si="0"/>
        <v>0</v>
      </c>
    </row>
    <row r="44" spans="1:53" ht="15" hidden="1" customHeight="1" x14ac:dyDescent="0.2">
      <c r="A44" s="194"/>
      <c r="B44" s="119" t="s">
        <v>235</v>
      </c>
      <c r="C44" s="125" t="s">
        <v>34</v>
      </c>
      <c r="D44" s="115" t="s">
        <v>168</v>
      </c>
      <c r="E44" s="119" t="s">
        <v>235</v>
      </c>
      <c r="F44" s="116" t="s">
        <v>128</v>
      </c>
      <c r="G44" s="117"/>
      <c r="H44" s="117"/>
      <c r="I44" s="117"/>
      <c r="J44" s="117"/>
      <c r="K44" s="118" t="s">
        <v>249</v>
      </c>
      <c r="L44" s="120"/>
      <c r="M44" s="118" t="s">
        <v>254</v>
      </c>
      <c r="N44" s="119">
        <v>2004</v>
      </c>
      <c r="O44" s="120"/>
      <c r="P44" s="120" t="s">
        <v>128</v>
      </c>
      <c r="Q44" s="120" t="s">
        <v>128</v>
      </c>
      <c r="R44" s="120" t="s">
        <v>128</v>
      </c>
      <c r="S44" s="120" t="s">
        <v>128</v>
      </c>
      <c r="T44" s="117"/>
      <c r="U44" s="117"/>
      <c r="V44" s="117"/>
      <c r="W44" s="117"/>
      <c r="X44" s="117"/>
      <c r="Y44" s="117"/>
      <c r="Z44" s="117"/>
      <c r="AA44" s="117"/>
      <c r="AB44" s="117"/>
      <c r="AC44" s="117"/>
      <c r="AD44" s="117"/>
      <c r="AE44" s="117"/>
      <c r="AF44" s="117"/>
      <c r="AG44" s="117"/>
      <c r="AH44" s="117"/>
      <c r="AI44" s="117"/>
      <c r="AJ44" s="117"/>
      <c r="AK44" s="119" t="s">
        <v>130</v>
      </c>
      <c r="AL44" s="121">
        <v>1260000</v>
      </c>
      <c r="AM44" s="119">
        <v>2004</v>
      </c>
      <c r="AN44" s="116">
        <v>1</v>
      </c>
      <c r="AO44" s="116" t="s">
        <v>350</v>
      </c>
      <c r="AP44" s="131">
        <v>1260000</v>
      </c>
      <c r="AQ44" s="131">
        <v>1260000</v>
      </c>
      <c r="AR44" s="132" t="s">
        <v>86</v>
      </c>
      <c r="AS44" s="132" t="s">
        <v>128</v>
      </c>
      <c r="AT44" s="132" t="s">
        <v>361</v>
      </c>
      <c r="AU44" s="132" t="s">
        <v>93</v>
      </c>
      <c r="AV44" s="186" t="s">
        <v>381</v>
      </c>
      <c r="AW44" s="59" t="s">
        <v>128</v>
      </c>
      <c r="AX44" s="43" t="s">
        <v>128</v>
      </c>
      <c r="AY44" s="43" t="s">
        <v>128</v>
      </c>
      <c r="BA44" t="str">
        <f t="shared" si="0"/>
        <v>0</v>
      </c>
    </row>
    <row r="45" spans="1:53" ht="32" hidden="1" x14ac:dyDescent="0.2">
      <c r="A45" s="194"/>
      <c r="B45" s="119" t="s">
        <v>230</v>
      </c>
      <c r="C45" s="125" t="s">
        <v>34</v>
      </c>
      <c r="D45" s="115" t="s">
        <v>408</v>
      </c>
      <c r="E45" s="119" t="s">
        <v>230</v>
      </c>
      <c r="F45" s="116" t="s">
        <v>128</v>
      </c>
      <c r="G45" s="117"/>
      <c r="H45" s="117"/>
      <c r="I45" s="117"/>
      <c r="J45" s="117"/>
      <c r="K45" s="118" t="s">
        <v>249</v>
      </c>
      <c r="L45" s="120"/>
      <c r="M45" s="118" t="s">
        <v>255</v>
      </c>
      <c r="N45" s="119">
        <v>2004</v>
      </c>
      <c r="O45" s="120"/>
      <c r="P45" s="120" t="s">
        <v>128</v>
      </c>
      <c r="Q45" s="120" t="s">
        <v>128</v>
      </c>
      <c r="R45" s="120" t="s">
        <v>128</v>
      </c>
      <c r="S45" s="120" t="s">
        <v>128</v>
      </c>
      <c r="T45" s="117"/>
      <c r="U45" s="117"/>
      <c r="V45" s="117"/>
      <c r="W45" s="117"/>
      <c r="X45" s="117"/>
      <c r="Y45" s="117"/>
      <c r="Z45" s="117"/>
      <c r="AA45" s="117"/>
      <c r="AB45" s="117"/>
      <c r="AC45" s="117"/>
      <c r="AD45" s="117"/>
      <c r="AE45" s="117"/>
      <c r="AF45" s="117"/>
      <c r="AG45" s="117"/>
      <c r="AH45" s="117"/>
      <c r="AI45" s="117"/>
      <c r="AJ45" s="117"/>
      <c r="AK45" s="119" t="s">
        <v>130</v>
      </c>
      <c r="AL45" s="121">
        <v>510000</v>
      </c>
      <c r="AM45" s="119">
        <v>2004</v>
      </c>
      <c r="AN45" s="116">
        <v>1</v>
      </c>
      <c r="AO45" s="116" t="s">
        <v>350</v>
      </c>
      <c r="AP45" s="131">
        <v>510000</v>
      </c>
      <c r="AQ45" s="131">
        <v>510000</v>
      </c>
      <c r="AR45" s="132" t="s">
        <v>335</v>
      </c>
      <c r="AS45" s="132" t="s">
        <v>128</v>
      </c>
      <c r="AT45" s="132" t="s">
        <v>359</v>
      </c>
      <c r="AU45" s="132" t="s">
        <v>93</v>
      </c>
      <c r="AV45" s="186" t="s">
        <v>360</v>
      </c>
      <c r="AW45" s="59" t="s">
        <v>128</v>
      </c>
      <c r="AX45" s="43" t="s">
        <v>128</v>
      </c>
      <c r="AY45" s="43" t="s">
        <v>128</v>
      </c>
      <c r="BA45" t="str">
        <f t="shared" si="0"/>
        <v>0</v>
      </c>
    </row>
    <row r="46" spans="1:53" ht="17.25" customHeight="1" x14ac:dyDescent="0.2">
      <c r="A46" s="194"/>
      <c r="B46" s="119" t="s">
        <v>242</v>
      </c>
      <c r="C46" s="125" t="s">
        <v>34</v>
      </c>
      <c r="D46" s="115" t="s">
        <v>159</v>
      </c>
      <c r="E46" s="119" t="s">
        <v>242</v>
      </c>
      <c r="F46" s="116" t="s">
        <v>128</v>
      </c>
      <c r="G46" s="117"/>
      <c r="H46" s="117"/>
      <c r="I46" s="117"/>
      <c r="J46" s="117"/>
      <c r="K46" s="118" t="s">
        <v>249</v>
      </c>
      <c r="L46" s="120"/>
      <c r="M46" s="118" t="s">
        <v>255</v>
      </c>
      <c r="N46" s="119">
        <v>2004</v>
      </c>
      <c r="O46" s="120"/>
      <c r="P46" s="120" t="s">
        <v>128</v>
      </c>
      <c r="Q46" s="120" t="s">
        <v>128</v>
      </c>
      <c r="R46" s="120" t="s">
        <v>128</v>
      </c>
      <c r="S46" s="120" t="s">
        <v>128</v>
      </c>
      <c r="T46" s="117"/>
      <c r="U46" s="117"/>
      <c r="V46" s="117"/>
      <c r="W46" s="117"/>
      <c r="X46" s="117"/>
      <c r="Y46" s="117"/>
      <c r="Z46" s="117"/>
      <c r="AA46" s="117"/>
      <c r="AB46" s="117"/>
      <c r="AC46" s="117"/>
      <c r="AD46" s="117"/>
      <c r="AE46" s="117"/>
      <c r="AF46" s="117"/>
      <c r="AG46" s="117"/>
      <c r="AH46" s="117"/>
      <c r="AI46" s="117"/>
      <c r="AJ46" s="117"/>
      <c r="AK46" s="119" t="s">
        <v>130</v>
      </c>
      <c r="AL46" s="121">
        <v>100000</v>
      </c>
      <c r="AM46" s="119">
        <v>2004</v>
      </c>
      <c r="AN46" s="116">
        <v>1</v>
      </c>
      <c r="AO46" s="116" t="s">
        <v>350</v>
      </c>
      <c r="AP46" s="131">
        <v>100000</v>
      </c>
      <c r="AQ46" s="131">
        <v>100000</v>
      </c>
      <c r="AR46" s="132" t="s">
        <v>335</v>
      </c>
      <c r="AS46" s="132" t="s">
        <v>128</v>
      </c>
      <c r="AT46" s="132" t="s">
        <v>359</v>
      </c>
      <c r="AU46" s="132" t="s">
        <v>93</v>
      </c>
      <c r="AV46" s="186" t="s">
        <v>366</v>
      </c>
      <c r="AW46" s="59" t="s">
        <v>128</v>
      </c>
      <c r="AX46" s="43" t="s">
        <v>128</v>
      </c>
      <c r="AY46" s="43" t="s">
        <v>128</v>
      </c>
      <c r="AZ46" s="274" t="s">
        <v>636</v>
      </c>
      <c r="BA46" s="276">
        <f t="shared" si="0"/>
        <v>100000</v>
      </c>
    </row>
    <row r="47" spans="1:53" ht="15" hidden="1" customHeight="1" x14ac:dyDescent="0.2">
      <c r="A47" s="194"/>
      <c r="B47" s="119" t="s">
        <v>234</v>
      </c>
      <c r="C47" s="125" t="s">
        <v>34</v>
      </c>
      <c r="D47" s="115" t="s">
        <v>165</v>
      </c>
      <c r="E47" s="119" t="s">
        <v>234</v>
      </c>
      <c r="F47" s="116" t="s">
        <v>128</v>
      </c>
      <c r="G47" s="117"/>
      <c r="H47" s="117"/>
      <c r="I47" s="117"/>
      <c r="J47" s="117"/>
      <c r="K47" s="118" t="s">
        <v>258</v>
      </c>
      <c r="L47" s="120"/>
      <c r="M47" s="118" t="s">
        <v>259</v>
      </c>
      <c r="N47" s="119">
        <v>2004</v>
      </c>
      <c r="O47" s="120"/>
      <c r="P47" s="120" t="s">
        <v>128</v>
      </c>
      <c r="Q47" s="120" t="s">
        <v>128</v>
      </c>
      <c r="R47" s="120" t="s">
        <v>128</v>
      </c>
      <c r="S47" s="120" t="s">
        <v>128</v>
      </c>
      <c r="T47" s="117"/>
      <c r="U47" s="117"/>
      <c r="V47" s="117"/>
      <c r="W47" s="117"/>
      <c r="X47" s="117"/>
      <c r="Y47" s="117"/>
      <c r="Z47" s="117"/>
      <c r="AA47" s="117"/>
      <c r="AB47" s="117"/>
      <c r="AC47" s="117"/>
      <c r="AD47" s="117"/>
      <c r="AE47" s="117"/>
      <c r="AF47" s="117"/>
      <c r="AG47" s="117"/>
      <c r="AH47" s="117"/>
      <c r="AI47" s="117"/>
      <c r="AJ47" s="117"/>
      <c r="AK47" s="119" t="s">
        <v>130</v>
      </c>
      <c r="AL47" s="121">
        <v>2600000</v>
      </c>
      <c r="AM47" s="119">
        <v>2004</v>
      </c>
      <c r="AN47" s="116">
        <v>1</v>
      </c>
      <c r="AO47" s="116" t="s">
        <v>350</v>
      </c>
      <c r="AP47" s="131">
        <v>2600000</v>
      </c>
      <c r="AQ47" s="131">
        <v>2600000</v>
      </c>
      <c r="AR47" s="132" t="s">
        <v>86</v>
      </c>
      <c r="AS47" s="132" t="s">
        <v>128</v>
      </c>
      <c r="AT47" s="132" t="s">
        <v>359</v>
      </c>
      <c r="AU47" s="132" t="s">
        <v>93</v>
      </c>
      <c r="AV47" s="186" t="s">
        <v>360</v>
      </c>
      <c r="AW47" s="59" t="s">
        <v>128</v>
      </c>
      <c r="AX47" s="43" t="s">
        <v>128</v>
      </c>
      <c r="AY47" s="43" t="s">
        <v>128</v>
      </c>
      <c r="BA47" t="str">
        <f t="shared" si="0"/>
        <v>0</v>
      </c>
    </row>
    <row r="48" spans="1:53" ht="15" hidden="1" customHeight="1" x14ac:dyDescent="0.2">
      <c r="A48" s="194"/>
      <c r="B48" s="119" t="s">
        <v>235</v>
      </c>
      <c r="C48" s="125" t="s">
        <v>34</v>
      </c>
      <c r="D48" s="115" t="s">
        <v>168</v>
      </c>
      <c r="E48" s="119" t="s">
        <v>235</v>
      </c>
      <c r="F48" s="116" t="s">
        <v>128</v>
      </c>
      <c r="G48" s="117"/>
      <c r="H48" s="117"/>
      <c r="I48" s="117"/>
      <c r="J48" s="117"/>
      <c r="K48" s="118" t="s">
        <v>397</v>
      </c>
      <c r="L48" s="120"/>
      <c r="M48" s="118" t="s">
        <v>254</v>
      </c>
      <c r="N48" s="119">
        <v>2004</v>
      </c>
      <c r="O48" s="120"/>
      <c r="P48" s="120" t="s">
        <v>128</v>
      </c>
      <c r="Q48" s="120" t="s">
        <v>128</v>
      </c>
      <c r="R48" s="120" t="s">
        <v>128</v>
      </c>
      <c r="S48" s="120" t="s">
        <v>128</v>
      </c>
      <c r="T48" s="117"/>
      <c r="U48" s="117"/>
      <c r="V48" s="117"/>
      <c r="W48" s="117"/>
      <c r="X48" s="117"/>
      <c r="Y48" s="117"/>
      <c r="Z48" s="117"/>
      <c r="AA48" s="117"/>
      <c r="AB48" s="117"/>
      <c r="AC48" s="117"/>
      <c r="AD48" s="117"/>
      <c r="AE48" s="117"/>
      <c r="AF48" s="117"/>
      <c r="AG48" s="117"/>
      <c r="AH48" s="117"/>
      <c r="AI48" s="117"/>
      <c r="AJ48" s="117"/>
      <c r="AK48" s="119" t="s">
        <v>130</v>
      </c>
      <c r="AL48" s="121">
        <v>660000</v>
      </c>
      <c r="AM48" s="119">
        <v>2004</v>
      </c>
      <c r="AN48" s="116">
        <v>1</v>
      </c>
      <c r="AO48" s="116" t="s">
        <v>350</v>
      </c>
      <c r="AP48" s="131">
        <v>660000</v>
      </c>
      <c r="AQ48" s="131">
        <v>660000</v>
      </c>
      <c r="AR48" s="132" t="s">
        <v>335</v>
      </c>
      <c r="AS48" s="116" t="s">
        <v>128</v>
      </c>
      <c r="AT48" s="116" t="s">
        <v>355</v>
      </c>
      <c r="AU48" s="116" t="s">
        <v>93</v>
      </c>
      <c r="AV48" s="135" t="s">
        <v>371</v>
      </c>
      <c r="AW48" s="58" t="s">
        <v>128</v>
      </c>
      <c r="AX48" s="41" t="s">
        <v>128</v>
      </c>
      <c r="AY48" s="41" t="s">
        <v>128</v>
      </c>
      <c r="BA48" t="str">
        <f t="shared" si="0"/>
        <v>0</v>
      </c>
    </row>
    <row r="49" spans="1:53" ht="15" hidden="1" customHeight="1" x14ac:dyDescent="0.2">
      <c r="A49" s="194"/>
      <c r="B49" s="119" t="s">
        <v>228</v>
      </c>
      <c r="C49" s="125" t="s">
        <v>34</v>
      </c>
      <c r="D49" s="115" t="s">
        <v>169</v>
      </c>
      <c r="E49" s="119" t="s">
        <v>228</v>
      </c>
      <c r="F49" s="116" t="s">
        <v>128</v>
      </c>
      <c r="G49" s="117"/>
      <c r="H49" s="117"/>
      <c r="I49" s="117"/>
      <c r="J49" s="117"/>
      <c r="K49" s="118" t="s">
        <v>398</v>
      </c>
      <c r="L49" s="120"/>
      <c r="M49" s="118" t="s">
        <v>257</v>
      </c>
      <c r="N49" s="119">
        <v>2004</v>
      </c>
      <c r="O49" s="120"/>
      <c r="P49" s="120" t="s">
        <v>128</v>
      </c>
      <c r="Q49" s="120" t="s">
        <v>128</v>
      </c>
      <c r="R49" s="120" t="s">
        <v>128</v>
      </c>
      <c r="S49" s="120" t="s">
        <v>128</v>
      </c>
      <c r="T49" s="117"/>
      <c r="U49" s="117"/>
      <c r="V49" s="117"/>
      <c r="W49" s="117"/>
      <c r="X49" s="117"/>
      <c r="Y49" s="117"/>
      <c r="Z49" s="117"/>
      <c r="AA49" s="117"/>
      <c r="AB49" s="117"/>
      <c r="AC49" s="117"/>
      <c r="AD49" s="117"/>
      <c r="AE49" s="117"/>
      <c r="AF49" s="117"/>
      <c r="AG49" s="117"/>
      <c r="AH49" s="117"/>
      <c r="AI49" s="117"/>
      <c r="AJ49" s="117"/>
      <c r="AK49" s="119" t="s">
        <v>130</v>
      </c>
      <c r="AL49" s="121">
        <v>1470000</v>
      </c>
      <c r="AM49" s="119">
        <v>2004</v>
      </c>
      <c r="AN49" s="116">
        <v>1</v>
      </c>
      <c r="AO49" s="116" t="s">
        <v>350</v>
      </c>
      <c r="AP49" s="131">
        <v>1470000</v>
      </c>
      <c r="AQ49" s="131">
        <v>1470000</v>
      </c>
      <c r="AR49" s="132" t="s">
        <v>86</v>
      </c>
      <c r="AS49" s="116" t="s">
        <v>128</v>
      </c>
      <c r="AT49" s="116" t="s">
        <v>355</v>
      </c>
      <c r="AU49" s="116" t="s">
        <v>93</v>
      </c>
      <c r="AV49" s="135" t="s">
        <v>371</v>
      </c>
      <c r="AW49" s="58" t="s">
        <v>128</v>
      </c>
      <c r="AX49" s="41" t="s">
        <v>128</v>
      </c>
      <c r="AY49" s="41" t="s">
        <v>128</v>
      </c>
      <c r="BA49" t="str">
        <f t="shared" si="0"/>
        <v>0</v>
      </c>
    </row>
    <row r="50" spans="1:53" ht="18" hidden="1" customHeight="1" x14ac:dyDescent="0.2">
      <c r="A50" s="194"/>
      <c r="B50" s="113" t="s">
        <v>232</v>
      </c>
      <c r="C50" s="125" t="s">
        <v>34</v>
      </c>
      <c r="D50" s="115" t="s">
        <v>158</v>
      </c>
      <c r="E50" s="113" t="s">
        <v>232</v>
      </c>
      <c r="F50" s="116" t="s">
        <v>128</v>
      </c>
      <c r="G50" s="117"/>
      <c r="H50" s="117"/>
      <c r="I50" s="117"/>
      <c r="J50" s="117"/>
      <c r="K50" s="118" t="s">
        <v>251</v>
      </c>
      <c r="L50" s="119"/>
      <c r="M50" s="118" t="s">
        <v>140</v>
      </c>
      <c r="N50" s="119" t="s">
        <v>108</v>
      </c>
      <c r="O50" s="120"/>
      <c r="P50" s="120" t="s">
        <v>128</v>
      </c>
      <c r="Q50" s="120" t="s">
        <v>128</v>
      </c>
      <c r="R50" s="120" t="s">
        <v>128</v>
      </c>
      <c r="S50" s="120" t="s">
        <v>128</v>
      </c>
      <c r="T50" s="117"/>
      <c r="U50" s="117"/>
      <c r="V50" s="117"/>
      <c r="W50" s="117"/>
      <c r="X50" s="117"/>
      <c r="Y50" s="117"/>
      <c r="Z50" s="117"/>
      <c r="AA50" s="117"/>
      <c r="AB50" s="117"/>
      <c r="AC50" s="117"/>
      <c r="AD50" s="117"/>
      <c r="AE50" s="117"/>
      <c r="AF50" s="117"/>
      <c r="AG50" s="117"/>
      <c r="AH50" s="117"/>
      <c r="AI50" s="117"/>
      <c r="AJ50" s="117"/>
      <c r="AK50" s="119" t="s">
        <v>130</v>
      </c>
      <c r="AL50" s="121">
        <v>6650000</v>
      </c>
      <c r="AM50" s="119" t="s">
        <v>108</v>
      </c>
      <c r="AN50" s="116">
        <v>1</v>
      </c>
      <c r="AO50" s="116" t="s">
        <v>350</v>
      </c>
      <c r="AP50" s="126">
        <v>6650000</v>
      </c>
      <c r="AQ50" s="126">
        <v>6650000</v>
      </c>
      <c r="AR50" s="132" t="s">
        <v>86</v>
      </c>
      <c r="AS50" s="116" t="s">
        <v>128</v>
      </c>
      <c r="AT50" s="116" t="s">
        <v>355</v>
      </c>
      <c r="AU50" s="116" t="s">
        <v>93</v>
      </c>
      <c r="AV50" s="135" t="s">
        <v>385</v>
      </c>
      <c r="AW50" s="58" t="s">
        <v>128</v>
      </c>
      <c r="AX50" s="41" t="s">
        <v>128</v>
      </c>
      <c r="AY50" s="41" t="s">
        <v>128</v>
      </c>
      <c r="BA50" t="str">
        <f t="shared" si="0"/>
        <v>0</v>
      </c>
    </row>
    <row r="51" spans="1:53" ht="15" hidden="1" customHeight="1" x14ac:dyDescent="0.2">
      <c r="A51" s="194"/>
      <c r="B51" s="119" t="s">
        <v>230</v>
      </c>
      <c r="C51" s="125" t="s">
        <v>34</v>
      </c>
      <c r="D51" s="115" t="s">
        <v>170</v>
      </c>
      <c r="E51" s="119" t="s">
        <v>230</v>
      </c>
      <c r="F51" s="116" t="s">
        <v>128</v>
      </c>
      <c r="G51" s="117"/>
      <c r="H51" s="117"/>
      <c r="I51" s="117"/>
      <c r="J51" s="117"/>
      <c r="K51" s="118" t="s">
        <v>249</v>
      </c>
      <c r="L51" s="119"/>
      <c r="M51" s="118" t="s">
        <v>255</v>
      </c>
      <c r="N51" s="119" t="s">
        <v>108</v>
      </c>
      <c r="O51" s="120"/>
      <c r="P51" s="120" t="s">
        <v>128</v>
      </c>
      <c r="Q51" s="120" t="s">
        <v>128</v>
      </c>
      <c r="R51" s="120" t="s">
        <v>128</v>
      </c>
      <c r="S51" s="120" t="s">
        <v>128</v>
      </c>
      <c r="T51" s="117"/>
      <c r="U51" s="117"/>
      <c r="V51" s="117"/>
      <c r="W51" s="117"/>
      <c r="X51" s="117"/>
      <c r="Y51" s="117"/>
      <c r="Z51" s="117"/>
      <c r="AA51" s="117"/>
      <c r="AB51" s="117"/>
      <c r="AC51" s="117"/>
      <c r="AD51" s="117"/>
      <c r="AE51" s="117"/>
      <c r="AF51" s="117"/>
      <c r="AG51" s="117"/>
      <c r="AH51" s="117"/>
      <c r="AI51" s="117"/>
      <c r="AJ51" s="117"/>
      <c r="AK51" s="119" t="s">
        <v>130</v>
      </c>
      <c r="AL51" s="121">
        <v>560000</v>
      </c>
      <c r="AM51" s="119" t="s">
        <v>108</v>
      </c>
      <c r="AN51" s="116">
        <v>1</v>
      </c>
      <c r="AO51" s="116" t="s">
        <v>350</v>
      </c>
      <c r="AP51" s="126">
        <v>560000</v>
      </c>
      <c r="AQ51" s="126">
        <v>560000</v>
      </c>
      <c r="AR51" s="132"/>
      <c r="AS51" s="116" t="s">
        <v>128</v>
      </c>
      <c r="AT51" s="116" t="s">
        <v>355</v>
      </c>
      <c r="AU51" s="116" t="s">
        <v>93</v>
      </c>
      <c r="AV51" s="135" t="s">
        <v>386</v>
      </c>
      <c r="AW51" s="58" t="s">
        <v>128</v>
      </c>
      <c r="AX51" s="41" t="s">
        <v>128</v>
      </c>
      <c r="AY51" s="41" t="s">
        <v>128</v>
      </c>
      <c r="BA51" t="str">
        <f t="shared" si="0"/>
        <v>0</v>
      </c>
    </row>
    <row r="52" spans="1:53" ht="32" hidden="1" x14ac:dyDescent="0.2">
      <c r="A52" s="194"/>
      <c r="B52" s="119" t="s">
        <v>228</v>
      </c>
      <c r="C52" s="125" t="s">
        <v>34</v>
      </c>
      <c r="D52" s="115" t="s">
        <v>440</v>
      </c>
      <c r="E52" s="119" t="s">
        <v>228</v>
      </c>
      <c r="F52" s="116" t="s">
        <v>128</v>
      </c>
      <c r="G52" s="117"/>
      <c r="H52" s="117"/>
      <c r="I52" s="117"/>
      <c r="J52" s="117"/>
      <c r="K52" s="118" t="s">
        <v>249</v>
      </c>
      <c r="L52" s="119"/>
      <c r="M52" s="118" t="s">
        <v>257</v>
      </c>
      <c r="N52" s="119" t="s">
        <v>108</v>
      </c>
      <c r="O52" s="120"/>
      <c r="P52" s="120" t="s">
        <v>128</v>
      </c>
      <c r="Q52" s="120" t="s">
        <v>128</v>
      </c>
      <c r="R52" s="120" t="s">
        <v>128</v>
      </c>
      <c r="S52" s="120" t="s">
        <v>128</v>
      </c>
      <c r="T52" s="117"/>
      <c r="U52" s="117"/>
      <c r="V52" s="117"/>
      <c r="W52" s="117"/>
      <c r="X52" s="117"/>
      <c r="Y52" s="117"/>
      <c r="Z52" s="117"/>
      <c r="AA52" s="117"/>
      <c r="AB52" s="117"/>
      <c r="AC52" s="117"/>
      <c r="AD52" s="117"/>
      <c r="AE52" s="117"/>
      <c r="AF52" s="117"/>
      <c r="AG52" s="117"/>
      <c r="AH52" s="117"/>
      <c r="AI52" s="117"/>
      <c r="AJ52" s="117"/>
      <c r="AK52" s="119" t="s">
        <v>130</v>
      </c>
      <c r="AL52" s="121">
        <v>3920000</v>
      </c>
      <c r="AM52" s="119" t="s">
        <v>108</v>
      </c>
      <c r="AN52" s="116">
        <v>1</v>
      </c>
      <c r="AO52" s="116" t="s">
        <v>350</v>
      </c>
      <c r="AP52" s="126">
        <v>3920000</v>
      </c>
      <c r="AQ52" s="126">
        <v>3920000</v>
      </c>
      <c r="AR52" s="116" t="s">
        <v>86</v>
      </c>
      <c r="AS52" s="116" t="s">
        <v>128</v>
      </c>
      <c r="AT52" s="116" t="s">
        <v>359</v>
      </c>
      <c r="AU52" s="116" t="s">
        <v>93</v>
      </c>
      <c r="AV52" s="135" t="s">
        <v>366</v>
      </c>
      <c r="AW52" s="58" t="s">
        <v>128</v>
      </c>
      <c r="AX52" s="41" t="s">
        <v>128</v>
      </c>
      <c r="AY52" s="41" t="s">
        <v>128</v>
      </c>
      <c r="BA52" t="str">
        <f t="shared" si="0"/>
        <v>0</v>
      </c>
    </row>
    <row r="53" spans="1:53" ht="15" hidden="1" customHeight="1" x14ac:dyDescent="0.2">
      <c r="A53" s="200"/>
      <c r="B53" s="201" t="s">
        <v>232</v>
      </c>
      <c r="C53" s="202" t="s">
        <v>34</v>
      </c>
      <c r="D53" s="203" t="s">
        <v>158</v>
      </c>
      <c r="E53" s="201" t="s">
        <v>232</v>
      </c>
      <c r="F53" s="204" t="s">
        <v>128</v>
      </c>
      <c r="G53" s="205"/>
      <c r="H53" s="205"/>
      <c r="I53" s="205"/>
      <c r="J53" s="205"/>
      <c r="K53" s="206" t="s">
        <v>251</v>
      </c>
      <c r="L53" s="207"/>
      <c r="M53" s="206" t="s">
        <v>140</v>
      </c>
      <c r="N53" s="201" t="s">
        <v>108</v>
      </c>
      <c r="O53" s="207"/>
      <c r="P53" s="207" t="s">
        <v>128</v>
      </c>
      <c r="Q53" s="207" t="s">
        <v>128</v>
      </c>
      <c r="R53" s="207" t="s">
        <v>128</v>
      </c>
      <c r="S53" s="207" t="s">
        <v>128</v>
      </c>
      <c r="T53" s="205"/>
      <c r="U53" s="205"/>
      <c r="V53" s="205"/>
      <c r="W53" s="205"/>
      <c r="X53" s="205"/>
      <c r="Y53" s="205"/>
      <c r="Z53" s="205"/>
      <c r="AA53" s="205"/>
      <c r="AB53" s="205"/>
      <c r="AC53" s="205"/>
      <c r="AD53" s="205"/>
      <c r="AE53" s="205"/>
      <c r="AF53" s="205"/>
      <c r="AG53" s="205"/>
      <c r="AH53" s="205"/>
      <c r="AI53" s="205"/>
      <c r="AJ53" s="205"/>
      <c r="AK53" s="201" t="s">
        <v>130</v>
      </c>
      <c r="AL53" s="208">
        <v>3800000</v>
      </c>
      <c r="AM53" s="201" t="s">
        <v>108</v>
      </c>
      <c r="AN53" s="204">
        <v>1</v>
      </c>
      <c r="AO53" s="204" t="s">
        <v>350</v>
      </c>
      <c r="AP53" s="211">
        <v>3800000</v>
      </c>
      <c r="AQ53" s="211">
        <v>3800000</v>
      </c>
      <c r="AR53" s="210" t="s">
        <v>86</v>
      </c>
      <c r="AS53" s="204" t="s">
        <v>128</v>
      </c>
      <c r="AT53" s="204" t="s">
        <v>355</v>
      </c>
      <c r="AU53" s="204" t="s">
        <v>93</v>
      </c>
      <c r="AV53" s="90" t="s">
        <v>385</v>
      </c>
      <c r="AW53" s="58" t="s">
        <v>128</v>
      </c>
      <c r="AX53" s="41" t="s">
        <v>128</v>
      </c>
      <c r="AY53" s="41" t="s">
        <v>128</v>
      </c>
      <c r="BA53" t="str">
        <f t="shared" si="0"/>
        <v>0</v>
      </c>
    </row>
    <row r="54" spans="1:53" ht="15" hidden="1" customHeight="1" x14ac:dyDescent="0.2">
      <c r="A54" s="194"/>
      <c r="B54" s="119" t="s">
        <v>229</v>
      </c>
      <c r="C54" s="125" t="s">
        <v>34</v>
      </c>
      <c r="D54" s="115" t="s">
        <v>161</v>
      </c>
      <c r="E54" s="119" t="s">
        <v>229</v>
      </c>
      <c r="F54" s="116" t="s">
        <v>128</v>
      </c>
      <c r="G54" s="117"/>
      <c r="H54" s="117"/>
      <c r="I54" s="117"/>
      <c r="J54" s="117"/>
      <c r="K54" s="118" t="s">
        <v>249</v>
      </c>
      <c r="L54" s="120"/>
      <c r="M54" s="119" t="s">
        <v>254</v>
      </c>
      <c r="N54" s="119" t="s">
        <v>108</v>
      </c>
      <c r="O54" s="120"/>
      <c r="P54" s="120" t="s">
        <v>128</v>
      </c>
      <c r="Q54" s="120" t="s">
        <v>128</v>
      </c>
      <c r="R54" s="120" t="s">
        <v>128</v>
      </c>
      <c r="S54" s="120" t="s">
        <v>128</v>
      </c>
      <c r="T54" s="117"/>
      <c r="U54" s="117"/>
      <c r="V54" s="117"/>
      <c r="W54" s="117"/>
      <c r="X54" s="117"/>
      <c r="Y54" s="117"/>
      <c r="Z54" s="117"/>
      <c r="AA54" s="117"/>
      <c r="AB54" s="117"/>
      <c r="AC54" s="117"/>
      <c r="AD54" s="117"/>
      <c r="AE54" s="117"/>
      <c r="AF54" s="117"/>
      <c r="AG54" s="117"/>
      <c r="AH54" s="117"/>
      <c r="AI54" s="117"/>
      <c r="AJ54" s="117"/>
      <c r="AK54" s="119" t="s">
        <v>130</v>
      </c>
      <c r="AL54" s="121">
        <v>660000</v>
      </c>
      <c r="AM54" s="119" t="s">
        <v>108</v>
      </c>
      <c r="AN54" s="116">
        <v>1</v>
      </c>
      <c r="AO54" s="116" t="s">
        <v>350</v>
      </c>
      <c r="AP54" s="131">
        <v>660000</v>
      </c>
      <c r="AQ54" s="131">
        <v>660000</v>
      </c>
      <c r="AR54" s="132" t="s">
        <v>335</v>
      </c>
      <c r="AS54" s="132" t="s">
        <v>128</v>
      </c>
      <c r="AT54" s="132" t="s">
        <v>359</v>
      </c>
      <c r="AU54" s="132" t="s">
        <v>93</v>
      </c>
      <c r="AV54" s="186" t="s">
        <v>360</v>
      </c>
      <c r="AW54" s="59" t="s">
        <v>128</v>
      </c>
      <c r="AX54" s="43" t="s">
        <v>128</v>
      </c>
      <c r="AY54" s="43" t="s">
        <v>128</v>
      </c>
      <c r="BA54" t="str">
        <f t="shared" si="0"/>
        <v>0</v>
      </c>
    </row>
    <row r="55" spans="1:53" ht="17.25" hidden="1" customHeight="1" x14ac:dyDescent="0.2">
      <c r="A55" s="194"/>
      <c r="B55" s="119" t="s">
        <v>232</v>
      </c>
      <c r="C55" s="125" t="s">
        <v>34</v>
      </c>
      <c r="D55" s="115" t="s">
        <v>158</v>
      </c>
      <c r="E55" s="119" t="s">
        <v>232</v>
      </c>
      <c r="F55" s="116" t="s">
        <v>128</v>
      </c>
      <c r="G55" s="117"/>
      <c r="H55" s="117"/>
      <c r="I55" s="117"/>
      <c r="J55" s="117"/>
      <c r="K55" s="118" t="s">
        <v>133</v>
      </c>
      <c r="L55" s="120"/>
      <c r="M55" s="119" t="s">
        <v>140</v>
      </c>
      <c r="N55" s="119" t="s">
        <v>108</v>
      </c>
      <c r="O55" s="120"/>
      <c r="P55" s="120" t="s">
        <v>128</v>
      </c>
      <c r="Q55" s="120" t="s">
        <v>128</v>
      </c>
      <c r="R55" s="120" t="s">
        <v>128</v>
      </c>
      <c r="S55" s="120" t="s">
        <v>128</v>
      </c>
      <c r="T55" s="117"/>
      <c r="U55" s="117"/>
      <c r="V55" s="117"/>
      <c r="W55" s="117"/>
      <c r="X55" s="117"/>
      <c r="Y55" s="117"/>
      <c r="Z55" s="117"/>
      <c r="AA55" s="117"/>
      <c r="AB55" s="117"/>
      <c r="AC55" s="117"/>
      <c r="AD55" s="117"/>
      <c r="AE55" s="117"/>
      <c r="AF55" s="117"/>
      <c r="AG55" s="117"/>
      <c r="AH55" s="117"/>
      <c r="AI55" s="117"/>
      <c r="AJ55" s="117"/>
      <c r="AK55" s="119" t="s">
        <v>130</v>
      </c>
      <c r="AL55" s="121">
        <v>2450000</v>
      </c>
      <c r="AM55" s="119" t="s">
        <v>108</v>
      </c>
      <c r="AN55" s="116">
        <v>1</v>
      </c>
      <c r="AO55" s="116" t="s">
        <v>350</v>
      </c>
      <c r="AP55" s="131">
        <v>2450000</v>
      </c>
      <c r="AQ55" s="131">
        <v>2450000</v>
      </c>
      <c r="AR55" s="116" t="s">
        <v>335</v>
      </c>
      <c r="AS55" s="116" t="s">
        <v>128</v>
      </c>
      <c r="AT55" s="116" t="s">
        <v>355</v>
      </c>
      <c r="AU55" s="116" t="s">
        <v>93</v>
      </c>
      <c r="AV55" s="135" t="s">
        <v>91</v>
      </c>
      <c r="AW55" s="58" t="s">
        <v>128</v>
      </c>
      <c r="AX55" s="41" t="s">
        <v>128</v>
      </c>
      <c r="AY55" s="41" t="s">
        <v>128</v>
      </c>
      <c r="BA55" t="str">
        <f t="shared" si="0"/>
        <v>0</v>
      </c>
    </row>
    <row r="56" spans="1:53" ht="15" hidden="1" customHeight="1" x14ac:dyDescent="0.2">
      <c r="A56" s="194"/>
      <c r="B56" s="119" t="s">
        <v>234</v>
      </c>
      <c r="C56" s="125" t="s">
        <v>34</v>
      </c>
      <c r="D56" s="115" t="s">
        <v>165</v>
      </c>
      <c r="E56" s="119" t="s">
        <v>234</v>
      </c>
      <c r="F56" s="116" t="s">
        <v>128</v>
      </c>
      <c r="G56" s="117"/>
      <c r="H56" s="117"/>
      <c r="I56" s="117"/>
      <c r="J56" s="117"/>
      <c r="K56" s="118" t="s">
        <v>269</v>
      </c>
      <c r="L56" s="120"/>
      <c r="M56" s="119" t="s">
        <v>259</v>
      </c>
      <c r="N56" s="119" t="s">
        <v>108</v>
      </c>
      <c r="O56" s="120"/>
      <c r="P56" s="120" t="s">
        <v>128</v>
      </c>
      <c r="Q56" s="120" t="s">
        <v>128</v>
      </c>
      <c r="R56" s="120" t="s">
        <v>128</v>
      </c>
      <c r="S56" s="120" t="s">
        <v>128</v>
      </c>
      <c r="T56" s="117"/>
      <c r="U56" s="117"/>
      <c r="V56" s="117"/>
      <c r="W56" s="117"/>
      <c r="X56" s="117"/>
      <c r="Y56" s="117"/>
      <c r="Z56" s="117"/>
      <c r="AA56" s="117"/>
      <c r="AB56" s="117"/>
      <c r="AC56" s="117"/>
      <c r="AD56" s="117"/>
      <c r="AE56" s="117"/>
      <c r="AF56" s="117"/>
      <c r="AG56" s="117"/>
      <c r="AH56" s="117"/>
      <c r="AI56" s="117"/>
      <c r="AJ56" s="117"/>
      <c r="AK56" s="119" t="s">
        <v>130</v>
      </c>
      <c r="AL56" s="121">
        <v>630000</v>
      </c>
      <c r="AM56" s="119" t="s">
        <v>108</v>
      </c>
      <c r="AN56" s="116">
        <v>1</v>
      </c>
      <c r="AO56" s="116" t="s">
        <v>350</v>
      </c>
      <c r="AP56" s="131">
        <v>630000</v>
      </c>
      <c r="AQ56" s="131">
        <v>630000</v>
      </c>
      <c r="AR56" s="116" t="s">
        <v>335</v>
      </c>
      <c r="AS56" s="116" t="s">
        <v>128</v>
      </c>
      <c r="AT56" s="116" t="s">
        <v>355</v>
      </c>
      <c r="AU56" s="116" t="s">
        <v>93</v>
      </c>
      <c r="AV56" s="135" t="s">
        <v>91</v>
      </c>
      <c r="AW56" s="58" t="s">
        <v>128</v>
      </c>
      <c r="AX56" s="41" t="s">
        <v>128</v>
      </c>
      <c r="AY56" s="41" t="s">
        <v>128</v>
      </c>
      <c r="BA56" t="str">
        <f t="shared" si="0"/>
        <v>0</v>
      </c>
    </row>
    <row r="57" spans="1:53" ht="15" hidden="1" customHeight="1" x14ac:dyDescent="0.2">
      <c r="A57" s="194"/>
      <c r="B57" s="119" t="s">
        <v>232</v>
      </c>
      <c r="C57" s="125" t="s">
        <v>34</v>
      </c>
      <c r="D57" s="115" t="s">
        <v>158</v>
      </c>
      <c r="E57" s="119" t="s">
        <v>232</v>
      </c>
      <c r="F57" s="116" t="s">
        <v>128</v>
      </c>
      <c r="G57" s="117"/>
      <c r="H57" s="117"/>
      <c r="I57" s="117"/>
      <c r="J57" s="117"/>
      <c r="K57" s="118" t="s">
        <v>251</v>
      </c>
      <c r="L57" s="120"/>
      <c r="M57" s="119" t="s">
        <v>140</v>
      </c>
      <c r="N57" s="119" t="s">
        <v>108</v>
      </c>
      <c r="O57" s="120"/>
      <c r="P57" s="120" t="s">
        <v>128</v>
      </c>
      <c r="Q57" s="120" t="s">
        <v>128</v>
      </c>
      <c r="R57" s="120" t="s">
        <v>128</v>
      </c>
      <c r="S57" s="120" t="s">
        <v>128</v>
      </c>
      <c r="T57" s="117"/>
      <c r="U57" s="117"/>
      <c r="V57" s="117"/>
      <c r="W57" s="117"/>
      <c r="X57" s="117"/>
      <c r="Y57" s="117"/>
      <c r="Z57" s="117"/>
      <c r="AA57" s="117"/>
      <c r="AB57" s="117"/>
      <c r="AC57" s="117"/>
      <c r="AD57" s="117"/>
      <c r="AE57" s="117"/>
      <c r="AF57" s="117"/>
      <c r="AG57" s="117"/>
      <c r="AH57" s="117"/>
      <c r="AI57" s="117"/>
      <c r="AJ57" s="117"/>
      <c r="AK57" s="119" t="s">
        <v>130</v>
      </c>
      <c r="AL57" s="121">
        <v>4400000</v>
      </c>
      <c r="AM57" s="119" t="s">
        <v>108</v>
      </c>
      <c r="AN57" s="116">
        <v>1</v>
      </c>
      <c r="AO57" s="116" t="s">
        <v>350</v>
      </c>
      <c r="AP57" s="131">
        <v>4400000</v>
      </c>
      <c r="AQ57" s="131">
        <v>4400000</v>
      </c>
      <c r="AR57" s="132" t="s">
        <v>86</v>
      </c>
      <c r="AS57" s="132" t="s">
        <v>128</v>
      </c>
      <c r="AT57" s="132" t="s">
        <v>361</v>
      </c>
      <c r="AU57" s="132" t="s">
        <v>93</v>
      </c>
      <c r="AV57" s="186" t="s">
        <v>381</v>
      </c>
      <c r="AW57" s="59" t="s">
        <v>128</v>
      </c>
      <c r="AX57" s="43" t="s">
        <v>128</v>
      </c>
      <c r="AY57" s="43" t="s">
        <v>128</v>
      </c>
      <c r="BA57" t="str">
        <f t="shared" si="0"/>
        <v>0</v>
      </c>
    </row>
    <row r="58" spans="1:53" s="37" customFormat="1" ht="32" hidden="1" x14ac:dyDescent="0.2">
      <c r="A58" s="194"/>
      <c r="B58" s="119" t="s">
        <v>230</v>
      </c>
      <c r="C58" s="125" t="s">
        <v>34</v>
      </c>
      <c r="D58" s="115" t="s">
        <v>408</v>
      </c>
      <c r="E58" s="119" t="s">
        <v>230</v>
      </c>
      <c r="F58" s="116" t="s">
        <v>128</v>
      </c>
      <c r="G58" s="117"/>
      <c r="H58" s="117"/>
      <c r="I58" s="117"/>
      <c r="J58" s="117"/>
      <c r="K58" s="118" t="s">
        <v>271</v>
      </c>
      <c r="L58" s="120"/>
      <c r="M58" s="118" t="s">
        <v>255</v>
      </c>
      <c r="N58" s="119" t="s">
        <v>108</v>
      </c>
      <c r="O58" s="120"/>
      <c r="P58" s="120" t="s">
        <v>128</v>
      </c>
      <c r="Q58" s="120" t="s">
        <v>128</v>
      </c>
      <c r="R58" s="120" t="s">
        <v>128</v>
      </c>
      <c r="S58" s="120" t="s">
        <v>128</v>
      </c>
      <c r="T58" s="117"/>
      <c r="U58" s="117"/>
      <c r="V58" s="117"/>
      <c r="W58" s="117"/>
      <c r="X58" s="117"/>
      <c r="Y58" s="117"/>
      <c r="Z58" s="117"/>
      <c r="AA58" s="117"/>
      <c r="AB58" s="117"/>
      <c r="AC58" s="117"/>
      <c r="AD58" s="117"/>
      <c r="AE58" s="117"/>
      <c r="AF58" s="117"/>
      <c r="AG58" s="117"/>
      <c r="AH58" s="117"/>
      <c r="AI58" s="117"/>
      <c r="AJ58" s="117"/>
      <c r="AK58" s="119" t="s">
        <v>130</v>
      </c>
      <c r="AL58" s="121">
        <v>1350000</v>
      </c>
      <c r="AM58" s="119" t="s">
        <v>108</v>
      </c>
      <c r="AN58" s="116">
        <v>1</v>
      </c>
      <c r="AO58" s="116" t="s">
        <v>350</v>
      </c>
      <c r="AP58" s="131">
        <v>1350000</v>
      </c>
      <c r="AQ58" s="131">
        <v>1350000</v>
      </c>
      <c r="AR58" s="116" t="s">
        <v>86</v>
      </c>
      <c r="AS58" s="116" t="s">
        <v>128</v>
      </c>
      <c r="AT58" s="116" t="s">
        <v>355</v>
      </c>
      <c r="AU58" s="116" t="s">
        <v>93</v>
      </c>
      <c r="AV58" s="187" t="s">
        <v>372</v>
      </c>
      <c r="AW58" s="58" t="s">
        <v>128</v>
      </c>
      <c r="AX58" s="41" t="s">
        <v>128</v>
      </c>
      <c r="AY58" s="41" t="s">
        <v>128</v>
      </c>
      <c r="BA58" t="str">
        <f t="shared" si="0"/>
        <v>0</v>
      </c>
    </row>
    <row r="59" spans="1:53" s="37" customFormat="1" ht="32" hidden="1" x14ac:dyDescent="0.2">
      <c r="A59" s="194"/>
      <c r="B59" s="119" t="s">
        <v>230</v>
      </c>
      <c r="C59" s="125" t="s">
        <v>34</v>
      </c>
      <c r="D59" s="115" t="s">
        <v>408</v>
      </c>
      <c r="E59" s="119" t="s">
        <v>230</v>
      </c>
      <c r="F59" s="116" t="s">
        <v>128</v>
      </c>
      <c r="G59" s="117"/>
      <c r="H59" s="117"/>
      <c r="I59" s="117"/>
      <c r="J59" s="117"/>
      <c r="K59" s="118" t="s">
        <v>271</v>
      </c>
      <c r="L59" s="120"/>
      <c r="M59" s="118" t="s">
        <v>255</v>
      </c>
      <c r="N59" s="119" t="s">
        <v>108</v>
      </c>
      <c r="O59" s="120"/>
      <c r="P59" s="120" t="s">
        <v>128</v>
      </c>
      <c r="Q59" s="120" t="s">
        <v>128</v>
      </c>
      <c r="R59" s="120" t="s">
        <v>128</v>
      </c>
      <c r="S59" s="120" t="s">
        <v>128</v>
      </c>
      <c r="T59" s="117"/>
      <c r="U59" s="117"/>
      <c r="V59" s="117"/>
      <c r="W59" s="117"/>
      <c r="X59" s="117"/>
      <c r="Y59" s="117"/>
      <c r="Z59" s="117"/>
      <c r="AA59" s="117"/>
      <c r="AB59" s="117"/>
      <c r="AC59" s="117"/>
      <c r="AD59" s="117"/>
      <c r="AE59" s="117"/>
      <c r="AF59" s="117"/>
      <c r="AG59" s="117"/>
      <c r="AH59" s="117"/>
      <c r="AI59" s="117"/>
      <c r="AJ59" s="117"/>
      <c r="AK59" s="119" t="s">
        <v>130</v>
      </c>
      <c r="AL59" s="121">
        <v>1350000</v>
      </c>
      <c r="AM59" s="119" t="s">
        <v>108</v>
      </c>
      <c r="AN59" s="116">
        <v>1</v>
      </c>
      <c r="AO59" s="116" t="s">
        <v>350</v>
      </c>
      <c r="AP59" s="131">
        <v>1350000</v>
      </c>
      <c r="AQ59" s="131">
        <v>1350000</v>
      </c>
      <c r="AR59" s="116" t="s">
        <v>86</v>
      </c>
      <c r="AS59" s="132" t="s">
        <v>128</v>
      </c>
      <c r="AT59" s="132" t="s">
        <v>361</v>
      </c>
      <c r="AU59" s="132" t="s">
        <v>93</v>
      </c>
      <c r="AV59" s="187" t="s">
        <v>362</v>
      </c>
      <c r="AW59" s="58" t="s">
        <v>128</v>
      </c>
      <c r="AX59" s="41" t="s">
        <v>128</v>
      </c>
      <c r="AY59" s="41" t="s">
        <v>128</v>
      </c>
      <c r="BA59" t="str">
        <f t="shared" si="0"/>
        <v>0</v>
      </c>
    </row>
    <row r="60" spans="1:53" s="37" customFormat="1" ht="32" hidden="1" x14ac:dyDescent="0.2">
      <c r="A60" s="194"/>
      <c r="B60" s="119" t="s">
        <v>230</v>
      </c>
      <c r="C60" s="125" t="s">
        <v>34</v>
      </c>
      <c r="D60" s="115" t="s">
        <v>408</v>
      </c>
      <c r="E60" s="119" t="s">
        <v>230</v>
      </c>
      <c r="F60" s="116" t="s">
        <v>128</v>
      </c>
      <c r="G60" s="117"/>
      <c r="H60" s="117"/>
      <c r="I60" s="117"/>
      <c r="J60" s="117"/>
      <c r="K60" s="118" t="s">
        <v>271</v>
      </c>
      <c r="L60" s="120"/>
      <c r="M60" s="118" t="s">
        <v>255</v>
      </c>
      <c r="N60" s="119" t="s">
        <v>108</v>
      </c>
      <c r="O60" s="120"/>
      <c r="P60" s="120" t="s">
        <v>128</v>
      </c>
      <c r="Q60" s="120" t="s">
        <v>128</v>
      </c>
      <c r="R60" s="120" t="s">
        <v>128</v>
      </c>
      <c r="S60" s="120" t="s">
        <v>128</v>
      </c>
      <c r="T60" s="117"/>
      <c r="U60" s="117"/>
      <c r="V60" s="117"/>
      <c r="W60" s="117"/>
      <c r="X60" s="117"/>
      <c r="Y60" s="117"/>
      <c r="Z60" s="117"/>
      <c r="AA60" s="117"/>
      <c r="AB60" s="117"/>
      <c r="AC60" s="117"/>
      <c r="AD60" s="117"/>
      <c r="AE60" s="117"/>
      <c r="AF60" s="117"/>
      <c r="AG60" s="117"/>
      <c r="AH60" s="117"/>
      <c r="AI60" s="117"/>
      <c r="AJ60" s="117"/>
      <c r="AK60" s="119" t="s">
        <v>130</v>
      </c>
      <c r="AL60" s="121">
        <v>1350000</v>
      </c>
      <c r="AM60" s="119" t="s">
        <v>108</v>
      </c>
      <c r="AN60" s="116">
        <v>1</v>
      </c>
      <c r="AO60" s="116" t="s">
        <v>350</v>
      </c>
      <c r="AP60" s="131">
        <v>1350000</v>
      </c>
      <c r="AQ60" s="131">
        <v>1350000</v>
      </c>
      <c r="AR60" s="116" t="s">
        <v>86</v>
      </c>
      <c r="AS60" s="132" t="s">
        <v>128</v>
      </c>
      <c r="AT60" s="132" t="s">
        <v>361</v>
      </c>
      <c r="AU60" s="132" t="s">
        <v>93</v>
      </c>
      <c r="AV60" s="187" t="s">
        <v>362</v>
      </c>
      <c r="AW60" s="58" t="s">
        <v>128</v>
      </c>
      <c r="AX60" s="41" t="s">
        <v>128</v>
      </c>
      <c r="AY60" s="41" t="s">
        <v>128</v>
      </c>
      <c r="BA60" t="str">
        <f t="shared" si="0"/>
        <v>0</v>
      </c>
    </row>
    <row r="61" spans="1:53" s="37" customFormat="1" ht="32" hidden="1" x14ac:dyDescent="0.2">
      <c r="A61" s="194"/>
      <c r="B61" s="119" t="s">
        <v>230</v>
      </c>
      <c r="C61" s="125" t="s">
        <v>34</v>
      </c>
      <c r="D61" s="115" t="s">
        <v>408</v>
      </c>
      <c r="E61" s="119" t="s">
        <v>230</v>
      </c>
      <c r="F61" s="116" t="s">
        <v>128</v>
      </c>
      <c r="G61" s="117"/>
      <c r="H61" s="117"/>
      <c r="I61" s="117"/>
      <c r="J61" s="117"/>
      <c r="K61" s="118" t="s">
        <v>271</v>
      </c>
      <c r="L61" s="120"/>
      <c r="M61" s="118" t="s">
        <v>255</v>
      </c>
      <c r="N61" s="119" t="s">
        <v>108</v>
      </c>
      <c r="O61" s="120"/>
      <c r="P61" s="120" t="s">
        <v>128</v>
      </c>
      <c r="Q61" s="120" t="s">
        <v>128</v>
      </c>
      <c r="R61" s="120" t="s">
        <v>128</v>
      </c>
      <c r="S61" s="120" t="s">
        <v>128</v>
      </c>
      <c r="T61" s="117"/>
      <c r="U61" s="117"/>
      <c r="V61" s="117"/>
      <c r="W61" s="117"/>
      <c r="X61" s="117"/>
      <c r="Y61" s="117"/>
      <c r="Z61" s="117"/>
      <c r="AA61" s="117"/>
      <c r="AB61" s="117"/>
      <c r="AC61" s="117"/>
      <c r="AD61" s="117"/>
      <c r="AE61" s="117"/>
      <c r="AF61" s="117"/>
      <c r="AG61" s="117"/>
      <c r="AH61" s="117"/>
      <c r="AI61" s="117"/>
      <c r="AJ61" s="117"/>
      <c r="AK61" s="119" t="s">
        <v>130</v>
      </c>
      <c r="AL61" s="121">
        <v>1350000</v>
      </c>
      <c r="AM61" s="119" t="s">
        <v>108</v>
      </c>
      <c r="AN61" s="116">
        <v>1</v>
      </c>
      <c r="AO61" s="116" t="s">
        <v>350</v>
      </c>
      <c r="AP61" s="131">
        <v>1350000</v>
      </c>
      <c r="AQ61" s="131">
        <v>1350000</v>
      </c>
      <c r="AR61" s="116" t="s">
        <v>86</v>
      </c>
      <c r="AS61" s="132" t="s">
        <v>128</v>
      </c>
      <c r="AT61" s="132" t="s">
        <v>361</v>
      </c>
      <c r="AU61" s="132" t="s">
        <v>93</v>
      </c>
      <c r="AV61" s="187" t="s">
        <v>362</v>
      </c>
      <c r="AW61" s="58" t="s">
        <v>128</v>
      </c>
      <c r="AX61" s="41" t="s">
        <v>128</v>
      </c>
      <c r="AY61" s="41" t="s">
        <v>128</v>
      </c>
      <c r="BA61" t="str">
        <f t="shared" si="0"/>
        <v>0</v>
      </c>
    </row>
    <row r="62" spans="1:53" s="37" customFormat="1" ht="32" hidden="1" x14ac:dyDescent="0.2">
      <c r="A62" s="194"/>
      <c r="B62" s="119" t="s">
        <v>230</v>
      </c>
      <c r="C62" s="125" t="s">
        <v>34</v>
      </c>
      <c r="D62" s="115" t="s">
        <v>408</v>
      </c>
      <c r="E62" s="119" t="s">
        <v>230</v>
      </c>
      <c r="F62" s="116" t="s">
        <v>128</v>
      </c>
      <c r="G62" s="117"/>
      <c r="H62" s="117"/>
      <c r="I62" s="117"/>
      <c r="J62" s="117"/>
      <c r="K62" s="118" t="s">
        <v>271</v>
      </c>
      <c r="L62" s="120"/>
      <c r="M62" s="118" t="s">
        <v>255</v>
      </c>
      <c r="N62" s="119" t="s">
        <v>108</v>
      </c>
      <c r="O62" s="120"/>
      <c r="P62" s="120" t="s">
        <v>128</v>
      </c>
      <c r="Q62" s="120" t="s">
        <v>128</v>
      </c>
      <c r="R62" s="120" t="s">
        <v>128</v>
      </c>
      <c r="S62" s="120" t="s">
        <v>128</v>
      </c>
      <c r="T62" s="117"/>
      <c r="U62" s="117"/>
      <c r="V62" s="117"/>
      <c r="W62" s="117"/>
      <c r="X62" s="117"/>
      <c r="Y62" s="117"/>
      <c r="Z62" s="117"/>
      <c r="AA62" s="117"/>
      <c r="AB62" s="117"/>
      <c r="AC62" s="117"/>
      <c r="AD62" s="117"/>
      <c r="AE62" s="117"/>
      <c r="AF62" s="117"/>
      <c r="AG62" s="117"/>
      <c r="AH62" s="117"/>
      <c r="AI62" s="117"/>
      <c r="AJ62" s="117"/>
      <c r="AK62" s="119" t="s">
        <v>130</v>
      </c>
      <c r="AL62" s="121">
        <v>1350000</v>
      </c>
      <c r="AM62" s="119" t="s">
        <v>108</v>
      </c>
      <c r="AN62" s="116">
        <v>1</v>
      </c>
      <c r="AO62" s="116" t="s">
        <v>350</v>
      </c>
      <c r="AP62" s="131">
        <v>1350000</v>
      </c>
      <c r="AQ62" s="131">
        <v>1350000</v>
      </c>
      <c r="AR62" s="116" t="s">
        <v>86</v>
      </c>
      <c r="AS62" s="132" t="s">
        <v>128</v>
      </c>
      <c r="AT62" s="132" t="s">
        <v>361</v>
      </c>
      <c r="AU62" s="132" t="s">
        <v>93</v>
      </c>
      <c r="AV62" s="187" t="s">
        <v>362</v>
      </c>
      <c r="AW62" s="58" t="s">
        <v>128</v>
      </c>
      <c r="AX62" s="41" t="s">
        <v>128</v>
      </c>
      <c r="AY62" s="41" t="s">
        <v>128</v>
      </c>
      <c r="BA62" t="str">
        <f t="shared" si="0"/>
        <v>0</v>
      </c>
    </row>
    <row r="63" spans="1:53" s="37" customFormat="1" ht="32" hidden="1" x14ac:dyDescent="0.2">
      <c r="A63" s="194"/>
      <c r="B63" s="119" t="s">
        <v>230</v>
      </c>
      <c r="C63" s="125" t="s">
        <v>34</v>
      </c>
      <c r="D63" s="115" t="s">
        <v>408</v>
      </c>
      <c r="E63" s="119" t="s">
        <v>230</v>
      </c>
      <c r="F63" s="116" t="s">
        <v>128</v>
      </c>
      <c r="G63" s="117"/>
      <c r="H63" s="117"/>
      <c r="I63" s="117"/>
      <c r="J63" s="117"/>
      <c r="K63" s="118" t="s">
        <v>271</v>
      </c>
      <c r="L63" s="120"/>
      <c r="M63" s="118" t="s">
        <v>255</v>
      </c>
      <c r="N63" s="119" t="s">
        <v>108</v>
      </c>
      <c r="O63" s="120"/>
      <c r="P63" s="120" t="s">
        <v>128</v>
      </c>
      <c r="Q63" s="120" t="s">
        <v>128</v>
      </c>
      <c r="R63" s="120" t="s">
        <v>128</v>
      </c>
      <c r="S63" s="120" t="s">
        <v>128</v>
      </c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  <c r="AK63" s="119" t="s">
        <v>130</v>
      </c>
      <c r="AL63" s="121">
        <v>1350000</v>
      </c>
      <c r="AM63" s="119" t="s">
        <v>108</v>
      </c>
      <c r="AN63" s="116">
        <v>1</v>
      </c>
      <c r="AO63" s="116" t="s">
        <v>350</v>
      </c>
      <c r="AP63" s="131">
        <v>1350000</v>
      </c>
      <c r="AQ63" s="131">
        <v>1350000</v>
      </c>
      <c r="AR63" s="116" t="s">
        <v>335</v>
      </c>
      <c r="AS63" s="116" t="s">
        <v>128</v>
      </c>
      <c r="AT63" s="116" t="s">
        <v>352</v>
      </c>
      <c r="AU63" s="116" t="s">
        <v>93</v>
      </c>
      <c r="AV63" s="188" t="s">
        <v>409</v>
      </c>
      <c r="AW63" s="58" t="s">
        <v>128</v>
      </c>
      <c r="AX63" s="41" t="s">
        <v>128</v>
      </c>
      <c r="AY63" s="41" t="s">
        <v>128</v>
      </c>
      <c r="BA63" t="str">
        <f t="shared" si="0"/>
        <v>0</v>
      </c>
    </row>
    <row r="64" spans="1:53" ht="15" hidden="1" customHeight="1" x14ac:dyDescent="0.2">
      <c r="A64" s="134"/>
      <c r="B64" s="95" t="s">
        <v>228</v>
      </c>
      <c r="C64" s="101" t="s">
        <v>34</v>
      </c>
      <c r="D64" s="92" t="s">
        <v>160</v>
      </c>
      <c r="E64" s="95" t="s">
        <v>228</v>
      </c>
      <c r="F64" s="99" t="s">
        <v>128</v>
      </c>
      <c r="G64" s="102"/>
      <c r="H64" s="102"/>
      <c r="I64" s="102"/>
      <c r="J64" s="102"/>
      <c r="K64" s="94" t="s">
        <v>398</v>
      </c>
      <c r="L64" s="96"/>
      <c r="M64" s="94" t="s">
        <v>257</v>
      </c>
      <c r="N64" s="95" t="s">
        <v>108</v>
      </c>
      <c r="O64" s="96"/>
      <c r="P64" s="96" t="s">
        <v>128</v>
      </c>
      <c r="Q64" s="96" t="s">
        <v>128</v>
      </c>
      <c r="R64" s="96" t="s">
        <v>128</v>
      </c>
      <c r="S64" s="96" t="s">
        <v>128</v>
      </c>
      <c r="T64" s="102"/>
      <c r="U64" s="102"/>
      <c r="V64" s="102"/>
      <c r="W64" s="102"/>
      <c r="X64" s="102"/>
      <c r="Y64" s="102"/>
      <c r="Z64" s="102"/>
      <c r="AA64" s="102"/>
      <c r="AB64" s="102"/>
      <c r="AC64" s="102"/>
      <c r="AD64" s="102"/>
      <c r="AE64" s="102"/>
      <c r="AF64" s="102"/>
      <c r="AG64" s="102"/>
      <c r="AH64" s="102"/>
      <c r="AI64" s="102"/>
      <c r="AJ64" s="102"/>
      <c r="AK64" s="95" t="s">
        <v>130</v>
      </c>
      <c r="AL64" s="97">
        <v>1050000</v>
      </c>
      <c r="AM64" s="95" t="s">
        <v>108</v>
      </c>
      <c r="AN64" s="99">
        <v>1</v>
      </c>
      <c r="AO64" s="99" t="s">
        <v>350</v>
      </c>
      <c r="AP64" s="103">
        <v>1050000</v>
      </c>
      <c r="AQ64" s="103">
        <v>1050000</v>
      </c>
      <c r="AR64" s="104" t="s">
        <v>86</v>
      </c>
      <c r="AS64" s="104" t="s">
        <v>128</v>
      </c>
      <c r="AT64" s="104" t="s">
        <v>359</v>
      </c>
      <c r="AU64" s="104" t="s">
        <v>93</v>
      </c>
      <c r="AV64" s="186" t="s">
        <v>360</v>
      </c>
      <c r="AW64" s="59" t="s">
        <v>128</v>
      </c>
      <c r="AX64" s="43" t="s">
        <v>128</v>
      </c>
      <c r="AY64" s="43" t="s">
        <v>128</v>
      </c>
      <c r="BA64" t="str">
        <f t="shared" si="0"/>
        <v>0</v>
      </c>
    </row>
    <row r="65" spans="1:53" ht="19.5" hidden="1" customHeight="1" x14ac:dyDescent="0.2">
      <c r="A65" s="194"/>
      <c r="B65" s="119" t="s">
        <v>228</v>
      </c>
      <c r="C65" s="125" t="s">
        <v>34</v>
      </c>
      <c r="D65" s="115" t="s">
        <v>160</v>
      </c>
      <c r="E65" s="119" t="s">
        <v>228</v>
      </c>
      <c r="F65" s="116" t="s">
        <v>128</v>
      </c>
      <c r="G65" s="117"/>
      <c r="H65" s="117"/>
      <c r="I65" s="117"/>
      <c r="J65" s="117"/>
      <c r="K65" s="118" t="s">
        <v>398</v>
      </c>
      <c r="L65" s="120"/>
      <c r="M65" s="118" t="s">
        <v>257</v>
      </c>
      <c r="N65" s="119" t="s">
        <v>108</v>
      </c>
      <c r="O65" s="120"/>
      <c r="P65" s="120" t="s">
        <v>128</v>
      </c>
      <c r="Q65" s="120" t="s">
        <v>128</v>
      </c>
      <c r="R65" s="120" t="s">
        <v>128</v>
      </c>
      <c r="S65" s="120" t="s">
        <v>128</v>
      </c>
      <c r="T65" s="117"/>
      <c r="U65" s="117"/>
      <c r="V65" s="117"/>
      <c r="W65" s="117"/>
      <c r="X65" s="117"/>
      <c r="Y65" s="117"/>
      <c r="Z65" s="117"/>
      <c r="AA65" s="117"/>
      <c r="AB65" s="117"/>
      <c r="AC65" s="117"/>
      <c r="AD65" s="117"/>
      <c r="AE65" s="117"/>
      <c r="AF65" s="117"/>
      <c r="AG65" s="117"/>
      <c r="AH65" s="117"/>
      <c r="AI65" s="117"/>
      <c r="AJ65" s="117"/>
      <c r="AK65" s="119" t="s">
        <v>130</v>
      </c>
      <c r="AL65" s="121">
        <v>1050000</v>
      </c>
      <c r="AM65" s="119" t="s">
        <v>108</v>
      </c>
      <c r="AN65" s="116">
        <v>1</v>
      </c>
      <c r="AO65" s="116" t="s">
        <v>350</v>
      </c>
      <c r="AP65" s="131">
        <v>1050000</v>
      </c>
      <c r="AQ65" s="131">
        <v>1050000</v>
      </c>
      <c r="AR65" s="132" t="s">
        <v>86</v>
      </c>
      <c r="AS65" s="132" t="s">
        <v>128</v>
      </c>
      <c r="AT65" s="132" t="s">
        <v>359</v>
      </c>
      <c r="AU65" s="132" t="s">
        <v>93</v>
      </c>
      <c r="AV65" s="186" t="s">
        <v>360</v>
      </c>
      <c r="AW65" s="59" t="s">
        <v>128</v>
      </c>
      <c r="AX65" s="43" t="s">
        <v>128</v>
      </c>
      <c r="AY65" s="43" t="s">
        <v>128</v>
      </c>
      <c r="BA65" t="str">
        <f t="shared" si="0"/>
        <v>0</v>
      </c>
    </row>
    <row r="66" spans="1:53" ht="15" hidden="1" customHeight="1" x14ac:dyDescent="0.2">
      <c r="A66" s="194"/>
      <c r="B66" s="119" t="s">
        <v>234</v>
      </c>
      <c r="C66" s="125" t="s">
        <v>34</v>
      </c>
      <c r="D66" s="115" t="s">
        <v>165</v>
      </c>
      <c r="E66" s="119" t="s">
        <v>234</v>
      </c>
      <c r="F66" s="116" t="s">
        <v>128</v>
      </c>
      <c r="G66" s="117"/>
      <c r="H66" s="117"/>
      <c r="I66" s="117"/>
      <c r="J66" s="117"/>
      <c r="K66" s="118" t="s">
        <v>269</v>
      </c>
      <c r="L66" s="120"/>
      <c r="M66" s="118" t="s">
        <v>259</v>
      </c>
      <c r="N66" s="119" t="s">
        <v>108</v>
      </c>
      <c r="O66" s="120"/>
      <c r="P66" s="120" t="s">
        <v>128</v>
      </c>
      <c r="Q66" s="120" t="s">
        <v>128</v>
      </c>
      <c r="R66" s="120" t="s">
        <v>128</v>
      </c>
      <c r="S66" s="120" t="s">
        <v>128</v>
      </c>
      <c r="T66" s="117"/>
      <c r="U66" s="117"/>
      <c r="V66" s="117"/>
      <c r="W66" s="117"/>
      <c r="X66" s="117"/>
      <c r="Y66" s="117"/>
      <c r="Z66" s="117"/>
      <c r="AA66" s="117"/>
      <c r="AB66" s="117"/>
      <c r="AC66" s="117"/>
      <c r="AD66" s="117"/>
      <c r="AE66" s="117"/>
      <c r="AF66" s="117"/>
      <c r="AG66" s="117"/>
      <c r="AH66" s="117"/>
      <c r="AI66" s="117"/>
      <c r="AJ66" s="117"/>
      <c r="AK66" s="119" t="s">
        <v>130</v>
      </c>
      <c r="AL66" s="121">
        <v>900000</v>
      </c>
      <c r="AM66" s="119" t="s">
        <v>108</v>
      </c>
      <c r="AN66" s="116">
        <v>1</v>
      </c>
      <c r="AO66" s="116" t="s">
        <v>350</v>
      </c>
      <c r="AP66" s="131">
        <v>900000</v>
      </c>
      <c r="AQ66" s="131">
        <v>900000</v>
      </c>
      <c r="AR66" s="132" t="s">
        <v>86</v>
      </c>
      <c r="AS66" s="132" t="s">
        <v>128</v>
      </c>
      <c r="AT66" s="132" t="s">
        <v>359</v>
      </c>
      <c r="AU66" s="132" t="s">
        <v>93</v>
      </c>
      <c r="AV66" s="186" t="s">
        <v>360</v>
      </c>
      <c r="AW66" s="59" t="s">
        <v>128</v>
      </c>
      <c r="AX66" s="43" t="s">
        <v>128</v>
      </c>
      <c r="AY66" s="43" t="s">
        <v>128</v>
      </c>
      <c r="BA66" t="str">
        <f t="shared" si="0"/>
        <v>0</v>
      </c>
    </row>
    <row r="67" spans="1:53" ht="15" hidden="1" customHeight="1" x14ac:dyDescent="0.2">
      <c r="A67" s="194"/>
      <c r="B67" s="119" t="s">
        <v>235</v>
      </c>
      <c r="C67" s="125" t="s">
        <v>34</v>
      </c>
      <c r="D67" s="115" t="s">
        <v>168</v>
      </c>
      <c r="E67" s="119" t="s">
        <v>235</v>
      </c>
      <c r="F67" s="116" t="s">
        <v>128</v>
      </c>
      <c r="G67" s="117"/>
      <c r="H67" s="117"/>
      <c r="I67" s="117"/>
      <c r="J67" s="117"/>
      <c r="K67" s="118" t="s">
        <v>249</v>
      </c>
      <c r="L67" s="120"/>
      <c r="M67" s="118" t="s">
        <v>254</v>
      </c>
      <c r="N67" s="119" t="s">
        <v>108</v>
      </c>
      <c r="O67" s="120"/>
      <c r="P67" s="120" t="s">
        <v>128</v>
      </c>
      <c r="Q67" s="120" t="s">
        <v>128</v>
      </c>
      <c r="R67" s="120" t="s">
        <v>128</v>
      </c>
      <c r="S67" s="120" t="s">
        <v>128</v>
      </c>
      <c r="T67" s="117"/>
      <c r="U67" s="117"/>
      <c r="V67" s="117"/>
      <c r="W67" s="117"/>
      <c r="X67" s="117"/>
      <c r="Y67" s="117"/>
      <c r="Z67" s="117"/>
      <c r="AA67" s="117"/>
      <c r="AB67" s="117"/>
      <c r="AC67" s="117"/>
      <c r="AD67" s="117"/>
      <c r="AE67" s="117"/>
      <c r="AF67" s="117"/>
      <c r="AG67" s="117"/>
      <c r="AH67" s="117"/>
      <c r="AI67" s="117"/>
      <c r="AJ67" s="117"/>
      <c r="AK67" s="119" t="s">
        <v>130</v>
      </c>
      <c r="AL67" s="121">
        <v>1260000</v>
      </c>
      <c r="AM67" s="119" t="s">
        <v>108</v>
      </c>
      <c r="AN67" s="116">
        <v>1</v>
      </c>
      <c r="AO67" s="116" t="s">
        <v>350</v>
      </c>
      <c r="AP67" s="131">
        <v>1260000</v>
      </c>
      <c r="AQ67" s="131">
        <v>1260000</v>
      </c>
      <c r="AR67" s="132" t="s">
        <v>86</v>
      </c>
      <c r="AS67" s="132" t="s">
        <v>128</v>
      </c>
      <c r="AT67" s="132" t="s">
        <v>351</v>
      </c>
      <c r="AU67" s="132" t="s">
        <v>93</v>
      </c>
      <c r="AV67" s="186" t="s">
        <v>358</v>
      </c>
      <c r="AW67" s="59" t="s">
        <v>128</v>
      </c>
      <c r="AX67" s="43" t="s">
        <v>128</v>
      </c>
      <c r="AY67" s="43" t="s">
        <v>128</v>
      </c>
      <c r="BA67" t="str">
        <f t="shared" si="0"/>
        <v>0</v>
      </c>
    </row>
    <row r="68" spans="1:53" ht="15" hidden="1" customHeight="1" x14ac:dyDescent="0.2">
      <c r="A68" s="194"/>
      <c r="B68" s="119" t="s">
        <v>232</v>
      </c>
      <c r="C68" s="125" t="s">
        <v>34</v>
      </c>
      <c r="D68" s="115" t="s">
        <v>158</v>
      </c>
      <c r="E68" s="119" t="s">
        <v>232</v>
      </c>
      <c r="F68" s="116" t="s">
        <v>128</v>
      </c>
      <c r="G68" s="117"/>
      <c r="H68" s="117"/>
      <c r="I68" s="117"/>
      <c r="J68" s="117"/>
      <c r="K68" s="118" t="s">
        <v>251</v>
      </c>
      <c r="L68" s="120"/>
      <c r="M68" s="118" t="s">
        <v>140</v>
      </c>
      <c r="N68" s="119" t="s">
        <v>108</v>
      </c>
      <c r="O68" s="120"/>
      <c r="P68" s="120" t="s">
        <v>128</v>
      </c>
      <c r="Q68" s="120" t="s">
        <v>128</v>
      </c>
      <c r="R68" s="120" t="s">
        <v>128</v>
      </c>
      <c r="S68" s="120" t="s">
        <v>128</v>
      </c>
      <c r="T68" s="117"/>
      <c r="U68" s="117"/>
      <c r="V68" s="117"/>
      <c r="W68" s="117"/>
      <c r="X68" s="117"/>
      <c r="Y68" s="117"/>
      <c r="Z68" s="117"/>
      <c r="AA68" s="117"/>
      <c r="AB68" s="117"/>
      <c r="AC68" s="117"/>
      <c r="AD68" s="117"/>
      <c r="AE68" s="117"/>
      <c r="AF68" s="117"/>
      <c r="AG68" s="117"/>
      <c r="AH68" s="117"/>
      <c r="AI68" s="117"/>
      <c r="AJ68" s="117"/>
      <c r="AK68" s="119" t="s">
        <v>130</v>
      </c>
      <c r="AL68" s="121">
        <v>2200000</v>
      </c>
      <c r="AM68" s="119" t="s">
        <v>108</v>
      </c>
      <c r="AN68" s="116">
        <v>1</v>
      </c>
      <c r="AO68" s="116" t="s">
        <v>350</v>
      </c>
      <c r="AP68" s="131">
        <v>2200000</v>
      </c>
      <c r="AQ68" s="131">
        <v>2200000</v>
      </c>
      <c r="AR68" s="132" t="s">
        <v>86</v>
      </c>
      <c r="AS68" s="132" t="s">
        <v>128</v>
      </c>
      <c r="AT68" s="132" t="s">
        <v>351</v>
      </c>
      <c r="AU68" s="132" t="s">
        <v>93</v>
      </c>
      <c r="AV68" s="186" t="s">
        <v>358</v>
      </c>
      <c r="AW68" s="59" t="s">
        <v>128</v>
      </c>
      <c r="AX68" s="43" t="s">
        <v>128</v>
      </c>
      <c r="AY68" s="43" t="s">
        <v>128</v>
      </c>
      <c r="BA68" t="str">
        <f t="shared" si="0"/>
        <v>0</v>
      </c>
    </row>
    <row r="69" spans="1:53" ht="18" hidden="1" customHeight="1" x14ac:dyDescent="0.2">
      <c r="A69" s="194"/>
      <c r="B69" s="119" t="s">
        <v>228</v>
      </c>
      <c r="C69" s="125" t="s">
        <v>34</v>
      </c>
      <c r="D69" s="115" t="s">
        <v>160</v>
      </c>
      <c r="E69" s="119" t="s">
        <v>228</v>
      </c>
      <c r="F69" s="116" t="s">
        <v>128</v>
      </c>
      <c r="G69" s="117"/>
      <c r="H69" s="117"/>
      <c r="I69" s="117"/>
      <c r="J69" s="117"/>
      <c r="K69" s="118" t="s">
        <v>398</v>
      </c>
      <c r="L69" s="120"/>
      <c r="M69" s="118" t="s">
        <v>257</v>
      </c>
      <c r="N69" s="119" t="s">
        <v>108</v>
      </c>
      <c r="O69" s="120"/>
      <c r="P69" s="120" t="s">
        <v>128</v>
      </c>
      <c r="Q69" s="120" t="s">
        <v>128</v>
      </c>
      <c r="R69" s="120" t="s">
        <v>128</v>
      </c>
      <c r="S69" s="120" t="s">
        <v>128</v>
      </c>
      <c r="T69" s="117"/>
      <c r="U69" s="117"/>
      <c r="V69" s="117"/>
      <c r="W69" s="117"/>
      <c r="X69" s="117"/>
      <c r="Y69" s="117"/>
      <c r="Z69" s="117"/>
      <c r="AA69" s="117"/>
      <c r="AB69" s="117"/>
      <c r="AC69" s="117"/>
      <c r="AD69" s="117"/>
      <c r="AE69" s="117"/>
      <c r="AF69" s="117"/>
      <c r="AG69" s="117"/>
      <c r="AH69" s="117"/>
      <c r="AI69" s="117"/>
      <c r="AJ69" s="117"/>
      <c r="AK69" s="119" t="s">
        <v>130</v>
      </c>
      <c r="AL69" s="121">
        <v>1400000</v>
      </c>
      <c r="AM69" s="119" t="s">
        <v>108</v>
      </c>
      <c r="AN69" s="116">
        <v>1</v>
      </c>
      <c r="AO69" s="116" t="s">
        <v>350</v>
      </c>
      <c r="AP69" s="131">
        <v>1400000</v>
      </c>
      <c r="AQ69" s="131">
        <v>1400000</v>
      </c>
      <c r="AR69" s="132" t="s">
        <v>86</v>
      </c>
      <c r="AS69" s="116" t="s">
        <v>128</v>
      </c>
      <c r="AT69" s="116" t="s">
        <v>355</v>
      </c>
      <c r="AU69" s="116" t="s">
        <v>93</v>
      </c>
      <c r="AV69" s="135" t="s">
        <v>371</v>
      </c>
      <c r="AW69" s="58" t="s">
        <v>128</v>
      </c>
      <c r="AX69" s="41" t="s">
        <v>128</v>
      </c>
      <c r="AY69" s="41" t="s">
        <v>128</v>
      </c>
      <c r="BA69" t="str">
        <f t="shared" si="0"/>
        <v>0</v>
      </c>
    </row>
    <row r="70" spans="1:53" ht="15" hidden="1" customHeight="1" x14ac:dyDescent="0.2">
      <c r="A70" s="194"/>
      <c r="B70" s="119" t="s">
        <v>234</v>
      </c>
      <c r="C70" s="125" t="s">
        <v>34</v>
      </c>
      <c r="D70" s="115" t="s">
        <v>165</v>
      </c>
      <c r="E70" s="119" t="s">
        <v>234</v>
      </c>
      <c r="F70" s="116" t="s">
        <v>128</v>
      </c>
      <c r="G70" s="117"/>
      <c r="H70" s="117"/>
      <c r="I70" s="117"/>
      <c r="J70" s="117"/>
      <c r="K70" s="118" t="s">
        <v>258</v>
      </c>
      <c r="L70" s="120"/>
      <c r="M70" s="118" t="s">
        <v>259</v>
      </c>
      <c r="N70" s="119" t="s">
        <v>108</v>
      </c>
      <c r="O70" s="120"/>
      <c r="P70" s="120" t="s">
        <v>128</v>
      </c>
      <c r="Q70" s="120" t="s">
        <v>128</v>
      </c>
      <c r="R70" s="120" t="s">
        <v>128</v>
      </c>
      <c r="S70" s="120" t="s">
        <v>128</v>
      </c>
      <c r="T70" s="117"/>
      <c r="U70" s="117"/>
      <c r="V70" s="117"/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9" t="s">
        <v>130</v>
      </c>
      <c r="AL70" s="121">
        <v>1300000</v>
      </c>
      <c r="AM70" s="119" t="s">
        <v>108</v>
      </c>
      <c r="AN70" s="116">
        <v>1</v>
      </c>
      <c r="AO70" s="116" t="s">
        <v>350</v>
      </c>
      <c r="AP70" s="131">
        <v>1300000</v>
      </c>
      <c r="AQ70" s="131">
        <v>1300000</v>
      </c>
      <c r="AR70" s="116" t="s">
        <v>86</v>
      </c>
      <c r="AS70" s="116" t="s">
        <v>128</v>
      </c>
      <c r="AT70" s="116" t="s">
        <v>355</v>
      </c>
      <c r="AU70" s="116" t="s">
        <v>93</v>
      </c>
      <c r="AV70" s="135" t="s">
        <v>372</v>
      </c>
      <c r="AW70" s="58" t="s">
        <v>128</v>
      </c>
      <c r="AX70" s="41" t="s">
        <v>128</v>
      </c>
      <c r="AY70" s="41" t="s">
        <v>128</v>
      </c>
      <c r="BA70" t="str">
        <f t="shared" si="0"/>
        <v>0</v>
      </c>
    </row>
    <row r="71" spans="1:53" ht="32" hidden="1" x14ac:dyDescent="0.2">
      <c r="A71" s="194"/>
      <c r="B71" s="119" t="s">
        <v>230</v>
      </c>
      <c r="C71" s="125" t="s">
        <v>34</v>
      </c>
      <c r="D71" s="115" t="s">
        <v>408</v>
      </c>
      <c r="E71" s="119" t="s">
        <v>230</v>
      </c>
      <c r="F71" s="116" t="s">
        <v>128</v>
      </c>
      <c r="G71" s="117"/>
      <c r="H71" s="117"/>
      <c r="I71" s="117"/>
      <c r="J71" s="117"/>
      <c r="K71" s="118" t="s">
        <v>249</v>
      </c>
      <c r="L71" s="120"/>
      <c r="M71" s="118" t="s">
        <v>250</v>
      </c>
      <c r="N71" s="119" t="s">
        <v>108</v>
      </c>
      <c r="O71" s="120"/>
      <c r="P71" s="120" t="s">
        <v>128</v>
      </c>
      <c r="Q71" s="120" t="s">
        <v>128</v>
      </c>
      <c r="R71" s="120" t="s">
        <v>128</v>
      </c>
      <c r="S71" s="120" t="s">
        <v>128</v>
      </c>
      <c r="T71" s="117"/>
      <c r="U71" s="117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9" t="s">
        <v>130</v>
      </c>
      <c r="AL71" s="121">
        <v>595000</v>
      </c>
      <c r="AM71" s="119" t="s">
        <v>108</v>
      </c>
      <c r="AN71" s="116">
        <v>1</v>
      </c>
      <c r="AO71" s="116" t="s">
        <v>350</v>
      </c>
      <c r="AP71" s="131">
        <v>595000</v>
      </c>
      <c r="AQ71" s="131">
        <v>595000</v>
      </c>
      <c r="AR71" s="116" t="s">
        <v>86</v>
      </c>
      <c r="AS71" s="116" t="s">
        <v>128</v>
      </c>
      <c r="AT71" s="116" t="s">
        <v>356</v>
      </c>
      <c r="AU71" s="116" t="s">
        <v>93</v>
      </c>
      <c r="AV71" s="135" t="s">
        <v>357</v>
      </c>
      <c r="AW71" s="58" t="s">
        <v>128</v>
      </c>
      <c r="AX71" s="41" t="s">
        <v>128</v>
      </c>
      <c r="AY71" s="41" t="s">
        <v>128</v>
      </c>
      <c r="BA71" t="str">
        <f t="shared" si="0"/>
        <v>0</v>
      </c>
    </row>
    <row r="72" spans="1:53" ht="15" hidden="1" customHeight="1" x14ac:dyDescent="0.2">
      <c r="A72" s="194"/>
      <c r="B72" s="119" t="s">
        <v>235</v>
      </c>
      <c r="C72" s="125" t="s">
        <v>34</v>
      </c>
      <c r="D72" s="115" t="s">
        <v>168</v>
      </c>
      <c r="E72" s="119" t="s">
        <v>235</v>
      </c>
      <c r="F72" s="116" t="s">
        <v>128</v>
      </c>
      <c r="G72" s="117"/>
      <c r="H72" s="117"/>
      <c r="I72" s="117"/>
      <c r="J72" s="117"/>
      <c r="K72" s="118" t="s">
        <v>249</v>
      </c>
      <c r="L72" s="120"/>
      <c r="M72" s="118" t="s">
        <v>254</v>
      </c>
      <c r="N72" s="119" t="s">
        <v>108</v>
      </c>
      <c r="O72" s="120"/>
      <c r="P72" s="120" t="s">
        <v>128</v>
      </c>
      <c r="Q72" s="120" t="s">
        <v>128</v>
      </c>
      <c r="R72" s="120" t="s">
        <v>128</v>
      </c>
      <c r="S72" s="120" t="s">
        <v>128</v>
      </c>
      <c r="T72" s="117"/>
      <c r="U72" s="117"/>
      <c r="V72" s="117"/>
      <c r="W72" s="117"/>
      <c r="X72" s="117"/>
      <c r="Y72" s="117"/>
      <c r="Z72" s="117"/>
      <c r="AA72" s="117"/>
      <c r="AB72" s="117"/>
      <c r="AC72" s="117"/>
      <c r="AD72" s="117"/>
      <c r="AE72" s="117"/>
      <c r="AF72" s="117"/>
      <c r="AG72" s="117"/>
      <c r="AH72" s="117"/>
      <c r="AI72" s="117"/>
      <c r="AJ72" s="117"/>
      <c r="AK72" s="119" t="s">
        <v>130</v>
      </c>
      <c r="AL72" s="121">
        <v>550000</v>
      </c>
      <c r="AM72" s="119" t="s">
        <v>108</v>
      </c>
      <c r="AN72" s="116">
        <v>1</v>
      </c>
      <c r="AO72" s="116" t="s">
        <v>350</v>
      </c>
      <c r="AP72" s="131">
        <v>550000</v>
      </c>
      <c r="AQ72" s="131">
        <v>550000</v>
      </c>
      <c r="AR72" s="132" t="s">
        <v>335</v>
      </c>
      <c r="AS72" s="132" t="s">
        <v>128</v>
      </c>
      <c r="AT72" s="132" t="s">
        <v>351</v>
      </c>
      <c r="AU72" s="132" t="s">
        <v>93</v>
      </c>
      <c r="AV72" s="186" t="s">
        <v>358</v>
      </c>
      <c r="AW72" s="59" t="s">
        <v>128</v>
      </c>
      <c r="AX72" s="43" t="s">
        <v>128</v>
      </c>
      <c r="AY72" s="43" t="s">
        <v>128</v>
      </c>
      <c r="BA72" t="str">
        <f t="shared" si="0"/>
        <v>0</v>
      </c>
    </row>
    <row r="73" spans="1:53" ht="15" hidden="1" customHeight="1" x14ac:dyDescent="0.2">
      <c r="A73" s="200"/>
      <c r="B73" s="201" t="s">
        <v>228</v>
      </c>
      <c r="C73" s="202" t="s">
        <v>34</v>
      </c>
      <c r="D73" s="203" t="s">
        <v>160</v>
      </c>
      <c r="E73" s="201" t="s">
        <v>228</v>
      </c>
      <c r="F73" s="204" t="s">
        <v>128</v>
      </c>
      <c r="G73" s="205"/>
      <c r="H73" s="205"/>
      <c r="I73" s="205"/>
      <c r="J73" s="205"/>
      <c r="K73" s="206" t="s">
        <v>249</v>
      </c>
      <c r="L73" s="207"/>
      <c r="M73" s="206" t="s">
        <v>257</v>
      </c>
      <c r="N73" s="201" t="s">
        <v>108</v>
      </c>
      <c r="O73" s="207"/>
      <c r="P73" s="207" t="s">
        <v>128</v>
      </c>
      <c r="Q73" s="207" t="s">
        <v>128</v>
      </c>
      <c r="R73" s="207" t="s">
        <v>128</v>
      </c>
      <c r="S73" s="207" t="s">
        <v>128</v>
      </c>
      <c r="T73" s="205"/>
      <c r="U73" s="205"/>
      <c r="V73" s="205"/>
      <c r="W73" s="205"/>
      <c r="X73" s="205"/>
      <c r="Y73" s="205"/>
      <c r="Z73" s="205"/>
      <c r="AA73" s="205"/>
      <c r="AB73" s="205"/>
      <c r="AC73" s="205"/>
      <c r="AD73" s="205"/>
      <c r="AE73" s="205"/>
      <c r="AF73" s="205"/>
      <c r="AG73" s="205"/>
      <c r="AH73" s="205"/>
      <c r="AI73" s="205"/>
      <c r="AJ73" s="205"/>
      <c r="AK73" s="201" t="s">
        <v>130</v>
      </c>
      <c r="AL73" s="208">
        <v>1400000</v>
      </c>
      <c r="AM73" s="201" t="s">
        <v>108</v>
      </c>
      <c r="AN73" s="204">
        <v>1</v>
      </c>
      <c r="AO73" s="204" t="s">
        <v>350</v>
      </c>
      <c r="AP73" s="209">
        <v>1400000</v>
      </c>
      <c r="AQ73" s="209">
        <v>1400000</v>
      </c>
      <c r="AR73" s="210" t="s">
        <v>335</v>
      </c>
      <c r="AS73" s="210" t="s">
        <v>128</v>
      </c>
      <c r="AT73" s="210" t="s">
        <v>351</v>
      </c>
      <c r="AU73" s="210" t="s">
        <v>93</v>
      </c>
      <c r="AV73" s="136" t="s">
        <v>358</v>
      </c>
      <c r="AW73" s="59" t="s">
        <v>128</v>
      </c>
      <c r="AX73" s="43" t="s">
        <v>128</v>
      </c>
      <c r="AY73" s="43" t="s">
        <v>128</v>
      </c>
      <c r="BA73" t="str">
        <f t="shared" si="0"/>
        <v>0</v>
      </c>
    </row>
    <row r="74" spans="1:53" ht="15" hidden="1" customHeight="1" x14ac:dyDescent="0.2">
      <c r="A74" s="194"/>
      <c r="B74" s="119" t="s">
        <v>232</v>
      </c>
      <c r="C74" s="125" t="s">
        <v>34</v>
      </c>
      <c r="D74" s="115" t="s">
        <v>158</v>
      </c>
      <c r="E74" s="119" t="s">
        <v>232</v>
      </c>
      <c r="F74" s="116" t="s">
        <v>128</v>
      </c>
      <c r="G74" s="117"/>
      <c r="H74" s="117"/>
      <c r="I74" s="117"/>
      <c r="J74" s="117"/>
      <c r="K74" s="118" t="s">
        <v>251</v>
      </c>
      <c r="L74" s="120"/>
      <c r="M74" s="118" t="s">
        <v>140</v>
      </c>
      <c r="N74" s="119" t="s">
        <v>108</v>
      </c>
      <c r="O74" s="120"/>
      <c r="P74" s="120" t="s">
        <v>128</v>
      </c>
      <c r="Q74" s="120" t="s">
        <v>128</v>
      </c>
      <c r="R74" s="120" t="s">
        <v>128</v>
      </c>
      <c r="S74" s="120" t="s">
        <v>128</v>
      </c>
      <c r="T74" s="117"/>
      <c r="U74" s="117"/>
      <c r="V74" s="117"/>
      <c r="W74" s="117"/>
      <c r="X74" s="117"/>
      <c r="Y74" s="117"/>
      <c r="Z74" s="117"/>
      <c r="AA74" s="117"/>
      <c r="AB74" s="117"/>
      <c r="AC74" s="117"/>
      <c r="AD74" s="117"/>
      <c r="AE74" s="117"/>
      <c r="AF74" s="117"/>
      <c r="AG74" s="117"/>
      <c r="AH74" s="117"/>
      <c r="AI74" s="117"/>
      <c r="AJ74" s="117"/>
      <c r="AK74" s="119" t="s">
        <v>130</v>
      </c>
      <c r="AL74" s="121">
        <v>3800000</v>
      </c>
      <c r="AM74" s="119" t="s">
        <v>108</v>
      </c>
      <c r="AN74" s="116">
        <v>1</v>
      </c>
      <c r="AO74" s="116" t="s">
        <v>350</v>
      </c>
      <c r="AP74" s="131">
        <v>3800000</v>
      </c>
      <c r="AQ74" s="131">
        <v>3800000</v>
      </c>
      <c r="AR74" s="132" t="s">
        <v>86</v>
      </c>
      <c r="AS74" s="132" t="s">
        <v>128</v>
      </c>
      <c r="AT74" s="132" t="s">
        <v>351</v>
      </c>
      <c r="AU74" s="132" t="s">
        <v>93</v>
      </c>
      <c r="AV74" s="186" t="s">
        <v>358</v>
      </c>
      <c r="AW74" s="59" t="s">
        <v>128</v>
      </c>
      <c r="AX74" s="43" t="s">
        <v>128</v>
      </c>
      <c r="AY74" s="43" t="s">
        <v>128</v>
      </c>
      <c r="BA74" t="str">
        <f t="shared" si="0"/>
        <v>0</v>
      </c>
    </row>
    <row r="75" spans="1:53" ht="15" hidden="1" customHeight="1" x14ac:dyDescent="0.2">
      <c r="A75" s="194"/>
      <c r="B75" s="119" t="s">
        <v>232</v>
      </c>
      <c r="C75" s="125" t="s">
        <v>34</v>
      </c>
      <c r="D75" s="115" t="s">
        <v>158</v>
      </c>
      <c r="E75" s="119" t="s">
        <v>232</v>
      </c>
      <c r="F75" s="116" t="s">
        <v>128</v>
      </c>
      <c r="G75" s="117"/>
      <c r="H75" s="117"/>
      <c r="I75" s="117"/>
      <c r="J75" s="117"/>
      <c r="K75" s="118" t="s">
        <v>251</v>
      </c>
      <c r="L75" s="120"/>
      <c r="M75" s="118" t="s">
        <v>140</v>
      </c>
      <c r="N75" s="119" t="s">
        <v>108</v>
      </c>
      <c r="O75" s="120"/>
      <c r="P75" s="120" t="s">
        <v>128</v>
      </c>
      <c r="Q75" s="120" t="s">
        <v>128</v>
      </c>
      <c r="R75" s="120" t="s">
        <v>128</v>
      </c>
      <c r="S75" s="120" t="s">
        <v>128</v>
      </c>
      <c r="T75" s="117"/>
      <c r="U75" s="117"/>
      <c r="V75" s="117"/>
      <c r="W75" s="117"/>
      <c r="X75" s="117"/>
      <c r="Y75" s="117"/>
      <c r="Z75" s="117"/>
      <c r="AA75" s="117"/>
      <c r="AB75" s="117"/>
      <c r="AC75" s="117"/>
      <c r="AD75" s="117"/>
      <c r="AE75" s="117"/>
      <c r="AF75" s="117"/>
      <c r="AG75" s="117"/>
      <c r="AH75" s="117"/>
      <c r="AI75" s="117"/>
      <c r="AJ75" s="117"/>
      <c r="AK75" s="119" t="s">
        <v>130</v>
      </c>
      <c r="AL75" s="121">
        <v>5775000</v>
      </c>
      <c r="AM75" s="119" t="s">
        <v>108</v>
      </c>
      <c r="AN75" s="116">
        <v>1</v>
      </c>
      <c r="AO75" s="116" t="s">
        <v>350</v>
      </c>
      <c r="AP75" s="131">
        <v>5775000</v>
      </c>
      <c r="AQ75" s="131">
        <v>5775000</v>
      </c>
      <c r="AR75" s="132" t="s">
        <v>86</v>
      </c>
      <c r="AS75" s="132" t="s">
        <v>128</v>
      </c>
      <c r="AT75" s="132" t="s">
        <v>351</v>
      </c>
      <c r="AU75" s="132" t="s">
        <v>93</v>
      </c>
      <c r="AV75" s="186" t="s">
        <v>358</v>
      </c>
      <c r="AW75" s="59" t="s">
        <v>128</v>
      </c>
      <c r="AX75" s="43" t="s">
        <v>128</v>
      </c>
      <c r="AY75" s="43" t="s">
        <v>128</v>
      </c>
      <c r="BA75" t="str">
        <f t="shared" ref="BA75:BA138" si="1">IF(AL75&lt;300000,AL75,"0")</f>
        <v>0</v>
      </c>
    </row>
    <row r="76" spans="1:53" ht="16" hidden="1" x14ac:dyDescent="0.2">
      <c r="A76" s="194"/>
      <c r="B76" s="119" t="s">
        <v>230</v>
      </c>
      <c r="C76" s="125" t="s">
        <v>34</v>
      </c>
      <c r="D76" s="115" t="s">
        <v>400</v>
      </c>
      <c r="E76" s="119" t="s">
        <v>230</v>
      </c>
      <c r="F76" s="116" t="s">
        <v>128</v>
      </c>
      <c r="G76" s="117"/>
      <c r="H76" s="117"/>
      <c r="I76" s="117"/>
      <c r="J76" s="117"/>
      <c r="K76" s="118" t="s">
        <v>249</v>
      </c>
      <c r="L76" s="120"/>
      <c r="M76" s="118" t="s">
        <v>255</v>
      </c>
      <c r="N76" s="119" t="s">
        <v>108</v>
      </c>
      <c r="O76" s="120"/>
      <c r="P76" s="120" t="s">
        <v>128</v>
      </c>
      <c r="Q76" s="120" t="s">
        <v>128</v>
      </c>
      <c r="R76" s="120" t="s">
        <v>128</v>
      </c>
      <c r="S76" s="120" t="s">
        <v>128</v>
      </c>
      <c r="T76" s="117"/>
      <c r="U76" s="117"/>
      <c r="V76" s="117"/>
      <c r="W76" s="117"/>
      <c r="X76" s="117"/>
      <c r="Y76" s="117"/>
      <c r="Z76" s="117"/>
      <c r="AA76" s="117"/>
      <c r="AB76" s="117"/>
      <c r="AC76" s="117"/>
      <c r="AD76" s="117"/>
      <c r="AE76" s="117"/>
      <c r="AF76" s="117"/>
      <c r="AG76" s="117"/>
      <c r="AH76" s="117"/>
      <c r="AI76" s="117"/>
      <c r="AJ76" s="117"/>
      <c r="AK76" s="119" t="s">
        <v>130</v>
      </c>
      <c r="AL76" s="121">
        <v>3000000</v>
      </c>
      <c r="AM76" s="119" t="s">
        <v>108</v>
      </c>
      <c r="AN76" s="116">
        <v>1</v>
      </c>
      <c r="AO76" s="116" t="s">
        <v>350</v>
      </c>
      <c r="AP76" s="131">
        <v>3000000</v>
      </c>
      <c r="AQ76" s="131">
        <v>3000000</v>
      </c>
      <c r="AR76" s="132" t="s">
        <v>86</v>
      </c>
      <c r="AS76" s="132" t="s">
        <v>128</v>
      </c>
      <c r="AT76" s="132" t="s">
        <v>351</v>
      </c>
      <c r="AU76" s="132" t="s">
        <v>93</v>
      </c>
      <c r="AV76" s="186" t="s">
        <v>354</v>
      </c>
      <c r="AW76" s="59" t="s">
        <v>128</v>
      </c>
      <c r="AX76" s="43" t="s">
        <v>128</v>
      </c>
      <c r="AY76" s="43" t="s">
        <v>128</v>
      </c>
      <c r="BA76" t="str">
        <f t="shared" si="1"/>
        <v>0</v>
      </c>
    </row>
    <row r="77" spans="1:53" ht="15" hidden="1" customHeight="1" x14ac:dyDescent="0.2">
      <c r="A77" s="194"/>
      <c r="B77" s="119" t="s">
        <v>234</v>
      </c>
      <c r="C77" s="125" t="s">
        <v>34</v>
      </c>
      <c r="D77" s="115" t="s">
        <v>168</v>
      </c>
      <c r="E77" s="119" t="s">
        <v>234</v>
      </c>
      <c r="F77" s="116" t="s">
        <v>128</v>
      </c>
      <c r="G77" s="117"/>
      <c r="H77" s="117"/>
      <c r="I77" s="117"/>
      <c r="J77" s="117"/>
      <c r="K77" s="118" t="s">
        <v>249</v>
      </c>
      <c r="L77" s="120"/>
      <c r="M77" s="118" t="s">
        <v>254</v>
      </c>
      <c r="N77" s="119" t="s">
        <v>108</v>
      </c>
      <c r="O77" s="120"/>
      <c r="P77" s="120" t="s">
        <v>128</v>
      </c>
      <c r="Q77" s="120" t="s">
        <v>128</v>
      </c>
      <c r="R77" s="120" t="s">
        <v>128</v>
      </c>
      <c r="S77" s="120" t="s">
        <v>128</v>
      </c>
      <c r="T77" s="117"/>
      <c r="U77" s="117"/>
      <c r="V77" s="117"/>
      <c r="W77" s="117"/>
      <c r="X77" s="117"/>
      <c r="Y77" s="117"/>
      <c r="Z77" s="117"/>
      <c r="AA77" s="117"/>
      <c r="AB77" s="117"/>
      <c r="AC77" s="117"/>
      <c r="AD77" s="117"/>
      <c r="AE77" s="117"/>
      <c r="AF77" s="117"/>
      <c r="AG77" s="117"/>
      <c r="AH77" s="117"/>
      <c r="AI77" s="117"/>
      <c r="AJ77" s="117"/>
      <c r="AK77" s="119" t="s">
        <v>130</v>
      </c>
      <c r="AL77" s="121">
        <v>1260000</v>
      </c>
      <c r="AM77" s="119" t="s">
        <v>108</v>
      </c>
      <c r="AN77" s="116">
        <v>1</v>
      </c>
      <c r="AO77" s="116" t="s">
        <v>350</v>
      </c>
      <c r="AP77" s="131">
        <v>1260000</v>
      </c>
      <c r="AQ77" s="131">
        <v>1260000</v>
      </c>
      <c r="AR77" s="132" t="s">
        <v>86</v>
      </c>
      <c r="AS77" s="132" t="s">
        <v>128</v>
      </c>
      <c r="AT77" s="132" t="s">
        <v>351</v>
      </c>
      <c r="AU77" s="132" t="s">
        <v>93</v>
      </c>
      <c r="AV77" s="186" t="s">
        <v>354</v>
      </c>
      <c r="AW77" s="59" t="s">
        <v>128</v>
      </c>
      <c r="AX77" s="43" t="s">
        <v>128</v>
      </c>
      <c r="AY77" s="43" t="s">
        <v>128</v>
      </c>
      <c r="BA77" t="str">
        <f t="shared" si="1"/>
        <v>0</v>
      </c>
    </row>
    <row r="78" spans="1:53" ht="32" hidden="1" x14ac:dyDescent="0.2">
      <c r="A78" s="194"/>
      <c r="B78" s="119" t="s">
        <v>230</v>
      </c>
      <c r="C78" s="125" t="s">
        <v>34</v>
      </c>
      <c r="D78" s="115" t="s">
        <v>408</v>
      </c>
      <c r="E78" s="119" t="s">
        <v>230</v>
      </c>
      <c r="F78" s="116" t="s">
        <v>128</v>
      </c>
      <c r="G78" s="117"/>
      <c r="H78" s="117"/>
      <c r="I78" s="117"/>
      <c r="J78" s="117"/>
      <c r="K78" s="118" t="s">
        <v>249</v>
      </c>
      <c r="L78" s="120"/>
      <c r="M78" s="118" t="s">
        <v>255</v>
      </c>
      <c r="N78" s="119" t="s">
        <v>108</v>
      </c>
      <c r="O78" s="120"/>
      <c r="P78" s="120" t="s">
        <v>128</v>
      </c>
      <c r="Q78" s="120" t="s">
        <v>128</v>
      </c>
      <c r="R78" s="120" t="s">
        <v>128</v>
      </c>
      <c r="S78" s="120" t="s">
        <v>128</v>
      </c>
      <c r="T78" s="117"/>
      <c r="U78" s="117"/>
      <c r="V78" s="117"/>
      <c r="W78" s="117"/>
      <c r="X78" s="117"/>
      <c r="Y78" s="117"/>
      <c r="Z78" s="117"/>
      <c r="AA78" s="117"/>
      <c r="AB78" s="117"/>
      <c r="AC78" s="117"/>
      <c r="AD78" s="117"/>
      <c r="AE78" s="117"/>
      <c r="AF78" s="117"/>
      <c r="AG78" s="117"/>
      <c r="AH78" s="117"/>
      <c r="AI78" s="117"/>
      <c r="AJ78" s="117"/>
      <c r="AK78" s="119" t="s">
        <v>130</v>
      </c>
      <c r="AL78" s="121">
        <v>510000</v>
      </c>
      <c r="AM78" s="119" t="s">
        <v>108</v>
      </c>
      <c r="AN78" s="116">
        <v>1</v>
      </c>
      <c r="AO78" s="116" t="s">
        <v>350</v>
      </c>
      <c r="AP78" s="131">
        <v>510000</v>
      </c>
      <c r="AQ78" s="131">
        <v>510000</v>
      </c>
      <c r="AR78" s="132" t="s">
        <v>86</v>
      </c>
      <c r="AS78" s="116" t="s">
        <v>128</v>
      </c>
      <c r="AT78" s="116" t="s">
        <v>355</v>
      </c>
      <c r="AU78" s="116" t="s">
        <v>93</v>
      </c>
      <c r="AV78" s="135" t="s">
        <v>369</v>
      </c>
      <c r="AW78" s="58" t="s">
        <v>128</v>
      </c>
      <c r="AX78" s="41" t="s">
        <v>128</v>
      </c>
      <c r="AY78" s="41" t="s">
        <v>128</v>
      </c>
      <c r="BA78" t="str">
        <f t="shared" si="1"/>
        <v>0</v>
      </c>
    </row>
    <row r="79" spans="1:53" ht="15" hidden="1" customHeight="1" x14ac:dyDescent="0.2">
      <c r="A79" s="194"/>
      <c r="B79" s="119" t="s">
        <v>228</v>
      </c>
      <c r="C79" s="125" t="s">
        <v>34</v>
      </c>
      <c r="D79" s="115" t="s">
        <v>401</v>
      </c>
      <c r="E79" s="119" t="s">
        <v>228</v>
      </c>
      <c r="F79" s="116" t="s">
        <v>128</v>
      </c>
      <c r="G79" s="117"/>
      <c r="H79" s="117"/>
      <c r="I79" s="117"/>
      <c r="J79" s="117"/>
      <c r="K79" s="118" t="s">
        <v>249</v>
      </c>
      <c r="L79" s="120"/>
      <c r="M79" s="118" t="s">
        <v>257</v>
      </c>
      <c r="N79" s="119" t="s">
        <v>108</v>
      </c>
      <c r="O79" s="120"/>
      <c r="P79" s="120" t="s">
        <v>128</v>
      </c>
      <c r="Q79" s="120" t="s">
        <v>128</v>
      </c>
      <c r="R79" s="120" t="s">
        <v>128</v>
      </c>
      <c r="S79" s="120" t="s">
        <v>128</v>
      </c>
      <c r="T79" s="117"/>
      <c r="U79" s="117"/>
      <c r="V79" s="117"/>
      <c r="W79" s="117"/>
      <c r="X79" s="117"/>
      <c r="Y79" s="117"/>
      <c r="Z79" s="117"/>
      <c r="AA79" s="117"/>
      <c r="AB79" s="117"/>
      <c r="AC79" s="117"/>
      <c r="AD79" s="117"/>
      <c r="AE79" s="117"/>
      <c r="AF79" s="117"/>
      <c r="AG79" s="117"/>
      <c r="AH79" s="117"/>
      <c r="AI79" s="117"/>
      <c r="AJ79" s="117"/>
      <c r="AK79" s="119" t="s">
        <v>130</v>
      </c>
      <c r="AL79" s="121">
        <v>1400000</v>
      </c>
      <c r="AM79" s="119" t="s">
        <v>108</v>
      </c>
      <c r="AN79" s="116">
        <v>1</v>
      </c>
      <c r="AO79" s="116" t="s">
        <v>350</v>
      </c>
      <c r="AP79" s="131">
        <v>1400000</v>
      </c>
      <c r="AQ79" s="131">
        <v>1400000</v>
      </c>
      <c r="AR79" s="132" t="s">
        <v>86</v>
      </c>
      <c r="AS79" s="132" t="s">
        <v>128</v>
      </c>
      <c r="AT79" s="132" t="s">
        <v>361</v>
      </c>
      <c r="AU79" s="132" t="s">
        <v>93</v>
      </c>
      <c r="AV79" s="186" t="s">
        <v>381</v>
      </c>
      <c r="AW79" s="59" t="s">
        <v>128</v>
      </c>
      <c r="AX79" s="43" t="s">
        <v>128</v>
      </c>
      <c r="AY79" s="43" t="s">
        <v>128</v>
      </c>
      <c r="BA79" t="str">
        <f t="shared" si="1"/>
        <v>0</v>
      </c>
    </row>
    <row r="80" spans="1:53" ht="15" hidden="1" customHeight="1" x14ac:dyDescent="0.2">
      <c r="A80" s="194"/>
      <c r="B80" s="119" t="s">
        <v>228</v>
      </c>
      <c r="C80" s="125" t="s">
        <v>34</v>
      </c>
      <c r="D80" s="115" t="s">
        <v>441</v>
      </c>
      <c r="E80" s="119" t="s">
        <v>228</v>
      </c>
      <c r="F80" s="116" t="s">
        <v>128</v>
      </c>
      <c r="G80" s="117"/>
      <c r="H80" s="117"/>
      <c r="I80" s="117"/>
      <c r="J80" s="117"/>
      <c r="K80" s="118" t="s">
        <v>249</v>
      </c>
      <c r="L80" s="120"/>
      <c r="M80" s="118" t="s">
        <v>257</v>
      </c>
      <c r="N80" s="119" t="s">
        <v>108</v>
      </c>
      <c r="O80" s="120"/>
      <c r="P80" s="120" t="s">
        <v>128</v>
      </c>
      <c r="Q80" s="120" t="s">
        <v>128</v>
      </c>
      <c r="R80" s="120" t="s">
        <v>128</v>
      </c>
      <c r="S80" s="120" t="s">
        <v>128</v>
      </c>
      <c r="T80" s="117"/>
      <c r="U80" s="117"/>
      <c r="V80" s="117"/>
      <c r="W80" s="117"/>
      <c r="X80" s="117"/>
      <c r="Y80" s="117"/>
      <c r="Z80" s="117"/>
      <c r="AA80" s="117"/>
      <c r="AB80" s="117"/>
      <c r="AC80" s="117"/>
      <c r="AD80" s="117"/>
      <c r="AE80" s="117"/>
      <c r="AF80" s="117"/>
      <c r="AG80" s="117"/>
      <c r="AH80" s="117"/>
      <c r="AI80" s="117"/>
      <c r="AJ80" s="117"/>
      <c r="AK80" s="119" t="s">
        <v>130</v>
      </c>
      <c r="AL80" s="121">
        <v>1200000</v>
      </c>
      <c r="AM80" s="119" t="s">
        <v>108</v>
      </c>
      <c r="AN80" s="116">
        <v>1</v>
      </c>
      <c r="AO80" s="116" t="s">
        <v>350</v>
      </c>
      <c r="AP80" s="131">
        <v>1200000</v>
      </c>
      <c r="AQ80" s="131">
        <v>1200000</v>
      </c>
      <c r="AR80" s="116" t="s">
        <v>86</v>
      </c>
      <c r="AS80" s="116" t="s">
        <v>128</v>
      </c>
      <c r="AT80" s="116" t="s">
        <v>352</v>
      </c>
      <c r="AU80" s="116" t="s">
        <v>93</v>
      </c>
      <c r="AV80" s="135" t="s">
        <v>353</v>
      </c>
      <c r="AW80" s="58" t="s">
        <v>128</v>
      </c>
      <c r="AX80" s="41" t="s">
        <v>128</v>
      </c>
      <c r="AY80" s="41" t="s">
        <v>128</v>
      </c>
      <c r="BA80" t="str">
        <f t="shared" si="1"/>
        <v>0</v>
      </c>
    </row>
    <row r="81" spans="1:53" ht="32" hidden="1" x14ac:dyDescent="0.2">
      <c r="A81" s="194"/>
      <c r="B81" s="119" t="s">
        <v>230</v>
      </c>
      <c r="C81" s="125" t="s">
        <v>34</v>
      </c>
      <c r="D81" s="115" t="s">
        <v>408</v>
      </c>
      <c r="E81" s="119" t="s">
        <v>230</v>
      </c>
      <c r="F81" s="116" t="s">
        <v>128</v>
      </c>
      <c r="G81" s="117"/>
      <c r="H81" s="117"/>
      <c r="I81" s="117"/>
      <c r="J81" s="117"/>
      <c r="K81" s="118" t="s">
        <v>249</v>
      </c>
      <c r="L81" s="120"/>
      <c r="M81" s="118" t="s">
        <v>255</v>
      </c>
      <c r="N81" s="119" t="s">
        <v>108</v>
      </c>
      <c r="O81" s="120"/>
      <c r="P81" s="120" t="s">
        <v>128</v>
      </c>
      <c r="Q81" s="120" t="s">
        <v>128</v>
      </c>
      <c r="R81" s="120" t="s">
        <v>128</v>
      </c>
      <c r="S81" s="120" t="s">
        <v>128</v>
      </c>
      <c r="T81" s="117"/>
      <c r="U81" s="117"/>
      <c r="V81" s="117"/>
      <c r="W81" s="117"/>
      <c r="X81" s="117"/>
      <c r="Y81" s="117"/>
      <c r="Z81" s="117"/>
      <c r="AA81" s="117"/>
      <c r="AB81" s="117"/>
      <c r="AC81" s="117"/>
      <c r="AD81" s="117"/>
      <c r="AE81" s="117"/>
      <c r="AF81" s="117"/>
      <c r="AG81" s="117"/>
      <c r="AH81" s="117"/>
      <c r="AI81" s="117"/>
      <c r="AJ81" s="117"/>
      <c r="AK81" s="119" t="s">
        <v>130</v>
      </c>
      <c r="AL81" s="121">
        <v>1190000</v>
      </c>
      <c r="AM81" s="119" t="s">
        <v>108</v>
      </c>
      <c r="AN81" s="116">
        <v>1</v>
      </c>
      <c r="AO81" s="116" t="s">
        <v>350</v>
      </c>
      <c r="AP81" s="131">
        <v>1190000</v>
      </c>
      <c r="AQ81" s="131">
        <v>1190000</v>
      </c>
      <c r="AR81" s="116" t="s">
        <v>335</v>
      </c>
      <c r="AS81" s="116" t="s">
        <v>128</v>
      </c>
      <c r="AT81" s="116" t="s">
        <v>355</v>
      </c>
      <c r="AU81" s="116" t="s">
        <v>93</v>
      </c>
      <c r="AV81" s="135" t="s">
        <v>369</v>
      </c>
      <c r="AW81" s="58" t="s">
        <v>128</v>
      </c>
      <c r="AX81" s="41" t="s">
        <v>128</v>
      </c>
      <c r="AY81" s="41" t="s">
        <v>128</v>
      </c>
      <c r="BA81" t="str">
        <f t="shared" si="1"/>
        <v>0</v>
      </c>
    </row>
    <row r="82" spans="1:53" ht="15" hidden="1" customHeight="1" x14ac:dyDescent="0.2">
      <c r="A82" s="194"/>
      <c r="B82" s="119" t="s">
        <v>232</v>
      </c>
      <c r="C82" s="125" t="s">
        <v>34</v>
      </c>
      <c r="D82" s="115" t="s">
        <v>158</v>
      </c>
      <c r="E82" s="119" t="s">
        <v>232</v>
      </c>
      <c r="F82" s="116" t="s">
        <v>128</v>
      </c>
      <c r="G82" s="117"/>
      <c r="H82" s="117"/>
      <c r="I82" s="117"/>
      <c r="J82" s="117"/>
      <c r="K82" s="118" t="s">
        <v>251</v>
      </c>
      <c r="L82" s="120"/>
      <c r="M82" s="118" t="s">
        <v>140</v>
      </c>
      <c r="N82" s="119" t="s">
        <v>108</v>
      </c>
      <c r="O82" s="120"/>
      <c r="P82" s="120" t="s">
        <v>128</v>
      </c>
      <c r="Q82" s="120" t="s">
        <v>128</v>
      </c>
      <c r="R82" s="120" t="s">
        <v>128</v>
      </c>
      <c r="S82" s="120" t="s">
        <v>128</v>
      </c>
      <c r="T82" s="117"/>
      <c r="U82" s="117"/>
      <c r="V82" s="117"/>
      <c r="W82" s="117"/>
      <c r="X82" s="117"/>
      <c r="Y82" s="117"/>
      <c r="Z82" s="117"/>
      <c r="AA82" s="117"/>
      <c r="AB82" s="117"/>
      <c r="AC82" s="117"/>
      <c r="AD82" s="117"/>
      <c r="AE82" s="117"/>
      <c r="AF82" s="117"/>
      <c r="AG82" s="117"/>
      <c r="AH82" s="117"/>
      <c r="AI82" s="117"/>
      <c r="AJ82" s="117"/>
      <c r="AK82" s="119" t="s">
        <v>130</v>
      </c>
      <c r="AL82" s="121">
        <v>8550000</v>
      </c>
      <c r="AM82" s="119" t="s">
        <v>108</v>
      </c>
      <c r="AN82" s="116">
        <v>1</v>
      </c>
      <c r="AO82" s="116" t="s">
        <v>350</v>
      </c>
      <c r="AP82" s="131">
        <v>8550000</v>
      </c>
      <c r="AQ82" s="131">
        <v>8550000</v>
      </c>
      <c r="AR82" s="132" t="s">
        <v>335</v>
      </c>
      <c r="AS82" s="116" t="s">
        <v>128</v>
      </c>
      <c r="AT82" s="116" t="s">
        <v>355</v>
      </c>
      <c r="AU82" s="116" t="s">
        <v>93</v>
      </c>
      <c r="AV82" s="135" t="s">
        <v>370</v>
      </c>
      <c r="AW82" s="58" t="s">
        <v>128</v>
      </c>
      <c r="AX82" s="41" t="s">
        <v>128</v>
      </c>
      <c r="AY82" s="41" t="s">
        <v>128</v>
      </c>
      <c r="BA82" t="str">
        <f t="shared" si="1"/>
        <v>0</v>
      </c>
    </row>
    <row r="83" spans="1:53" s="37" customFormat="1" ht="32" hidden="1" x14ac:dyDescent="0.2">
      <c r="A83" s="194"/>
      <c r="B83" s="119" t="s">
        <v>230</v>
      </c>
      <c r="C83" s="125" t="s">
        <v>34</v>
      </c>
      <c r="D83" s="115" t="s">
        <v>408</v>
      </c>
      <c r="E83" s="119" t="s">
        <v>230</v>
      </c>
      <c r="F83" s="116" t="s">
        <v>128</v>
      </c>
      <c r="G83" s="117"/>
      <c r="H83" s="117"/>
      <c r="I83" s="117"/>
      <c r="J83" s="117"/>
      <c r="K83" s="118" t="s">
        <v>271</v>
      </c>
      <c r="L83" s="120"/>
      <c r="M83" s="118" t="s">
        <v>255</v>
      </c>
      <c r="N83" s="119" t="s">
        <v>108</v>
      </c>
      <c r="O83" s="120"/>
      <c r="P83" s="120" t="s">
        <v>128</v>
      </c>
      <c r="Q83" s="120" t="s">
        <v>128</v>
      </c>
      <c r="R83" s="120" t="s">
        <v>128</v>
      </c>
      <c r="S83" s="120" t="s">
        <v>128</v>
      </c>
      <c r="T83" s="117"/>
      <c r="U83" s="117"/>
      <c r="V83" s="117"/>
      <c r="W83" s="117"/>
      <c r="X83" s="117"/>
      <c r="Y83" s="117"/>
      <c r="Z83" s="117"/>
      <c r="AA83" s="117"/>
      <c r="AB83" s="117"/>
      <c r="AC83" s="117"/>
      <c r="AD83" s="117"/>
      <c r="AE83" s="117"/>
      <c r="AF83" s="117"/>
      <c r="AG83" s="117"/>
      <c r="AH83" s="117"/>
      <c r="AI83" s="117"/>
      <c r="AJ83" s="117"/>
      <c r="AK83" s="119" t="s">
        <v>130</v>
      </c>
      <c r="AL83" s="121">
        <v>1350000</v>
      </c>
      <c r="AM83" s="119" t="s">
        <v>108</v>
      </c>
      <c r="AN83" s="116">
        <v>1</v>
      </c>
      <c r="AO83" s="116" t="s">
        <v>350</v>
      </c>
      <c r="AP83" s="131">
        <v>1350000</v>
      </c>
      <c r="AQ83" s="131">
        <v>1350000</v>
      </c>
      <c r="AR83" s="116" t="s">
        <v>86</v>
      </c>
      <c r="AS83" s="116" t="s">
        <v>128</v>
      </c>
      <c r="AT83" s="116" t="s">
        <v>352</v>
      </c>
      <c r="AU83" s="116" t="s">
        <v>93</v>
      </c>
      <c r="AV83" s="187" t="s">
        <v>353</v>
      </c>
      <c r="AW83" s="58" t="s">
        <v>128</v>
      </c>
      <c r="AX83" s="41" t="s">
        <v>128</v>
      </c>
      <c r="AY83" s="41" t="s">
        <v>128</v>
      </c>
      <c r="BA83" t="str">
        <f t="shared" si="1"/>
        <v>0</v>
      </c>
    </row>
    <row r="84" spans="1:53" s="37" customFormat="1" ht="32" hidden="1" x14ac:dyDescent="0.2">
      <c r="A84" s="82"/>
      <c r="B84" s="83" t="s">
        <v>230</v>
      </c>
      <c r="C84" s="62" t="s">
        <v>34</v>
      </c>
      <c r="D84" s="84" t="s">
        <v>408</v>
      </c>
      <c r="E84" s="83" t="s">
        <v>230</v>
      </c>
      <c r="F84" s="85" t="s">
        <v>128</v>
      </c>
      <c r="G84" s="63"/>
      <c r="H84" s="63"/>
      <c r="I84" s="63"/>
      <c r="J84" s="63"/>
      <c r="K84" s="86" t="s">
        <v>271</v>
      </c>
      <c r="L84" s="87"/>
      <c r="M84" s="86" t="s">
        <v>255</v>
      </c>
      <c r="N84" s="83" t="s">
        <v>108</v>
      </c>
      <c r="O84" s="87"/>
      <c r="P84" s="87" t="s">
        <v>128</v>
      </c>
      <c r="Q84" s="87" t="s">
        <v>128</v>
      </c>
      <c r="R84" s="87" t="s">
        <v>128</v>
      </c>
      <c r="S84" s="87" t="s">
        <v>128</v>
      </c>
      <c r="T84" s="63"/>
      <c r="U84" s="63"/>
      <c r="V84" s="63"/>
      <c r="W84" s="63"/>
      <c r="X84" s="63"/>
      <c r="Y84" s="63"/>
      <c r="Z84" s="63"/>
      <c r="AA84" s="63"/>
      <c r="AB84" s="63"/>
      <c r="AC84" s="63"/>
      <c r="AD84" s="63"/>
      <c r="AE84" s="63"/>
      <c r="AF84" s="63"/>
      <c r="AG84" s="63"/>
      <c r="AH84" s="63"/>
      <c r="AI84" s="63"/>
      <c r="AJ84" s="63"/>
      <c r="AK84" s="83" t="s">
        <v>130</v>
      </c>
      <c r="AL84" s="88">
        <v>1350000</v>
      </c>
      <c r="AM84" s="83" t="s">
        <v>108</v>
      </c>
      <c r="AN84" s="85">
        <v>1</v>
      </c>
      <c r="AO84" s="85" t="s">
        <v>350</v>
      </c>
      <c r="AP84" s="89">
        <v>1350000</v>
      </c>
      <c r="AQ84" s="89">
        <v>1350000</v>
      </c>
      <c r="AR84" s="85" t="s">
        <v>86</v>
      </c>
      <c r="AS84" s="85" t="s">
        <v>128</v>
      </c>
      <c r="AT84" s="85" t="s">
        <v>352</v>
      </c>
      <c r="AU84" s="85" t="s">
        <v>93</v>
      </c>
      <c r="AV84" s="145" t="s">
        <v>353</v>
      </c>
      <c r="AW84" s="58" t="s">
        <v>128</v>
      </c>
      <c r="AX84" s="41" t="s">
        <v>128</v>
      </c>
      <c r="AY84" s="41" t="s">
        <v>128</v>
      </c>
      <c r="BA84" t="str">
        <f t="shared" si="1"/>
        <v>0</v>
      </c>
    </row>
    <row r="85" spans="1:53" s="37" customFormat="1" ht="32" hidden="1" x14ac:dyDescent="0.2">
      <c r="A85" s="137"/>
      <c r="B85" s="22" t="s">
        <v>230</v>
      </c>
      <c r="C85" s="76" t="s">
        <v>34</v>
      </c>
      <c r="D85" s="21" t="s">
        <v>408</v>
      </c>
      <c r="E85" s="22" t="s">
        <v>230</v>
      </c>
      <c r="F85" s="80" t="s">
        <v>128</v>
      </c>
      <c r="G85" s="138"/>
      <c r="H85" s="138"/>
      <c r="I85" s="138"/>
      <c r="J85" s="138"/>
      <c r="K85" s="139" t="s">
        <v>271</v>
      </c>
      <c r="L85" s="140"/>
      <c r="M85" s="139" t="s">
        <v>255</v>
      </c>
      <c r="N85" s="22" t="s">
        <v>108</v>
      </c>
      <c r="O85" s="140"/>
      <c r="P85" s="140" t="s">
        <v>128</v>
      </c>
      <c r="Q85" s="140" t="s">
        <v>128</v>
      </c>
      <c r="R85" s="140" t="s">
        <v>128</v>
      </c>
      <c r="S85" s="140" t="s">
        <v>128</v>
      </c>
      <c r="T85" s="138"/>
      <c r="U85" s="138"/>
      <c r="V85" s="138"/>
      <c r="W85" s="138"/>
      <c r="X85" s="138"/>
      <c r="Y85" s="138"/>
      <c r="Z85" s="138"/>
      <c r="AA85" s="138"/>
      <c r="AB85" s="138"/>
      <c r="AC85" s="138"/>
      <c r="AD85" s="138"/>
      <c r="AE85" s="138"/>
      <c r="AF85" s="138"/>
      <c r="AG85" s="138"/>
      <c r="AH85" s="138"/>
      <c r="AI85" s="138"/>
      <c r="AJ85" s="138"/>
      <c r="AK85" s="22" t="s">
        <v>130</v>
      </c>
      <c r="AL85" s="141">
        <v>1350000</v>
      </c>
      <c r="AM85" s="22" t="s">
        <v>108</v>
      </c>
      <c r="AN85" s="80">
        <v>1</v>
      </c>
      <c r="AO85" s="80" t="s">
        <v>350</v>
      </c>
      <c r="AP85" s="142">
        <v>1350000</v>
      </c>
      <c r="AQ85" s="142">
        <v>1350000</v>
      </c>
      <c r="AR85" s="80" t="s">
        <v>86</v>
      </c>
      <c r="AS85" s="143" t="s">
        <v>128</v>
      </c>
      <c r="AT85" s="143" t="s">
        <v>359</v>
      </c>
      <c r="AU85" s="143" t="s">
        <v>93</v>
      </c>
      <c r="AV85" s="146" t="s">
        <v>360</v>
      </c>
      <c r="AW85" s="58" t="s">
        <v>128</v>
      </c>
      <c r="AX85" s="41" t="s">
        <v>128</v>
      </c>
      <c r="AY85" s="41" t="s">
        <v>128</v>
      </c>
      <c r="BA85" t="str">
        <f t="shared" si="1"/>
        <v>0</v>
      </c>
    </row>
    <row r="86" spans="1:53" s="37" customFormat="1" ht="32" hidden="1" x14ac:dyDescent="0.2">
      <c r="A86" s="194"/>
      <c r="B86" s="119" t="s">
        <v>230</v>
      </c>
      <c r="C86" s="125" t="s">
        <v>34</v>
      </c>
      <c r="D86" s="115" t="s">
        <v>408</v>
      </c>
      <c r="E86" s="119" t="s">
        <v>230</v>
      </c>
      <c r="F86" s="116" t="s">
        <v>128</v>
      </c>
      <c r="G86" s="117"/>
      <c r="H86" s="117"/>
      <c r="I86" s="117"/>
      <c r="J86" s="117"/>
      <c r="K86" s="118" t="s">
        <v>271</v>
      </c>
      <c r="L86" s="120"/>
      <c r="M86" s="118" t="s">
        <v>255</v>
      </c>
      <c r="N86" s="119" t="s">
        <v>108</v>
      </c>
      <c r="O86" s="120"/>
      <c r="P86" s="120" t="s">
        <v>128</v>
      </c>
      <c r="Q86" s="120" t="s">
        <v>128</v>
      </c>
      <c r="R86" s="120" t="s">
        <v>128</v>
      </c>
      <c r="S86" s="120" t="s">
        <v>128</v>
      </c>
      <c r="T86" s="117"/>
      <c r="U86" s="117"/>
      <c r="V86" s="117"/>
      <c r="W86" s="117"/>
      <c r="X86" s="117"/>
      <c r="Y86" s="117"/>
      <c r="Z86" s="117"/>
      <c r="AA86" s="117"/>
      <c r="AB86" s="117"/>
      <c r="AC86" s="117"/>
      <c r="AD86" s="117"/>
      <c r="AE86" s="117"/>
      <c r="AF86" s="117"/>
      <c r="AG86" s="117"/>
      <c r="AH86" s="117"/>
      <c r="AI86" s="117"/>
      <c r="AJ86" s="117"/>
      <c r="AK86" s="119" t="s">
        <v>130</v>
      </c>
      <c r="AL86" s="121">
        <v>1350000</v>
      </c>
      <c r="AM86" s="119" t="s">
        <v>108</v>
      </c>
      <c r="AN86" s="116">
        <v>1</v>
      </c>
      <c r="AO86" s="116" t="s">
        <v>350</v>
      </c>
      <c r="AP86" s="131">
        <v>1350000</v>
      </c>
      <c r="AQ86" s="131">
        <v>1350000</v>
      </c>
      <c r="AR86" s="116" t="s">
        <v>86</v>
      </c>
      <c r="AS86" s="132" t="s">
        <v>128</v>
      </c>
      <c r="AT86" s="132" t="s">
        <v>359</v>
      </c>
      <c r="AU86" s="132" t="s">
        <v>93</v>
      </c>
      <c r="AV86" s="187" t="s">
        <v>360</v>
      </c>
      <c r="AW86" s="58" t="s">
        <v>128</v>
      </c>
      <c r="AX86" s="41" t="s">
        <v>128</v>
      </c>
      <c r="AY86" s="41" t="s">
        <v>128</v>
      </c>
      <c r="BA86" t="str">
        <f t="shared" si="1"/>
        <v>0</v>
      </c>
    </row>
    <row r="87" spans="1:53" ht="15" hidden="1" customHeight="1" x14ac:dyDescent="0.2">
      <c r="A87" s="194"/>
      <c r="B87" s="113" t="s">
        <v>241</v>
      </c>
      <c r="C87" s="125" t="s">
        <v>34</v>
      </c>
      <c r="D87" s="115" t="s">
        <v>172</v>
      </c>
      <c r="E87" s="113" t="s">
        <v>241</v>
      </c>
      <c r="F87" s="116" t="s">
        <v>128</v>
      </c>
      <c r="G87" s="117"/>
      <c r="H87" s="117"/>
      <c r="I87" s="117"/>
      <c r="J87" s="117"/>
      <c r="K87" s="118" t="s">
        <v>251</v>
      </c>
      <c r="L87" s="119"/>
      <c r="M87" s="118" t="s">
        <v>140</v>
      </c>
      <c r="N87" s="119">
        <v>2006</v>
      </c>
      <c r="O87" s="120"/>
      <c r="P87" s="120" t="s">
        <v>128</v>
      </c>
      <c r="Q87" s="120" t="s">
        <v>128</v>
      </c>
      <c r="R87" s="120" t="s">
        <v>128</v>
      </c>
      <c r="S87" s="120" t="s">
        <v>128</v>
      </c>
      <c r="T87" s="117"/>
      <c r="U87" s="117"/>
      <c r="V87" s="117"/>
      <c r="W87" s="117"/>
      <c r="X87" s="117"/>
      <c r="Y87" s="117"/>
      <c r="Z87" s="117"/>
      <c r="AA87" s="117"/>
      <c r="AB87" s="117"/>
      <c r="AC87" s="117"/>
      <c r="AD87" s="117"/>
      <c r="AE87" s="117"/>
      <c r="AF87" s="117"/>
      <c r="AG87" s="117"/>
      <c r="AH87" s="117"/>
      <c r="AI87" s="117"/>
      <c r="AJ87" s="117"/>
      <c r="AK87" s="119" t="s">
        <v>130</v>
      </c>
      <c r="AL87" s="121">
        <v>960000</v>
      </c>
      <c r="AM87" s="119">
        <v>2006</v>
      </c>
      <c r="AN87" s="116">
        <v>1</v>
      </c>
      <c r="AO87" s="116" t="s">
        <v>350</v>
      </c>
      <c r="AP87" s="126">
        <v>960000</v>
      </c>
      <c r="AQ87" s="126">
        <v>960000</v>
      </c>
      <c r="AR87" s="132" t="s">
        <v>86</v>
      </c>
      <c r="AS87" s="116" t="s">
        <v>128</v>
      </c>
      <c r="AT87" s="116" t="s">
        <v>355</v>
      </c>
      <c r="AU87" s="116" t="s">
        <v>93</v>
      </c>
      <c r="AV87" s="135" t="s">
        <v>386</v>
      </c>
      <c r="AW87" s="58" t="s">
        <v>128</v>
      </c>
      <c r="AX87" s="41" t="s">
        <v>128</v>
      </c>
      <c r="AY87" s="41" t="s">
        <v>128</v>
      </c>
      <c r="BA87" t="str">
        <f t="shared" si="1"/>
        <v>0</v>
      </c>
    </row>
    <row r="88" spans="1:53" ht="15" customHeight="1" x14ac:dyDescent="0.2">
      <c r="A88" s="194"/>
      <c r="B88" s="113" t="s">
        <v>151</v>
      </c>
      <c r="C88" s="125" t="s">
        <v>34</v>
      </c>
      <c r="D88" s="115" t="s">
        <v>153</v>
      </c>
      <c r="E88" s="113" t="s">
        <v>151</v>
      </c>
      <c r="F88" s="116" t="s">
        <v>128</v>
      </c>
      <c r="G88" s="117"/>
      <c r="H88" s="117"/>
      <c r="I88" s="117"/>
      <c r="J88" s="117"/>
      <c r="K88" s="118" t="s">
        <v>155</v>
      </c>
      <c r="L88" s="119"/>
      <c r="M88" s="118" t="s">
        <v>140</v>
      </c>
      <c r="N88" s="119">
        <v>2006</v>
      </c>
      <c r="O88" s="120"/>
      <c r="P88" s="120" t="s">
        <v>128</v>
      </c>
      <c r="Q88" s="120" t="s">
        <v>128</v>
      </c>
      <c r="R88" s="120" t="s">
        <v>128</v>
      </c>
      <c r="S88" s="120" t="s">
        <v>128</v>
      </c>
      <c r="T88" s="117"/>
      <c r="U88" s="117"/>
      <c r="V88" s="117"/>
      <c r="W88" s="117"/>
      <c r="X88" s="117"/>
      <c r="Y88" s="117"/>
      <c r="Z88" s="117"/>
      <c r="AA88" s="117"/>
      <c r="AB88" s="117"/>
      <c r="AC88" s="117"/>
      <c r="AD88" s="117"/>
      <c r="AE88" s="117"/>
      <c r="AF88" s="117"/>
      <c r="AG88" s="117"/>
      <c r="AH88" s="117"/>
      <c r="AI88" s="117"/>
      <c r="AJ88" s="117"/>
      <c r="AK88" s="119" t="s">
        <v>130</v>
      </c>
      <c r="AL88" s="121">
        <v>160000</v>
      </c>
      <c r="AM88" s="119">
        <v>2006</v>
      </c>
      <c r="AN88" s="116">
        <v>1</v>
      </c>
      <c r="AO88" s="116" t="s">
        <v>350</v>
      </c>
      <c r="AP88" s="126">
        <v>160000</v>
      </c>
      <c r="AQ88" s="126">
        <v>160000</v>
      </c>
      <c r="AR88" s="116" t="s">
        <v>86</v>
      </c>
      <c r="AS88" s="116" t="s">
        <v>128</v>
      </c>
      <c r="AT88" s="116" t="s">
        <v>387</v>
      </c>
      <c r="AU88" s="116" t="s">
        <v>93</v>
      </c>
      <c r="AV88" s="185" t="s">
        <v>388</v>
      </c>
      <c r="AW88" s="58" t="s">
        <v>128</v>
      </c>
      <c r="AX88" s="41" t="s">
        <v>128</v>
      </c>
      <c r="AY88" s="41" t="s">
        <v>128</v>
      </c>
      <c r="AZ88" s="275" t="s">
        <v>636</v>
      </c>
      <c r="BA88" s="276">
        <f t="shared" si="1"/>
        <v>160000</v>
      </c>
    </row>
    <row r="89" spans="1:53" ht="18.75" customHeight="1" x14ac:dyDescent="0.2">
      <c r="A89" s="194"/>
      <c r="B89" s="113" t="s">
        <v>240</v>
      </c>
      <c r="C89" s="125" t="s">
        <v>34</v>
      </c>
      <c r="D89" s="115" t="s">
        <v>173</v>
      </c>
      <c r="E89" s="113" t="s">
        <v>240</v>
      </c>
      <c r="F89" s="116" t="s">
        <v>128</v>
      </c>
      <c r="G89" s="117"/>
      <c r="H89" s="117"/>
      <c r="I89" s="117"/>
      <c r="J89" s="117"/>
      <c r="K89" s="118" t="s">
        <v>272</v>
      </c>
      <c r="L89" s="119"/>
      <c r="M89" s="118" t="s">
        <v>257</v>
      </c>
      <c r="N89" s="119">
        <v>2006</v>
      </c>
      <c r="O89" s="120"/>
      <c r="P89" s="120" t="s">
        <v>128</v>
      </c>
      <c r="Q89" s="120" t="s">
        <v>128</v>
      </c>
      <c r="R89" s="120" t="s">
        <v>128</v>
      </c>
      <c r="S89" s="120" t="s">
        <v>128</v>
      </c>
      <c r="T89" s="117"/>
      <c r="U89" s="117"/>
      <c r="V89" s="117"/>
      <c r="W89" s="117"/>
      <c r="X89" s="117"/>
      <c r="Y89" s="117"/>
      <c r="Z89" s="117"/>
      <c r="AA89" s="117"/>
      <c r="AB89" s="117"/>
      <c r="AC89" s="117"/>
      <c r="AD89" s="117"/>
      <c r="AE89" s="117"/>
      <c r="AF89" s="117"/>
      <c r="AG89" s="117"/>
      <c r="AH89" s="117"/>
      <c r="AI89" s="117"/>
      <c r="AJ89" s="117"/>
      <c r="AK89" s="119" t="s">
        <v>130</v>
      </c>
      <c r="AL89" s="121">
        <v>210000</v>
      </c>
      <c r="AM89" s="119">
        <v>2006</v>
      </c>
      <c r="AN89" s="116">
        <v>1</v>
      </c>
      <c r="AO89" s="116" t="s">
        <v>350</v>
      </c>
      <c r="AP89" s="126">
        <v>210000</v>
      </c>
      <c r="AQ89" s="126">
        <v>210000</v>
      </c>
      <c r="AR89" s="116" t="s">
        <v>86</v>
      </c>
      <c r="AS89" s="116" t="s">
        <v>128</v>
      </c>
      <c r="AT89" s="116" t="s">
        <v>387</v>
      </c>
      <c r="AU89" s="116" t="s">
        <v>93</v>
      </c>
      <c r="AV89" s="185" t="s">
        <v>388</v>
      </c>
      <c r="AW89" s="58" t="s">
        <v>128</v>
      </c>
      <c r="AX89" s="41" t="s">
        <v>128</v>
      </c>
      <c r="AY89" s="41" t="s">
        <v>128</v>
      </c>
      <c r="AZ89" s="275" t="s">
        <v>636</v>
      </c>
      <c r="BA89" s="276">
        <f t="shared" si="1"/>
        <v>210000</v>
      </c>
    </row>
    <row r="90" spans="1:53" ht="15" hidden="1" customHeight="1" x14ac:dyDescent="0.2">
      <c r="A90" s="194"/>
      <c r="B90" s="113" t="s">
        <v>230</v>
      </c>
      <c r="C90" s="125" t="s">
        <v>34</v>
      </c>
      <c r="D90" s="115" t="s">
        <v>174</v>
      </c>
      <c r="E90" s="113" t="s">
        <v>230</v>
      </c>
      <c r="F90" s="116" t="s">
        <v>128</v>
      </c>
      <c r="G90" s="117"/>
      <c r="H90" s="117"/>
      <c r="I90" s="117"/>
      <c r="J90" s="117"/>
      <c r="K90" s="118" t="s">
        <v>249</v>
      </c>
      <c r="L90" s="119"/>
      <c r="M90" s="118" t="s">
        <v>250</v>
      </c>
      <c r="N90" s="119">
        <v>2006</v>
      </c>
      <c r="O90" s="120"/>
      <c r="P90" s="120" t="s">
        <v>128</v>
      </c>
      <c r="Q90" s="120" t="s">
        <v>128</v>
      </c>
      <c r="R90" s="120" t="s">
        <v>128</v>
      </c>
      <c r="S90" s="120" t="s">
        <v>128</v>
      </c>
      <c r="T90" s="117"/>
      <c r="U90" s="117"/>
      <c r="V90" s="117"/>
      <c r="W90" s="117"/>
      <c r="X90" s="117"/>
      <c r="Y90" s="117"/>
      <c r="Z90" s="117"/>
      <c r="AA90" s="117"/>
      <c r="AB90" s="117"/>
      <c r="AC90" s="117"/>
      <c r="AD90" s="117"/>
      <c r="AE90" s="117"/>
      <c r="AF90" s="117"/>
      <c r="AG90" s="117"/>
      <c r="AH90" s="117"/>
      <c r="AI90" s="117"/>
      <c r="AJ90" s="117"/>
      <c r="AK90" s="119" t="s">
        <v>130</v>
      </c>
      <c r="AL90" s="121">
        <v>330000</v>
      </c>
      <c r="AM90" s="119">
        <v>2006</v>
      </c>
      <c r="AN90" s="116">
        <v>1</v>
      </c>
      <c r="AO90" s="116" t="s">
        <v>350</v>
      </c>
      <c r="AP90" s="126">
        <v>330000</v>
      </c>
      <c r="AQ90" s="126">
        <v>330000</v>
      </c>
      <c r="AR90" s="132" t="s">
        <v>86</v>
      </c>
      <c r="AS90" s="116" t="s">
        <v>128</v>
      </c>
      <c r="AT90" s="116" t="s">
        <v>367</v>
      </c>
      <c r="AU90" s="116" t="s">
        <v>93</v>
      </c>
      <c r="AV90" s="135" t="s">
        <v>128</v>
      </c>
      <c r="AW90" s="58" t="s">
        <v>128</v>
      </c>
      <c r="AX90" s="41" t="s">
        <v>128</v>
      </c>
      <c r="AY90" s="41" t="s">
        <v>128</v>
      </c>
      <c r="BA90" t="str">
        <f t="shared" si="1"/>
        <v>0</v>
      </c>
    </row>
    <row r="91" spans="1:53" ht="27.5" hidden="1" customHeight="1" x14ac:dyDescent="0.2">
      <c r="A91" s="194"/>
      <c r="B91" s="113" t="s">
        <v>239</v>
      </c>
      <c r="C91" s="125" t="s">
        <v>34</v>
      </c>
      <c r="D91" s="115" t="s">
        <v>171</v>
      </c>
      <c r="E91" s="113" t="s">
        <v>239</v>
      </c>
      <c r="F91" s="116" t="s">
        <v>128</v>
      </c>
      <c r="G91" s="117"/>
      <c r="H91" s="117"/>
      <c r="I91" s="117"/>
      <c r="J91" s="117"/>
      <c r="K91" s="118" t="s">
        <v>148</v>
      </c>
      <c r="L91" s="119"/>
      <c r="M91" s="118" t="s">
        <v>263</v>
      </c>
      <c r="N91" s="119">
        <v>2006</v>
      </c>
      <c r="O91" s="120"/>
      <c r="P91" s="120" t="s">
        <v>128</v>
      </c>
      <c r="Q91" s="120" t="s">
        <v>128</v>
      </c>
      <c r="R91" s="120" t="s">
        <v>128</v>
      </c>
      <c r="S91" s="120" t="s">
        <v>128</v>
      </c>
      <c r="T91" s="117"/>
      <c r="U91" s="117"/>
      <c r="V91" s="117"/>
      <c r="W91" s="117"/>
      <c r="X91" s="117"/>
      <c r="Y91" s="117"/>
      <c r="Z91" s="117"/>
      <c r="AA91" s="117"/>
      <c r="AB91" s="117"/>
      <c r="AC91" s="117"/>
      <c r="AD91" s="117"/>
      <c r="AE91" s="117"/>
      <c r="AF91" s="117"/>
      <c r="AG91" s="117"/>
      <c r="AH91" s="117"/>
      <c r="AI91" s="117"/>
      <c r="AJ91" s="117"/>
      <c r="AK91" s="119" t="s">
        <v>130</v>
      </c>
      <c r="AL91" s="121">
        <v>416000</v>
      </c>
      <c r="AM91" s="119">
        <v>2006</v>
      </c>
      <c r="AN91" s="116">
        <v>1</v>
      </c>
      <c r="AO91" s="116" t="s">
        <v>444</v>
      </c>
      <c r="AP91" s="126">
        <v>416000</v>
      </c>
      <c r="AQ91" s="126">
        <v>416000</v>
      </c>
      <c r="AR91" s="132" t="s">
        <v>86</v>
      </c>
      <c r="AS91" s="116" t="s">
        <v>128</v>
      </c>
      <c r="AT91" s="116" t="s">
        <v>355</v>
      </c>
      <c r="AU91" s="116" t="s">
        <v>93</v>
      </c>
      <c r="AV91" s="135" t="s">
        <v>385</v>
      </c>
      <c r="AW91" s="58" t="s">
        <v>128</v>
      </c>
      <c r="AX91" s="41" t="s">
        <v>128</v>
      </c>
      <c r="AY91" s="41" t="s">
        <v>128</v>
      </c>
      <c r="BA91" t="str">
        <f t="shared" si="1"/>
        <v>0</v>
      </c>
    </row>
    <row r="92" spans="1:53" ht="15" hidden="1" customHeight="1" x14ac:dyDescent="0.2">
      <c r="A92" s="194"/>
      <c r="B92" s="113" t="s">
        <v>238</v>
      </c>
      <c r="C92" s="125" t="s">
        <v>34</v>
      </c>
      <c r="D92" s="115" t="s">
        <v>175</v>
      </c>
      <c r="E92" s="113" t="s">
        <v>238</v>
      </c>
      <c r="F92" s="116" t="s">
        <v>128</v>
      </c>
      <c r="G92" s="117"/>
      <c r="H92" s="117"/>
      <c r="I92" s="117"/>
      <c r="J92" s="117"/>
      <c r="K92" s="118" t="s">
        <v>273</v>
      </c>
      <c r="L92" s="119"/>
      <c r="M92" s="118" t="s">
        <v>256</v>
      </c>
      <c r="N92" s="119">
        <v>2006</v>
      </c>
      <c r="O92" s="120"/>
      <c r="P92" s="120" t="s">
        <v>128</v>
      </c>
      <c r="Q92" s="120" t="s">
        <v>128</v>
      </c>
      <c r="R92" s="120" t="s">
        <v>128</v>
      </c>
      <c r="S92" s="120" t="s">
        <v>128</v>
      </c>
      <c r="T92" s="117"/>
      <c r="U92" s="117"/>
      <c r="V92" s="117"/>
      <c r="W92" s="117"/>
      <c r="X92" s="117"/>
      <c r="Y92" s="117"/>
      <c r="Z92" s="117"/>
      <c r="AA92" s="117"/>
      <c r="AB92" s="117"/>
      <c r="AC92" s="117"/>
      <c r="AD92" s="117"/>
      <c r="AE92" s="117"/>
      <c r="AF92" s="117"/>
      <c r="AG92" s="117"/>
      <c r="AH92" s="117"/>
      <c r="AI92" s="117"/>
      <c r="AJ92" s="117"/>
      <c r="AK92" s="119" t="s">
        <v>130</v>
      </c>
      <c r="AL92" s="121">
        <v>320000</v>
      </c>
      <c r="AM92" s="119">
        <v>2006</v>
      </c>
      <c r="AN92" s="116">
        <v>1</v>
      </c>
      <c r="AO92" s="116" t="s">
        <v>444</v>
      </c>
      <c r="AP92" s="126">
        <v>320000</v>
      </c>
      <c r="AQ92" s="126">
        <v>320000</v>
      </c>
      <c r="AR92" s="132" t="s">
        <v>86</v>
      </c>
      <c r="AS92" s="116" t="s">
        <v>128</v>
      </c>
      <c r="AT92" s="116" t="s">
        <v>355</v>
      </c>
      <c r="AU92" s="116" t="s">
        <v>93</v>
      </c>
      <c r="AV92" s="135" t="s">
        <v>385</v>
      </c>
      <c r="AW92" s="58" t="s">
        <v>128</v>
      </c>
      <c r="AX92" s="41" t="s">
        <v>128</v>
      </c>
      <c r="AY92" s="41" t="s">
        <v>128</v>
      </c>
      <c r="BA92" t="str">
        <f t="shared" si="1"/>
        <v>0</v>
      </c>
    </row>
    <row r="93" spans="1:53" ht="38" customHeight="1" x14ac:dyDescent="0.2">
      <c r="A93" s="194"/>
      <c r="B93" s="113" t="s">
        <v>143</v>
      </c>
      <c r="C93" s="125" t="s">
        <v>34</v>
      </c>
      <c r="D93" s="115" t="s">
        <v>145</v>
      </c>
      <c r="E93" s="113" t="s">
        <v>143</v>
      </c>
      <c r="F93" s="116" t="s">
        <v>128</v>
      </c>
      <c r="G93" s="117"/>
      <c r="H93" s="117"/>
      <c r="I93" s="117"/>
      <c r="J93" s="117"/>
      <c r="K93" s="118" t="s">
        <v>148</v>
      </c>
      <c r="L93" s="119"/>
      <c r="M93" s="118" t="s">
        <v>140</v>
      </c>
      <c r="N93" s="119">
        <v>2006</v>
      </c>
      <c r="O93" s="120"/>
      <c r="P93" s="120" t="s">
        <v>128</v>
      </c>
      <c r="Q93" s="120" t="s">
        <v>128</v>
      </c>
      <c r="R93" s="120" t="s">
        <v>128</v>
      </c>
      <c r="S93" s="120" t="s">
        <v>128</v>
      </c>
      <c r="T93" s="117"/>
      <c r="U93" s="117"/>
      <c r="V93" s="117"/>
      <c r="W93" s="117"/>
      <c r="X93" s="117"/>
      <c r="Y93" s="117"/>
      <c r="Z93" s="117"/>
      <c r="AA93" s="117"/>
      <c r="AB93" s="117"/>
      <c r="AC93" s="117"/>
      <c r="AD93" s="117"/>
      <c r="AE93" s="117"/>
      <c r="AF93" s="117"/>
      <c r="AG93" s="117"/>
      <c r="AH93" s="117"/>
      <c r="AI93" s="117"/>
      <c r="AJ93" s="117"/>
      <c r="AK93" s="119" t="s">
        <v>130</v>
      </c>
      <c r="AL93" s="121">
        <v>200000</v>
      </c>
      <c r="AM93" s="119">
        <v>2006</v>
      </c>
      <c r="AN93" s="116">
        <v>1</v>
      </c>
      <c r="AO93" s="116" t="s">
        <v>350</v>
      </c>
      <c r="AP93" s="126">
        <v>200000</v>
      </c>
      <c r="AQ93" s="126">
        <v>200000</v>
      </c>
      <c r="AR93" s="132" t="s">
        <v>86</v>
      </c>
      <c r="AS93" s="116" t="s">
        <v>128</v>
      </c>
      <c r="AT93" s="116" t="s">
        <v>355</v>
      </c>
      <c r="AU93" s="116" t="s">
        <v>93</v>
      </c>
      <c r="AV93" s="135" t="s">
        <v>385</v>
      </c>
      <c r="AW93" s="58" t="s">
        <v>128</v>
      </c>
      <c r="AX93" s="41" t="s">
        <v>128</v>
      </c>
      <c r="AY93" s="41" t="s">
        <v>128</v>
      </c>
      <c r="AZ93" s="275" t="s">
        <v>636</v>
      </c>
      <c r="BA93" s="276">
        <f t="shared" si="1"/>
        <v>200000</v>
      </c>
    </row>
    <row r="94" spans="1:53" ht="32" hidden="1" x14ac:dyDescent="0.2">
      <c r="A94" s="194"/>
      <c r="B94" s="119" t="s">
        <v>237</v>
      </c>
      <c r="C94" s="125" t="s">
        <v>34</v>
      </c>
      <c r="D94" s="115" t="s">
        <v>402</v>
      </c>
      <c r="E94" s="119" t="s">
        <v>237</v>
      </c>
      <c r="F94" s="116" t="s">
        <v>128</v>
      </c>
      <c r="G94" s="117"/>
      <c r="H94" s="117"/>
      <c r="I94" s="117"/>
      <c r="J94" s="117"/>
      <c r="K94" s="118" t="s">
        <v>249</v>
      </c>
      <c r="L94" s="119"/>
      <c r="M94" s="118" t="s">
        <v>255</v>
      </c>
      <c r="N94" s="119">
        <v>2006</v>
      </c>
      <c r="O94" s="120"/>
      <c r="P94" s="120" t="s">
        <v>128</v>
      </c>
      <c r="Q94" s="120" t="s">
        <v>128</v>
      </c>
      <c r="R94" s="120" t="s">
        <v>128</v>
      </c>
      <c r="S94" s="120" t="s">
        <v>128</v>
      </c>
      <c r="T94" s="117"/>
      <c r="U94" s="117"/>
      <c r="V94" s="117"/>
      <c r="W94" s="117"/>
      <c r="X94" s="117"/>
      <c r="Y94" s="117"/>
      <c r="Z94" s="117"/>
      <c r="AA94" s="117"/>
      <c r="AB94" s="117"/>
      <c r="AC94" s="117"/>
      <c r="AD94" s="117"/>
      <c r="AE94" s="117"/>
      <c r="AF94" s="117"/>
      <c r="AG94" s="117"/>
      <c r="AH94" s="117"/>
      <c r="AI94" s="117"/>
      <c r="AJ94" s="117"/>
      <c r="AK94" s="119" t="s">
        <v>130</v>
      </c>
      <c r="AL94" s="121">
        <v>3570000</v>
      </c>
      <c r="AM94" s="119">
        <v>2006</v>
      </c>
      <c r="AN94" s="116">
        <v>1</v>
      </c>
      <c r="AO94" s="116" t="s">
        <v>350</v>
      </c>
      <c r="AP94" s="126">
        <v>3570000</v>
      </c>
      <c r="AQ94" s="126">
        <v>3570000</v>
      </c>
      <c r="AR94" s="116" t="s">
        <v>86</v>
      </c>
      <c r="AS94" s="116" t="s">
        <v>128</v>
      </c>
      <c r="AT94" s="116" t="s">
        <v>361</v>
      </c>
      <c r="AU94" s="116" t="s">
        <v>93</v>
      </c>
      <c r="AV94" s="135" t="s">
        <v>381</v>
      </c>
      <c r="AW94" s="58" t="s">
        <v>128</v>
      </c>
      <c r="AX94" s="41" t="s">
        <v>128</v>
      </c>
      <c r="AY94" s="41" t="s">
        <v>128</v>
      </c>
      <c r="BA94" t="str">
        <f t="shared" si="1"/>
        <v>0</v>
      </c>
    </row>
    <row r="95" spans="1:53" ht="32" hidden="1" x14ac:dyDescent="0.2">
      <c r="A95" s="194"/>
      <c r="B95" s="133" t="s">
        <v>230</v>
      </c>
      <c r="C95" s="125" t="s">
        <v>34</v>
      </c>
      <c r="D95" s="115" t="s">
        <v>402</v>
      </c>
      <c r="E95" s="133" t="s">
        <v>230</v>
      </c>
      <c r="F95" s="116" t="s">
        <v>128</v>
      </c>
      <c r="G95" s="117"/>
      <c r="H95" s="117"/>
      <c r="I95" s="117"/>
      <c r="J95" s="117"/>
      <c r="K95" s="118" t="s">
        <v>249</v>
      </c>
      <c r="L95" s="119"/>
      <c r="M95" s="118" t="s">
        <v>252</v>
      </c>
      <c r="N95" s="119">
        <v>2006</v>
      </c>
      <c r="O95" s="120"/>
      <c r="P95" s="120" t="s">
        <v>128</v>
      </c>
      <c r="Q95" s="120" t="s">
        <v>128</v>
      </c>
      <c r="R95" s="120" t="s">
        <v>128</v>
      </c>
      <c r="S95" s="120" t="s">
        <v>128</v>
      </c>
      <c r="T95" s="117"/>
      <c r="U95" s="117"/>
      <c r="V95" s="117"/>
      <c r="W95" s="117"/>
      <c r="X95" s="117"/>
      <c r="Y95" s="117"/>
      <c r="Z95" s="117"/>
      <c r="AA95" s="117"/>
      <c r="AB95" s="117"/>
      <c r="AC95" s="117"/>
      <c r="AD95" s="117"/>
      <c r="AE95" s="117"/>
      <c r="AF95" s="117"/>
      <c r="AG95" s="117"/>
      <c r="AH95" s="117"/>
      <c r="AI95" s="117"/>
      <c r="AJ95" s="117"/>
      <c r="AK95" s="119" t="s">
        <v>130</v>
      </c>
      <c r="AL95" s="121">
        <v>3570000</v>
      </c>
      <c r="AM95" s="119">
        <v>2006</v>
      </c>
      <c r="AN95" s="116">
        <v>1</v>
      </c>
      <c r="AO95" s="116" t="s">
        <v>350</v>
      </c>
      <c r="AP95" s="131">
        <v>3570000</v>
      </c>
      <c r="AQ95" s="131">
        <v>3570000</v>
      </c>
      <c r="AR95" s="132" t="s">
        <v>86</v>
      </c>
      <c r="AS95" s="132" t="s">
        <v>128</v>
      </c>
      <c r="AT95" s="132" t="s">
        <v>359</v>
      </c>
      <c r="AU95" s="132" t="s">
        <v>93</v>
      </c>
      <c r="AV95" s="186" t="s">
        <v>366</v>
      </c>
      <c r="AW95" s="59" t="s">
        <v>128</v>
      </c>
      <c r="AX95" s="43" t="s">
        <v>128</v>
      </c>
      <c r="AY95" s="43" t="s">
        <v>128</v>
      </c>
      <c r="BA95" t="str">
        <f t="shared" si="1"/>
        <v>0</v>
      </c>
    </row>
    <row r="96" spans="1:53" ht="18.75" hidden="1" customHeight="1" x14ac:dyDescent="0.2">
      <c r="A96" s="194"/>
      <c r="B96" s="133" t="s">
        <v>228</v>
      </c>
      <c r="C96" s="125" t="s">
        <v>34</v>
      </c>
      <c r="D96" s="115" t="s">
        <v>160</v>
      </c>
      <c r="E96" s="133" t="s">
        <v>228</v>
      </c>
      <c r="F96" s="116" t="s">
        <v>128</v>
      </c>
      <c r="G96" s="117"/>
      <c r="H96" s="117"/>
      <c r="I96" s="117"/>
      <c r="J96" s="117"/>
      <c r="K96" s="118" t="s">
        <v>398</v>
      </c>
      <c r="L96" s="119"/>
      <c r="M96" s="118" t="s">
        <v>257</v>
      </c>
      <c r="N96" s="119">
        <v>2006</v>
      </c>
      <c r="O96" s="120"/>
      <c r="P96" s="120" t="s">
        <v>128</v>
      </c>
      <c r="Q96" s="120" t="s">
        <v>128</v>
      </c>
      <c r="R96" s="120" t="s">
        <v>128</v>
      </c>
      <c r="S96" s="120" t="s">
        <v>128</v>
      </c>
      <c r="T96" s="117"/>
      <c r="U96" s="117"/>
      <c r="V96" s="117"/>
      <c r="W96" s="117"/>
      <c r="X96" s="117"/>
      <c r="Y96" s="117"/>
      <c r="Z96" s="117"/>
      <c r="AA96" s="117"/>
      <c r="AB96" s="117"/>
      <c r="AC96" s="117"/>
      <c r="AD96" s="117"/>
      <c r="AE96" s="117"/>
      <c r="AF96" s="117"/>
      <c r="AG96" s="117"/>
      <c r="AH96" s="117"/>
      <c r="AI96" s="117"/>
      <c r="AJ96" s="117"/>
      <c r="AK96" s="119" t="s">
        <v>130</v>
      </c>
      <c r="AL96" s="121">
        <v>1470000</v>
      </c>
      <c r="AM96" s="119">
        <v>2006</v>
      </c>
      <c r="AN96" s="116">
        <v>1</v>
      </c>
      <c r="AO96" s="116" t="s">
        <v>350</v>
      </c>
      <c r="AP96" s="131">
        <v>1470000</v>
      </c>
      <c r="AQ96" s="131">
        <v>1470000</v>
      </c>
      <c r="AR96" s="132" t="s">
        <v>335</v>
      </c>
      <c r="AS96" s="132" t="s">
        <v>128</v>
      </c>
      <c r="AT96" s="132" t="s">
        <v>351</v>
      </c>
      <c r="AU96" s="132" t="s">
        <v>93</v>
      </c>
      <c r="AV96" s="186" t="s">
        <v>358</v>
      </c>
      <c r="AW96" s="59" t="s">
        <v>128</v>
      </c>
      <c r="AX96" s="43" t="s">
        <v>128</v>
      </c>
      <c r="AY96" s="43" t="s">
        <v>128</v>
      </c>
      <c r="BA96" t="str">
        <f t="shared" si="1"/>
        <v>0</v>
      </c>
    </row>
    <row r="97" spans="1:53" ht="32" hidden="1" x14ac:dyDescent="0.2">
      <c r="A97" s="194"/>
      <c r="B97" s="119" t="s">
        <v>230</v>
      </c>
      <c r="C97" s="125" t="s">
        <v>34</v>
      </c>
      <c r="D97" s="115" t="s">
        <v>403</v>
      </c>
      <c r="E97" s="119" t="s">
        <v>230</v>
      </c>
      <c r="F97" s="116" t="s">
        <v>128</v>
      </c>
      <c r="G97" s="117"/>
      <c r="H97" s="117"/>
      <c r="I97" s="117"/>
      <c r="J97" s="117"/>
      <c r="K97" s="118" t="s">
        <v>249</v>
      </c>
      <c r="L97" s="120"/>
      <c r="M97" s="118" t="s">
        <v>254</v>
      </c>
      <c r="N97" s="119">
        <v>2006</v>
      </c>
      <c r="O97" s="120"/>
      <c r="P97" s="120" t="s">
        <v>128</v>
      </c>
      <c r="Q97" s="120" t="s">
        <v>128</v>
      </c>
      <c r="R97" s="120" t="s">
        <v>128</v>
      </c>
      <c r="S97" s="120" t="s">
        <v>128</v>
      </c>
      <c r="T97" s="117"/>
      <c r="U97" s="117"/>
      <c r="V97" s="117"/>
      <c r="W97" s="117"/>
      <c r="X97" s="117"/>
      <c r="Y97" s="117"/>
      <c r="Z97" s="117"/>
      <c r="AA97" s="117"/>
      <c r="AB97" s="117"/>
      <c r="AC97" s="117"/>
      <c r="AD97" s="117"/>
      <c r="AE97" s="117"/>
      <c r="AF97" s="117"/>
      <c r="AG97" s="117"/>
      <c r="AH97" s="117"/>
      <c r="AI97" s="117"/>
      <c r="AJ97" s="117"/>
      <c r="AK97" s="119" t="s">
        <v>130</v>
      </c>
      <c r="AL97" s="121">
        <v>810000</v>
      </c>
      <c r="AM97" s="119">
        <v>2006</v>
      </c>
      <c r="AN97" s="116">
        <v>1</v>
      </c>
      <c r="AO97" s="116" t="s">
        <v>350</v>
      </c>
      <c r="AP97" s="131">
        <v>810000</v>
      </c>
      <c r="AQ97" s="131">
        <v>810000</v>
      </c>
      <c r="AR97" s="116" t="s">
        <v>86</v>
      </c>
      <c r="AS97" s="116" t="s">
        <v>128</v>
      </c>
      <c r="AT97" s="116" t="s">
        <v>351</v>
      </c>
      <c r="AU97" s="116" t="s">
        <v>93</v>
      </c>
      <c r="AV97" s="135" t="s">
        <v>358</v>
      </c>
      <c r="AW97" s="58" t="s">
        <v>128</v>
      </c>
      <c r="AX97" s="41" t="s">
        <v>128</v>
      </c>
      <c r="AY97" s="41" t="s">
        <v>128</v>
      </c>
      <c r="BA97" t="str">
        <f t="shared" si="1"/>
        <v>0</v>
      </c>
    </row>
    <row r="98" spans="1:53" ht="19.5" customHeight="1" x14ac:dyDescent="0.2">
      <c r="A98" s="194"/>
      <c r="B98" s="119" t="s">
        <v>236</v>
      </c>
      <c r="C98" s="125" t="s">
        <v>34</v>
      </c>
      <c r="D98" s="115" t="s">
        <v>176</v>
      </c>
      <c r="E98" s="119" t="s">
        <v>236</v>
      </c>
      <c r="F98" s="116" t="s">
        <v>128</v>
      </c>
      <c r="G98" s="117"/>
      <c r="H98" s="117"/>
      <c r="I98" s="117"/>
      <c r="J98" s="117"/>
      <c r="K98" s="118" t="s">
        <v>249</v>
      </c>
      <c r="L98" s="120"/>
      <c r="M98" s="118" t="s">
        <v>250</v>
      </c>
      <c r="N98" s="119">
        <v>2006</v>
      </c>
      <c r="O98" s="120"/>
      <c r="P98" s="120" t="s">
        <v>128</v>
      </c>
      <c r="Q98" s="120" t="s">
        <v>128</v>
      </c>
      <c r="R98" s="120" t="s">
        <v>128</v>
      </c>
      <c r="S98" s="120" t="s">
        <v>128</v>
      </c>
      <c r="T98" s="117"/>
      <c r="U98" s="117"/>
      <c r="V98" s="117"/>
      <c r="W98" s="117"/>
      <c r="X98" s="117"/>
      <c r="Y98" s="117"/>
      <c r="Z98" s="117"/>
      <c r="AA98" s="117"/>
      <c r="AB98" s="117"/>
      <c r="AC98" s="117"/>
      <c r="AD98" s="117"/>
      <c r="AE98" s="117"/>
      <c r="AF98" s="117"/>
      <c r="AG98" s="117"/>
      <c r="AH98" s="117"/>
      <c r="AI98" s="117"/>
      <c r="AJ98" s="117"/>
      <c r="AK98" s="119" t="s">
        <v>130</v>
      </c>
      <c r="AL98" s="121">
        <v>140000</v>
      </c>
      <c r="AM98" s="119">
        <v>2006</v>
      </c>
      <c r="AN98" s="116">
        <v>1</v>
      </c>
      <c r="AO98" s="116" t="s">
        <v>350</v>
      </c>
      <c r="AP98" s="131">
        <v>140000</v>
      </c>
      <c r="AQ98" s="131">
        <v>140000</v>
      </c>
      <c r="AR98" s="116" t="s">
        <v>86</v>
      </c>
      <c r="AS98" s="116" t="s">
        <v>128</v>
      </c>
      <c r="AT98" s="116" t="s">
        <v>352</v>
      </c>
      <c r="AU98" s="116" t="s">
        <v>93</v>
      </c>
      <c r="AV98" s="135" t="s">
        <v>363</v>
      </c>
      <c r="AW98" s="58" t="s">
        <v>128</v>
      </c>
      <c r="AX98" s="41" t="s">
        <v>128</v>
      </c>
      <c r="AY98" s="41" t="s">
        <v>128</v>
      </c>
      <c r="AZ98" s="275" t="s">
        <v>636</v>
      </c>
      <c r="BA98" s="276">
        <f t="shared" si="1"/>
        <v>140000</v>
      </c>
    </row>
    <row r="99" spans="1:53" ht="32" hidden="1" x14ac:dyDescent="0.2">
      <c r="A99" s="194"/>
      <c r="B99" s="119" t="s">
        <v>235</v>
      </c>
      <c r="C99" s="125" t="s">
        <v>34</v>
      </c>
      <c r="D99" s="115" t="s">
        <v>168</v>
      </c>
      <c r="E99" s="119" t="s">
        <v>235</v>
      </c>
      <c r="F99" s="116" t="s">
        <v>128</v>
      </c>
      <c r="G99" s="117"/>
      <c r="H99" s="117"/>
      <c r="I99" s="117"/>
      <c r="J99" s="117"/>
      <c r="K99" s="118" t="s">
        <v>249</v>
      </c>
      <c r="L99" s="120"/>
      <c r="M99" s="118" t="s">
        <v>404</v>
      </c>
      <c r="N99" s="119">
        <v>2006</v>
      </c>
      <c r="O99" s="120"/>
      <c r="P99" s="120" t="s">
        <v>128</v>
      </c>
      <c r="Q99" s="120" t="s">
        <v>128</v>
      </c>
      <c r="R99" s="120" t="s">
        <v>128</v>
      </c>
      <c r="S99" s="120" t="s">
        <v>128</v>
      </c>
      <c r="T99" s="117"/>
      <c r="U99" s="117"/>
      <c r="V99" s="117"/>
      <c r="W99" s="117"/>
      <c r="X99" s="117"/>
      <c r="Y99" s="117"/>
      <c r="Z99" s="117"/>
      <c r="AA99" s="117"/>
      <c r="AB99" s="117"/>
      <c r="AC99" s="117"/>
      <c r="AD99" s="117"/>
      <c r="AE99" s="117"/>
      <c r="AF99" s="117"/>
      <c r="AG99" s="117"/>
      <c r="AH99" s="117"/>
      <c r="AI99" s="117"/>
      <c r="AJ99" s="117"/>
      <c r="AK99" s="119" t="s">
        <v>130</v>
      </c>
      <c r="AL99" s="121">
        <v>1470000</v>
      </c>
      <c r="AM99" s="119">
        <v>2006</v>
      </c>
      <c r="AN99" s="116">
        <v>1</v>
      </c>
      <c r="AO99" s="116" t="s">
        <v>350</v>
      </c>
      <c r="AP99" s="131">
        <v>1470000</v>
      </c>
      <c r="AQ99" s="131">
        <v>1470000</v>
      </c>
      <c r="AR99" s="132" t="s">
        <v>86</v>
      </c>
      <c r="AS99" s="132" t="s">
        <v>128</v>
      </c>
      <c r="AT99" s="132" t="s">
        <v>361</v>
      </c>
      <c r="AU99" s="132" t="s">
        <v>93</v>
      </c>
      <c r="AV99" s="186" t="s">
        <v>377</v>
      </c>
      <c r="AW99" s="59" t="s">
        <v>128</v>
      </c>
      <c r="AX99" s="43" t="s">
        <v>128</v>
      </c>
      <c r="AY99" s="43" t="s">
        <v>128</v>
      </c>
      <c r="BA99" t="str">
        <f t="shared" si="1"/>
        <v>0</v>
      </c>
    </row>
    <row r="100" spans="1:53" ht="32" hidden="1" x14ac:dyDescent="0.2">
      <c r="A100" s="200"/>
      <c r="B100" s="201" t="s">
        <v>229</v>
      </c>
      <c r="C100" s="202" t="s">
        <v>34</v>
      </c>
      <c r="D100" s="203" t="s">
        <v>168</v>
      </c>
      <c r="E100" s="201" t="s">
        <v>229</v>
      </c>
      <c r="F100" s="204" t="s">
        <v>128</v>
      </c>
      <c r="G100" s="205"/>
      <c r="H100" s="205"/>
      <c r="I100" s="205"/>
      <c r="J100" s="205"/>
      <c r="K100" s="206" t="s">
        <v>249</v>
      </c>
      <c r="L100" s="207"/>
      <c r="M100" s="206" t="s">
        <v>404</v>
      </c>
      <c r="N100" s="201">
        <v>2006</v>
      </c>
      <c r="O100" s="207"/>
      <c r="P100" s="207" t="s">
        <v>128</v>
      </c>
      <c r="Q100" s="207" t="s">
        <v>128</v>
      </c>
      <c r="R100" s="207" t="s">
        <v>128</v>
      </c>
      <c r="S100" s="207" t="s">
        <v>128</v>
      </c>
      <c r="T100" s="205"/>
      <c r="U100" s="205"/>
      <c r="V100" s="205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1" t="s">
        <v>130</v>
      </c>
      <c r="AL100" s="208">
        <v>1470000</v>
      </c>
      <c r="AM100" s="201">
        <v>2006</v>
      </c>
      <c r="AN100" s="204">
        <v>1</v>
      </c>
      <c r="AO100" s="204" t="s">
        <v>350</v>
      </c>
      <c r="AP100" s="209">
        <v>1470000</v>
      </c>
      <c r="AQ100" s="209">
        <v>1470000</v>
      </c>
      <c r="AR100" s="210" t="s">
        <v>86</v>
      </c>
      <c r="AS100" s="210" t="s">
        <v>128</v>
      </c>
      <c r="AT100" s="210" t="s">
        <v>361</v>
      </c>
      <c r="AU100" s="210" t="s">
        <v>93</v>
      </c>
      <c r="AV100" s="136" t="s">
        <v>377</v>
      </c>
      <c r="AW100" s="59" t="s">
        <v>128</v>
      </c>
      <c r="AX100" s="43" t="s">
        <v>128</v>
      </c>
      <c r="AY100" s="43" t="s">
        <v>128</v>
      </c>
      <c r="BA100" t="str">
        <f t="shared" si="1"/>
        <v>0</v>
      </c>
    </row>
    <row r="101" spans="1:53" ht="32" hidden="1" x14ac:dyDescent="0.2">
      <c r="A101" s="194"/>
      <c r="B101" s="119" t="s">
        <v>230</v>
      </c>
      <c r="C101" s="125" t="s">
        <v>34</v>
      </c>
      <c r="D101" s="115" t="s">
        <v>402</v>
      </c>
      <c r="E101" s="119" t="s">
        <v>230</v>
      </c>
      <c r="F101" s="116" t="s">
        <v>128</v>
      </c>
      <c r="G101" s="117"/>
      <c r="H101" s="117"/>
      <c r="I101" s="117"/>
      <c r="J101" s="117"/>
      <c r="K101" s="118" t="s">
        <v>249</v>
      </c>
      <c r="L101" s="120"/>
      <c r="M101" s="118" t="s">
        <v>255</v>
      </c>
      <c r="N101" s="119">
        <v>2006</v>
      </c>
      <c r="O101" s="120"/>
      <c r="P101" s="120" t="s">
        <v>128</v>
      </c>
      <c r="Q101" s="120" t="s">
        <v>128</v>
      </c>
      <c r="R101" s="120" t="s">
        <v>128</v>
      </c>
      <c r="S101" s="120" t="s">
        <v>128</v>
      </c>
      <c r="T101" s="117"/>
      <c r="U101" s="117"/>
      <c r="V101" s="117"/>
      <c r="W101" s="117"/>
      <c r="X101" s="117"/>
      <c r="Y101" s="117"/>
      <c r="Z101" s="117"/>
      <c r="AA101" s="117"/>
      <c r="AB101" s="117"/>
      <c r="AC101" s="117"/>
      <c r="AD101" s="117"/>
      <c r="AE101" s="117"/>
      <c r="AF101" s="117"/>
      <c r="AG101" s="117"/>
      <c r="AH101" s="117"/>
      <c r="AI101" s="117"/>
      <c r="AJ101" s="117"/>
      <c r="AK101" s="119" t="s">
        <v>130</v>
      </c>
      <c r="AL101" s="121">
        <v>6300000</v>
      </c>
      <c r="AM101" s="119">
        <v>2006</v>
      </c>
      <c r="AN101" s="116">
        <v>1</v>
      </c>
      <c r="AO101" s="116" t="s">
        <v>350</v>
      </c>
      <c r="AP101" s="131">
        <v>6300000</v>
      </c>
      <c r="AQ101" s="131">
        <v>6300000</v>
      </c>
      <c r="AR101" s="116" t="s">
        <v>86</v>
      </c>
      <c r="AS101" s="116" t="s">
        <v>128</v>
      </c>
      <c r="AT101" s="116" t="s">
        <v>355</v>
      </c>
      <c r="AU101" s="116" t="s">
        <v>93</v>
      </c>
      <c r="AV101" s="185" t="s">
        <v>364</v>
      </c>
      <c r="AW101" s="58" t="s">
        <v>128</v>
      </c>
      <c r="AX101" s="41" t="s">
        <v>128</v>
      </c>
      <c r="AY101" s="41" t="s">
        <v>128</v>
      </c>
      <c r="BA101" t="str">
        <f t="shared" si="1"/>
        <v>0</v>
      </c>
    </row>
    <row r="102" spans="1:53" ht="15" hidden="1" customHeight="1" x14ac:dyDescent="0.2">
      <c r="A102" s="194"/>
      <c r="B102" s="119" t="s">
        <v>233</v>
      </c>
      <c r="C102" s="125" t="s">
        <v>34</v>
      </c>
      <c r="D102" s="115" t="s">
        <v>162</v>
      </c>
      <c r="E102" s="119" t="s">
        <v>233</v>
      </c>
      <c r="F102" s="116" t="s">
        <v>128</v>
      </c>
      <c r="G102" s="117"/>
      <c r="H102" s="117"/>
      <c r="I102" s="117"/>
      <c r="J102" s="117"/>
      <c r="K102" s="118" t="s">
        <v>405</v>
      </c>
      <c r="L102" s="120"/>
      <c r="M102" s="118" t="s">
        <v>140</v>
      </c>
      <c r="N102" s="119">
        <v>2006</v>
      </c>
      <c r="O102" s="120"/>
      <c r="P102" s="120" t="s">
        <v>128</v>
      </c>
      <c r="Q102" s="120" t="s">
        <v>128</v>
      </c>
      <c r="R102" s="120" t="s">
        <v>128</v>
      </c>
      <c r="S102" s="120" t="s">
        <v>128</v>
      </c>
      <c r="T102" s="117"/>
      <c r="U102" s="117"/>
      <c r="V102" s="117"/>
      <c r="W102" s="117"/>
      <c r="X102" s="117"/>
      <c r="Y102" s="117"/>
      <c r="Z102" s="117"/>
      <c r="AA102" s="117"/>
      <c r="AB102" s="117"/>
      <c r="AC102" s="117"/>
      <c r="AD102" s="117"/>
      <c r="AE102" s="117"/>
      <c r="AF102" s="117"/>
      <c r="AG102" s="117"/>
      <c r="AH102" s="117"/>
      <c r="AI102" s="117"/>
      <c r="AJ102" s="117"/>
      <c r="AK102" s="119" t="s">
        <v>130</v>
      </c>
      <c r="AL102" s="121">
        <v>1146600</v>
      </c>
      <c r="AM102" s="119">
        <v>2006</v>
      </c>
      <c r="AN102" s="116">
        <v>1</v>
      </c>
      <c r="AO102" s="116" t="s">
        <v>350</v>
      </c>
      <c r="AP102" s="131">
        <v>1146600</v>
      </c>
      <c r="AQ102" s="131">
        <v>1146600</v>
      </c>
      <c r="AR102" s="132" t="s">
        <v>86</v>
      </c>
      <c r="AS102" s="116" t="s">
        <v>128</v>
      </c>
      <c r="AT102" s="116" t="s">
        <v>355</v>
      </c>
      <c r="AU102" s="116" t="s">
        <v>93</v>
      </c>
      <c r="AV102" s="135" t="s">
        <v>371</v>
      </c>
      <c r="AW102" s="58" t="s">
        <v>128</v>
      </c>
      <c r="AX102" s="41" t="s">
        <v>128</v>
      </c>
      <c r="AY102" s="41" t="s">
        <v>128</v>
      </c>
      <c r="BA102" t="str">
        <f t="shared" si="1"/>
        <v>0</v>
      </c>
    </row>
    <row r="103" spans="1:53" ht="15" hidden="1" customHeight="1" x14ac:dyDescent="0.2">
      <c r="A103" s="194"/>
      <c r="B103" s="119" t="s">
        <v>232</v>
      </c>
      <c r="C103" s="125" t="s">
        <v>34</v>
      </c>
      <c r="D103" s="115" t="s">
        <v>158</v>
      </c>
      <c r="E103" s="119" t="s">
        <v>232</v>
      </c>
      <c r="F103" s="116" t="s">
        <v>128</v>
      </c>
      <c r="G103" s="117"/>
      <c r="H103" s="117"/>
      <c r="I103" s="117"/>
      <c r="J103" s="117"/>
      <c r="K103" s="118" t="s">
        <v>251</v>
      </c>
      <c r="L103" s="120"/>
      <c r="M103" s="118" t="s">
        <v>140</v>
      </c>
      <c r="N103" s="119">
        <v>2006</v>
      </c>
      <c r="O103" s="120"/>
      <c r="P103" s="120" t="s">
        <v>128</v>
      </c>
      <c r="Q103" s="120" t="s">
        <v>128</v>
      </c>
      <c r="R103" s="120" t="s">
        <v>128</v>
      </c>
      <c r="S103" s="120" t="s">
        <v>128</v>
      </c>
      <c r="T103" s="117"/>
      <c r="U103" s="117"/>
      <c r="V103" s="117"/>
      <c r="W103" s="117"/>
      <c r="X103" s="117"/>
      <c r="Y103" s="117"/>
      <c r="Z103" s="117"/>
      <c r="AA103" s="117"/>
      <c r="AB103" s="117"/>
      <c r="AC103" s="117"/>
      <c r="AD103" s="117"/>
      <c r="AE103" s="117"/>
      <c r="AF103" s="117"/>
      <c r="AG103" s="117"/>
      <c r="AH103" s="117"/>
      <c r="AI103" s="117"/>
      <c r="AJ103" s="117"/>
      <c r="AK103" s="119" t="s">
        <v>130</v>
      </c>
      <c r="AL103" s="121">
        <v>2200000</v>
      </c>
      <c r="AM103" s="119">
        <v>2006</v>
      </c>
      <c r="AN103" s="116">
        <v>1</v>
      </c>
      <c r="AO103" s="116" t="s">
        <v>350</v>
      </c>
      <c r="AP103" s="131">
        <v>2200000</v>
      </c>
      <c r="AQ103" s="131">
        <v>2200000</v>
      </c>
      <c r="AR103" s="132" t="s">
        <v>86</v>
      </c>
      <c r="AS103" s="132" t="s">
        <v>128</v>
      </c>
      <c r="AT103" s="132" t="s">
        <v>352</v>
      </c>
      <c r="AU103" s="132" t="s">
        <v>93</v>
      </c>
      <c r="AV103" s="186" t="s">
        <v>363</v>
      </c>
      <c r="AW103" s="59" t="s">
        <v>128</v>
      </c>
      <c r="AX103" s="43" t="s">
        <v>128</v>
      </c>
      <c r="AY103" s="43" t="s">
        <v>128</v>
      </c>
      <c r="BA103" t="str">
        <f t="shared" si="1"/>
        <v>0</v>
      </c>
    </row>
    <row r="104" spans="1:53" s="37" customFormat="1" ht="30" hidden="1" customHeight="1" x14ac:dyDescent="0.2">
      <c r="A104" s="194"/>
      <c r="B104" s="119" t="s">
        <v>230</v>
      </c>
      <c r="C104" s="125" t="s">
        <v>34</v>
      </c>
      <c r="D104" s="115" t="s">
        <v>407</v>
      </c>
      <c r="E104" s="119" t="s">
        <v>230</v>
      </c>
      <c r="F104" s="116" t="s">
        <v>128</v>
      </c>
      <c r="G104" s="117"/>
      <c r="H104" s="117"/>
      <c r="I104" s="117"/>
      <c r="J104" s="117"/>
      <c r="K104" s="118" t="s">
        <v>249</v>
      </c>
      <c r="L104" s="120"/>
      <c r="M104" s="118" t="s">
        <v>404</v>
      </c>
      <c r="N104" s="119">
        <v>2006</v>
      </c>
      <c r="O104" s="120"/>
      <c r="P104" s="120" t="s">
        <v>128</v>
      </c>
      <c r="Q104" s="120" t="s">
        <v>128</v>
      </c>
      <c r="R104" s="120" t="s">
        <v>128</v>
      </c>
      <c r="S104" s="120" t="s">
        <v>128</v>
      </c>
      <c r="T104" s="117"/>
      <c r="U104" s="117"/>
      <c r="V104" s="117"/>
      <c r="W104" s="117"/>
      <c r="X104" s="117"/>
      <c r="Y104" s="117"/>
      <c r="Z104" s="117"/>
      <c r="AA104" s="117"/>
      <c r="AB104" s="117"/>
      <c r="AC104" s="117"/>
      <c r="AD104" s="117"/>
      <c r="AE104" s="117"/>
      <c r="AF104" s="117"/>
      <c r="AG104" s="117"/>
      <c r="AH104" s="117"/>
      <c r="AI104" s="117"/>
      <c r="AJ104" s="117"/>
      <c r="AK104" s="119" t="s">
        <v>130</v>
      </c>
      <c r="AL104" s="121">
        <v>9450000</v>
      </c>
      <c r="AM104" s="119">
        <v>2006</v>
      </c>
      <c r="AN104" s="116">
        <v>1</v>
      </c>
      <c r="AO104" s="116" t="s">
        <v>350</v>
      </c>
      <c r="AP104" s="131">
        <v>9450000</v>
      </c>
      <c r="AQ104" s="131">
        <v>9450000</v>
      </c>
      <c r="AR104" s="116" t="s">
        <v>86</v>
      </c>
      <c r="AS104" s="116" t="s">
        <v>128</v>
      </c>
      <c r="AT104" s="116" t="s">
        <v>387</v>
      </c>
      <c r="AU104" s="116" t="s">
        <v>93</v>
      </c>
      <c r="AV104" s="185" t="s">
        <v>388</v>
      </c>
      <c r="AW104" s="58" t="s">
        <v>128</v>
      </c>
      <c r="AX104" s="41" t="s">
        <v>128</v>
      </c>
      <c r="AY104" s="41" t="s">
        <v>128</v>
      </c>
      <c r="BA104" t="str">
        <f t="shared" si="1"/>
        <v>0</v>
      </c>
    </row>
    <row r="105" spans="1:53" ht="15" hidden="1" customHeight="1" x14ac:dyDescent="0.2">
      <c r="A105" s="194"/>
      <c r="B105" s="119" t="s">
        <v>231</v>
      </c>
      <c r="C105" s="125" t="s">
        <v>34</v>
      </c>
      <c r="D105" s="115" t="s">
        <v>161</v>
      </c>
      <c r="E105" s="119" t="s">
        <v>231</v>
      </c>
      <c r="F105" s="116" t="s">
        <v>128</v>
      </c>
      <c r="G105" s="117"/>
      <c r="H105" s="117"/>
      <c r="I105" s="117"/>
      <c r="J105" s="117"/>
      <c r="K105" s="118" t="s">
        <v>249</v>
      </c>
      <c r="L105" s="120"/>
      <c r="M105" s="118" t="s">
        <v>252</v>
      </c>
      <c r="N105" s="119">
        <v>2006</v>
      </c>
      <c r="O105" s="120"/>
      <c r="P105" s="120" t="s">
        <v>128</v>
      </c>
      <c r="Q105" s="120" t="s">
        <v>128</v>
      </c>
      <c r="R105" s="120" t="s">
        <v>128</v>
      </c>
      <c r="S105" s="120" t="s">
        <v>128</v>
      </c>
      <c r="T105" s="117"/>
      <c r="U105" s="117"/>
      <c r="V105" s="117"/>
      <c r="W105" s="117"/>
      <c r="X105" s="117"/>
      <c r="Y105" s="117"/>
      <c r="Z105" s="117"/>
      <c r="AA105" s="117"/>
      <c r="AB105" s="117"/>
      <c r="AC105" s="117"/>
      <c r="AD105" s="117"/>
      <c r="AE105" s="117"/>
      <c r="AF105" s="117"/>
      <c r="AG105" s="117"/>
      <c r="AH105" s="117"/>
      <c r="AI105" s="117"/>
      <c r="AJ105" s="117"/>
      <c r="AK105" s="119" t="s">
        <v>130</v>
      </c>
      <c r="AL105" s="121">
        <v>1400000</v>
      </c>
      <c r="AM105" s="119">
        <v>2006</v>
      </c>
      <c r="AN105" s="116">
        <v>1</v>
      </c>
      <c r="AO105" s="116" t="s">
        <v>350</v>
      </c>
      <c r="AP105" s="131">
        <v>1400000</v>
      </c>
      <c r="AQ105" s="131">
        <v>1400000</v>
      </c>
      <c r="AR105" s="132" t="s">
        <v>335</v>
      </c>
      <c r="AS105" s="132" t="s">
        <v>128</v>
      </c>
      <c r="AT105" s="132" t="s">
        <v>359</v>
      </c>
      <c r="AU105" s="132" t="s">
        <v>93</v>
      </c>
      <c r="AV105" s="186" t="s">
        <v>366</v>
      </c>
      <c r="AW105" s="59" t="s">
        <v>128</v>
      </c>
      <c r="AX105" s="43" t="s">
        <v>128</v>
      </c>
      <c r="AY105" s="43" t="s">
        <v>128</v>
      </c>
      <c r="BA105" t="str">
        <f t="shared" si="1"/>
        <v>0</v>
      </c>
    </row>
    <row r="106" spans="1:53" ht="24.5" hidden="1" customHeight="1" x14ac:dyDescent="0.2">
      <c r="A106" s="194"/>
      <c r="B106" s="119" t="s">
        <v>230</v>
      </c>
      <c r="C106" s="125" t="s">
        <v>34</v>
      </c>
      <c r="D106" s="115" t="s">
        <v>445</v>
      </c>
      <c r="E106" s="119" t="s">
        <v>230</v>
      </c>
      <c r="F106" s="116" t="s">
        <v>128</v>
      </c>
      <c r="G106" s="117"/>
      <c r="H106" s="117"/>
      <c r="I106" s="117"/>
      <c r="J106" s="117"/>
      <c r="K106" s="118" t="s">
        <v>249</v>
      </c>
      <c r="L106" s="120"/>
      <c r="M106" s="118" t="s">
        <v>254</v>
      </c>
      <c r="N106" s="119">
        <v>2006</v>
      </c>
      <c r="O106" s="120"/>
      <c r="P106" s="120" t="s">
        <v>128</v>
      </c>
      <c r="Q106" s="120" t="s">
        <v>128</v>
      </c>
      <c r="R106" s="120" t="s">
        <v>128</v>
      </c>
      <c r="S106" s="120" t="s">
        <v>128</v>
      </c>
      <c r="T106" s="117"/>
      <c r="U106" s="117"/>
      <c r="V106" s="117"/>
      <c r="W106" s="117"/>
      <c r="X106" s="117"/>
      <c r="Y106" s="117"/>
      <c r="Z106" s="117"/>
      <c r="AA106" s="117"/>
      <c r="AB106" s="117"/>
      <c r="AC106" s="117"/>
      <c r="AD106" s="117"/>
      <c r="AE106" s="117"/>
      <c r="AF106" s="117"/>
      <c r="AG106" s="117"/>
      <c r="AH106" s="117"/>
      <c r="AI106" s="117"/>
      <c r="AJ106" s="117"/>
      <c r="AK106" s="119" t="s">
        <v>130</v>
      </c>
      <c r="AL106" s="121">
        <v>680000</v>
      </c>
      <c r="AM106" s="119">
        <v>2006</v>
      </c>
      <c r="AN106" s="116">
        <v>1</v>
      </c>
      <c r="AO106" s="116" t="s">
        <v>350</v>
      </c>
      <c r="AP106" s="131">
        <v>680000</v>
      </c>
      <c r="AQ106" s="131">
        <v>680000</v>
      </c>
      <c r="AR106" s="132" t="s">
        <v>86</v>
      </c>
      <c r="AS106" s="132" t="s">
        <v>128</v>
      </c>
      <c r="AT106" s="132" t="s">
        <v>352</v>
      </c>
      <c r="AU106" s="132" t="s">
        <v>93</v>
      </c>
      <c r="AV106" s="185" t="s">
        <v>406</v>
      </c>
      <c r="AW106" s="59" t="s">
        <v>128</v>
      </c>
      <c r="AX106" s="43" t="s">
        <v>128</v>
      </c>
      <c r="AY106" s="43" t="s">
        <v>128</v>
      </c>
      <c r="BA106" t="str">
        <f t="shared" si="1"/>
        <v>0</v>
      </c>
    </row>
    <row r="107" spans="1:53" ht="32" hidden="1" x14ac:dyDescent="0.2">
      <c r="A107" s="194"/>
      <c r="B107" s="119" t="s">
        <v>228</v>
      </c>
      <c r="C107" s="125" t="s">
        <v>34</v>
      </c>
      <c r="D107" s="115" t="s">
        <v>442</v>
      </c>
      <c r="E107" s="119" t="s">
        <v>228</v>
      </c>
      <c r="F107" s="116" t="s">
        <v>128</v>
      </c>
      <c r="G107" s="117"/>
      <c r="H107" s="117"/>
      <c r="I107" s="117"/>
      <c r="J107" s="117"/>
      <c r="K107" s="118" t="s">
        <v>249</v>
      </c>
      <c r="L107" s="120"/>
      <c r="M107" s="118" t="s">
        <v>257</v>
      </c>
      <c r="N107" s="119">
        <v>2006</v>
      </c>
      <c r="O107" s="120"/>
      <c r="P107" s="120" t="s">
        <v>128</v>
      </c>
      <c r="Q107" s="120" t="s">
        <v>128</v>
      </c>
      <c r="R107" s="120" t="s">
        <v>128</v>
      </c>
      <c r="S107" s="120" t="s">
        <v>128</v>
      </c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7"/>
      <c r="AD107" s="117"/>
      <c r="AE107" s="117"/>
      <c r="AF107" s="117"/>
      <c r="AG107" s="117"/>
      <c r="AH107" s="117"/>
      <c r="AI107" s="117"/>
      <c r="AJ107" s="117"/>
      <c r="AK107" s="119" t="s">
        <v>130</v>
      </c>
      <c r="AL107" s="121">
        <v>2800000</v>
      </c>
      <c r="AM107" s="119">
        <v>2006</v>
      </c>
      <c r="AN107" s="116">
        <v>1</v>
      </c>
      <c r="AO107" s="116" t="s">
        <v>350</v>
      </c>
      <c r="AP107" s="131">
        <v>2800000</v>
      </c>
      <c r="AQ107" s="131">
        <v>2800000</v>
      </c>
      <c r="AR107" s="116" t="s">
        <v>86</v>
      </c>
      <c r="AS107" s="116" t="s">
        <v>128</v>
      </c>
      <c r="AT107" s="116" t="s">
        <v>351</v>
      </c>
      <c r="AU107" s="116" t="s">
        <v>93</v>
      </c>
      <c r="AV107" s="135" t="s">
        <v>443</v>
      </c>
      <c r="AW107" s="58" t="s">
        <v>128</v>
      </c>
      <c r="AX107" s="41" t="s">
        <v>128</v>
      </c>
      <c r="AY107" s="41" t="s">
        <v>128</v>
      </c>
      <c r="BA107" t="str">
        <f t="shared" si="1"/>
        <v>0</v>
      </c>
    </row>
    <row r="108" spans="1:53" ht="15" hidden="1" customHeight="1" x14ac:dyDescent="0.2">
      <c r="A108" s="194"/>
      <c r="B108" s="113" t="s">
        <v>227</v>
      </c>
      <c r="C108" s="125" t="s">
        <v>34</v>
      </c>
      <c r="D108" s="115" t="s">
        <v>177</v>
      </c>
      <c r="E108" s="113" t="s">
        <v>227</v>
      </c>
      <c r="F108" s="116" t="s">
        <v>128</v>
      </c>
      <c r="G108" s="117"/>
      <c r="H108" s="117"/>
      <c r="I108" s="117"/>
      <c r="J108" s="117"/>
      <c r="K108" s="118" t="s">
        <v>274</v>
      </c>
      <c r="L108" s="119" t="s">
        <v>275</v>
      </c>
      <c r="M108" s="118" t="s">
        <v>276</v>
      </c>
      <c r="N108" s="119">
        <v>2007</v>
      </c>
      <c r="O108" s="120" t="s">
        <v>128</v>
      </c>
      <c r="P108" s="120" t="s">
        <v>128</v>
      </c>
      <c r="Q108" s="120" t="s">
        <v>128</v>
      </c>
      <c r="R108" s="120" t="s">
        <v>128</v>
      </c>
      <c r="S108" s="120" t="s">
        <v>128</v>
      </c>
      <c r="T108" s="117"/>
      <c r="U108" s="117"/>
      <c r="V108" s="117"/>
      <c r="W108" s="117"/>
      <c r="X108" s="117"/>
      <c r="Y108" s="117"/>
      <c r="Z108" s="117"/>
      <c r="AA108" s="117"/>
      <c r="AB108" s="117"/>
      <c r="AC108" s="117"/>
      <c r="AD108" s="117"/>
      <c r="AE108" s="117"/>
      <c r="AF108" s="117"/>
      <c r="AG108" s="117"/>
      <c r="AH108" s="117"/>
      <c r="AI108" s="117"/>
      <c r="AJ108" s="117"/>
      <c r="AK108" s="119" t="s">
        <v>130</v>
      </c>
      <c r="AL108" s="121">
        <v>3570355.32498</v>
      </c>
      <c r="AM108" s="119">
        <v>2007</v>
      </c>
      <c r="AN108" s="116">
        <v>1</v>
      </c>
      <c r="AO108" s="116" t="s">
        <v>350</v>
      </c>
      <c r="AP108" s="123">
        <v>3570355.32498</v>
      </c>
      <c r="AQ108" s="123">
        <v>3570355.32498</v>
      </c>
      <c r="AR108" s="132" t="s">
        <v>86</v>
      </c>
      <c r="AS108" s="132" t="s">
        <v>128</v>
      </c>
      <c r="AT108" s="132" t="s">
        <v>356</v>
      </c>
      <c r="AU108" s="132" t="s">
        <v>93</v>
      </c>
      <c r="AV108" s="186" t="s">
        <v>357</v>
      </c>
      <c r="AW108" s="59" t="s">
        <v>128</v>
      </c>
      <c r="AX108" s="43" t="s">
        <v>128</v>
      </c>
      <c r="AY108" s="43" t="s">
        <v>128</v>
      </c>
      <c r="BA108" t="str">
        <f t="shared" si="1"/>
        <v>0</v>
      </c>
    </row>
    <row r="109" spans="1:53" ht="15" hidden="1" customHeight="1" x14ac:dyDescent="0.2">
      <c r="A109" s="194"/>
      <c r="B109" s="113" t="s">
        <v>227</v>
      </c>
      <c r="C109" s="125" t="s">
        <v>34</v>
      </c>
      <c r="D109" s="115" t="s">
        <v>177</v>
      </c>
      <c r="E109" s="113" t="s">
        <v>227</v>
      </c>
      <c r="F109" s="116" t="s">
        <v>128</v>
      </c>
      <c r="G109" s="117"/>
      <c r="H109" s="117"/>
      <c r="I109" s="117"/>
      <c r="J109" s="117"/>
      <c r="K109" s="118" t="s">
        <v>274</v>
      </c>
      <c r="L109" s="119" t="s">
        <v>275</v>
      </c>
      <c r="M109" s="118" t="s">
        <v>276</v>
      </c>
      <c r="N109" s="119">
        <v>2007</v>
      </c>
      <c r="O109" s="120" t="s">
        <v>128</v>
      </c>
      <c r="P109" s="120" t="s">
        <v>128</v>
      </c>
      <c r="Q109" s="120" t="s">
        <v>128</v>
      </c>
      <c r="R109" s="120" t="s">
        <v>128</v>
      </c>
      <c r="S109" s="120" t="s">
        <v>128</v>
      </c>
      <c r="T109" s="117"/>
      <c r="U109" s="117"/>
      <c r="V109" s="117"/>
      <c r="W109" s="117"/>
      <c r="X109" s="117"/>
      <c r="Y109" s="117"/>
      <c r="Z109" s="117"/>
      <c r="AA109" s="117"/>
      <c r="AB109" s="117"/>
      <c r="AC109" s="117"/>
      <c r="AD109" s="117"/>
      <c r="AE109" s="117"/>
      <c r="AF109" s="117"/>
      <c r="AG109" s="117"/>
      <c r="AH109" s="117"/>
      <c r="AI109" s="117"/>
      <c r="AJ109" s="117"/>
      <c r="AK109" s="119" t="s">
        <v>130</v>
      </c>
      <c r="AL109" s="121">
        <v>3570355.32498</v>
      </c>
      <c r="AM109" s="119">
        <v>2007</v>
      </c>
      <c r="AN109" s="116">
        <v>1</v>
      </c>
      <c r="AO109" s="116" t="s">
        <v>350</v>
      </c>
      <c r="AP109" s="123">
        <v>3570355.32498</v>
      </c>
      <c r="AQ109" s="123">
        <v>3570355.32498</v>
      </c>
      <c r="AR109" s="132" t="s">
        <v>86</v>
      </c>
      <c r="AS109" s="132" t="s">
        <v>128</v>
      </c>
      <c r="AT109" s="132" t="s">
        <v>351</v>
      </c>
      <c r="AU109" s="132" t="s">
        <v>93</v>
      </c>
      <c r="AV109" s="186" t="s">
        <v>358</v>
      </c>
      <c r="AW109" s="59" t="s">
        <v>128</v>
      </c>
      <c r="AX109" s="43" t="s">
        <v>128</v>
      </c>
      <c r="AY109" s="43" t="s">
        <v>128</v>
      </c>
      <c r="BA109" t="str">
        <f t="shared" si="1"/>
        <v>0</v>
      </c>
    </row>
    <row r="110" spans="1:53" ht="15" hidden="1" customHeight="1" x14ac:dyDescent="0.2">
      <c r="A110" s="194"/>
      <c r="B110" s="113" t="s">
        <v>227</v>
      </c>
      <c r="C110" s="125" t="s">
        <v>34</v>
      </c>
      <c r="D110" s="115" t="s">
        <v>177</v>
      </c>
      <c r="E110" s="113" t="s">
        <v>227</v>
      </c>
      <c r="F110" s="116" t="s">
        <v>128</v>
      </c>
      <c r="G110" s="117"/>
      <c r="H110" s="117"/>
      <c r="I110" s="117"/>
      <c r="J110" s="117"/>
      <c r="K110" s="118" t="s">
        <v>274</v>
      </c>
      <c r="L110" s="119" t="s">
        <v>275</v>
      </c>
      <c r="M110" s="118" t="s">
        <v>276</v>
      </c>
      <c r="N110" s="119">
        <v>2007</v>
      </c>
      <c r="O110" s="120" t="s">
        <v>128</v>
      </c>
      <c r="P110" s="120" t="s">
        <v>128</v>
      </c>
      <c r="Q110" s="120" t="s">
        <v>128</v>
      </c>
      <c r="R110" s="120" t="s">
        <v>128</v>
      </c>
      <c r="S110" s="120" t="s">
        <v>128</v>
      </c>
      <c r="T110" s="117"/>
      <c r="U110" s="117"/>
      <c r="V110" s="117"/>
      <c r="W110" s="117"/>
      <c r="X110" s="117"/>
      <c r="Y110" s="117"/>
      <c r="Z110" s="117"/>
      <c r="AA110" s="117"/>
      <c r="AB110" s="117"/>
      <c r="AC110" s="117"/>
      <c r="AD110" s="117"/>
      <c r="AE110" s="117"/>
      <c r="AF110" s="117"/>
      <c r="AG110" s="117"/>
      <c r="AH110" s="117"/>
      <c r="AI110" s="117"/>
      <c r="AJ110" s="117"/>
      <c r="AK110" s="119" t="s">
        <v>130</v>
      </c>
      <c r="AL110" s="121">
        <v>3570355.32498</v>
      </c>
      <c r="AM110" s="119">
        <v>2007</v>
      </c>
      <c r="AN110" s="116">
        <v>1</v>
      </c>
      <c r="AO110" s="116" t="s">
        <v>350</v>
      </c>
      <c r="AP110" s="123">
        <v>3570355.32498</v>
      </c>
      <c r="AQ110" s="123">
        <v>3570355.32498</v>
      </c>
      <c r="AR110" s="132" t="s">
        <v>86</v>
      </c>
      <c r="AS110" s="132" t="s">
        <v>128</v>
      </c>
      <c r="AT110" s="132" t="s">
        <v>359</v>
      </c>
      <c r="AU110" s="132" t="s">
        <v>93</v>
      </c>
      <c r="AV110" s="186" t="s">
        <v>360</v>
      </c>
      <c r="AW110" s="59" t="s">
        <v>128</v>
      </c>
      <c r="AX110" s="43" t="s">
        <v>128</v>
      </c>
      <c r="AY110" s="43" t="s">
        <v>128</v>
      </c>
      <c r="BA110" t="str">
        <f t="shared" si="1"/>
        <v>0</v>
      </c>
    </row>
    <row r="111" spans="1:53" ht="15" hidden="1" customHeight="1" x14ac:dyDescent="0.2">
      <c r="A111" s="194"/>
      <c r="B111" s="113" t="s">
        <v>227</v>
      </c>
      <c r="C111" s="125" t="s">
        <v>34</v>
      </c>
      <c r="D111" s="115" t="s">
        <v>177</v>
      </c>
      <c r="E111" s="113" t="s">
        <v>227</v>
      </c>
      <c r="F111" s="116" t="s">
        <v>128</v>
      </c>
      <c r="G111" s="117"/>
      <c r="H111" s="117"/>
      <c r="I111" s="117"/>
      <c r="J111" s="117"/>
      <c r="K111" s="118" t="s">
        <v>274</v>
      </c>
      <c r="L111" s="119" t="s">
        <v>275</v>
      </c>
      <c r="M111" s="118" t="s">
        <v>276</v>
      </c>
      <c r="N111" s="119">
        <v>2007</v>
      </c>
      <c r="O111" s="120" t="s">
        <v>128</v>
      </c>
      <c r="P111" s="120" t="s">
        <v>128</v>
      </c>
      <c r="Q111" s="120" t="s">
        <v>128</v>
      </c>
      <c r="R111" s="120" t="s">
        <v>128</v>
      </c>
      <c r="S111" s="120" t="s">
        <v>128</v>
      </c>
      <c r="T111" s="117"/>
      <c r="U111" s="117"/>
      <c r="V111" s="117"/>
      <c r="W111" s="117"/>
      <c r="X111" s="117"/>
      <c r="Y111" s="117"/>
      <c r="Z111" s="117"/>
      <c r="AA111" s="117"/>
      <c r="AB111" s="117"/>
      <c r="AC111" s="117"/>
      <c r="AD111" s="117"/>
      <c r="AE111" s="117"/>
      <c r="AF111" s="117"/>
      <c r="AG111" s="117"/>
      <c r="AH111" s="117"/>
      <c r="AI111" s="117"/>
      <c r="AJ111" s="117"/>
      <c r="AK111" s="119" t="s">
        <v>130</v>
      </c>
      <c r="AL111" s="121">
        <v>3570355.32498</v>
      </c>
      <c r="AM111" s="119">
        <v>2007</v>
      </c>
      <c r="AN111" s="116">
        <v>1</v>
      </c>
      <c r="AO111" s="116" t="s">
        <v>350</v>
      </c>
      <c r="AP111" s="123">
        <v>3570355.32498</v>
      </c>
      <c r="AQ111" s="123">
        <v>3570355.32498</v>
      </c>
      <c r="AR111" s="132" t="s">
        <v>86</v>
      </c>
      <c r="AS111" s="132" t="s">
        <v>128</v>
      </c>
      <c r="AT111" s="132" t="s">
        <v>361</v>
      </c>
      <c r="AU111" s="132" t="s">
        <v>93</v>
      </c>
      <c r="AV111" s="186" t="s">
        <v>362</v>
      </c>
      <c r="AW111" s="59" t="s">
        <v>128</v>
      </c>
      <c r="AX111" s="43" t="s">
        <v>128</v>
      </c>
      <c r="AY111" s="43" t="s">
        <v>128</v>
      </c>
      <c r="BA111" t="str">
        <f t="shared" si="1"/>
        <v>0</v>
      </c>
    </row>
    <row r="112" spans="1:53" ht="18.75" hidden="1" customHeight="1" x14ac:dyDescent="0.2">
      <c r="A112" s="194"/>
      <c r="B112" s="113" t="s">
        <v>220</v>
      </c>
      <c r="C112" s="125" t="s">
        <v>34</v>
      </c>
      <c r="D112" s="115" t="s">
        <v>178</v>
      </c>
      <c r="E112" s="113" t="s">
        <v>220</v>
      </c>
      <c r="F112" s="116" t="s">
        <v>128</v>
      </c>
      <c r="G112" s="117"/>
      <c r="H112" s="117"/>
      <c r="I112" s="117"/>
      <c r="J112" s="117"/>
      <c r="K112" s="118" t="s">
        <v>277</v>
      </c>
      <c r="L112" s="119" t="s">
        <v>278</v>
      </c>
      <c r="M112" s="118" t="s">
        <v>276</v>
      </c>
      <c r="N112" s="119">
        <v>2007</v>
      </c>
      <c r="O112" s="120" t="s">
        <v>128</v>
      </c>
      <c r="P112" s="120" t="s">
        <v>128</v>
      </c>
      <c r="Q112" s="120" t="s">
        <v>128</v>
      </c>
      <c r="R112" s="120" t="s">
        <v>128</v>
      </c>
      <c r="S112" s="120" t="s">
        <v>128</v>
      </c>
      <c r="T112" s="117"/>
      <c r="U112" s="117"/>
      <c r="V112" s="117"/>
      <c r="W112" s="117"/>
      <c r="X112" s="117"/>
      <c r="Y112" s="117"/>
      <c r="Z112" s="117"/>
      <c r="AA112" s="117"/>
      <c r="AB112" s="117"/>
      <c r="AC112" s="117"/>
      <c r="AD112" s="117"/>
      <c r="AE112" s="117"/>
      <c r="AF112" s="117"/>
      <c r="AG112" s="117"/>
      <c r="AH112" s="117"/>
      <c r="AI112" s="117"/>
      <c r="AJ112" s="117"/>
      <c r="AK112" s="119" t="s">
        <v>130</v>
      </c>
      <c r="AL112" s="121">
        <v>1989197.97</v>
      </c>
      <c r="AM112" s="119">
        <v>2007</v>
      </c>
      <c r="AN112" s="116">
        <v>1</v>
      </c>
      <c r="AO112" s="116" t="s">
        <v>350</v>
      </c>
      <c r="AP112" s="126">
        <v>1989197.97</v>
      </c>
      <c r="AQ112" s="126">
        <v>1989197.97</v>
      </c>
      <c r="AR112" s="132" t="s">
        <v>86</v>
      </c>
      <c r="AS112" s="132" t="s">
        <v>128</v>
      </c>
      <c r="AT112" s="132" t="s">
        <v>352</v>
      </c>
      <c r="AU112" s="132" t="s">
        <v>93</v>
      </c>
      <c r="AV112" s="186" t="s">
        <v>363</v>
      </c>
      <c r="AW112" s="59" t="s">
        <v>128</v>
      </c>
      <c r="AX112" s="43" t="s">
        <v>128</v>
      </c>
      <c r="AY112" s="43" t="s">
        <v>128</v>
      </c>
      <c r="BA112" t="str">
        <f t="shared" si="1"/>
        <v>0</v>
      </c>
    </row>
    <row r="113" spans="1:53" ht="15" hidden="1" customHeight="1" x14ac:dyDescent="0.2">
      <c r="A113" s="194"/>
      <c r="B113" s="113" t="s">
        <v>220</v>
      </c>
      <c r="C113" s="125" t="s">
        <v>34</v>
      </c>
      <c r="D113" s="115" t="s">
        <v>178</v>
      </c>
      <c r="E113" s="113" t="s">
        <v>220</v>
      </c>
      <c r="F113" s="116" t="s">
        <v>128</v>
      </c>
      <c r="G113" s="117"/>
      <c r="H113" s="117"/>
      <c r="I113" s="117"/>
      <c r="J113" s="117"/>
      <c r="K113" s="118" t="s">
        <v>277</v>
      </c>
      <c r="L113" s="119" t="s">
        <v>278</v>
      </c>
      <c r="M113" s="118" t="s">
        <v>276</v>
      </c>
      <c r="N113" s="119">
        <v>2007</v>
      </c>
      <c r="O113" s="120" t="s">
        <v>128</v>
      </c>
      <c r="P113" s="120" t="s">
        <v>128</v>
      </c>
      <c r="Q113" s="120" t="s">
        <v>128</v>
      </c>
      <c r="R113" s="120" t="s">
        <v>128</v>
      </c>
      <c r="S113" s="120" t="s">
        <v>128</v>
      </c>
      <c r="T113" s="117"/>
      <c r="U113" s="117"/>
      <c r="V113" s="117"/>
      <c r="W113" s="117"/>
      <c r="X113" s="117"/>
      <c r="Y113" s="117"/>
      <c r="Z113" s="117"/>
      <c r="AA113" s="117"/>
      <c r="AB113" s="117"/>
      <c r="AC113" s="117"/>
      <c r="AD113" s="117"/>
      <c r="AE113" s="117"/>
      <c r="AF113" s="117"/>
      <c r="AG113" s="117"/>
      <c r="AH113" s="117"/>
      <c r="AI113" s="117"/>
      <c r="AJ113" s="117"/>
      <c r="AK113" s="119" t="s">
        <v>130</v>
      </c>
      <c r="AL113" s="121">
        <v>1989197.97</v>
      </c>
      <c r="AM113" s="119">
        <v>2007</v>
      </c>
      <c r="AN113" s="116">
        <v>1</v>
      </c>
      <c r="AO113" s="116" t="s">
        <v>350</v>
      </c>
      <c r="AP113" s="126">
        <v>1989197.97</v>
      </c>
      <c r="AQ113" s="126">
        <v>1989197.97</v>
      </c>
      <c r="AR113" s="132" t="s">
        <v>86</v>
      </c>
      <c r="AS113" s="132" t="s">
        <v>128</v>
      </c>
      <c r="AT113" s="132" t="s">
        <v>352</v>
      </c>
      <c r="AU113" s="132" t="s">
        <v>93</v>
      </c>
      <c r="AV113" s="186" t="s">
        <v>353</v>
      </c>
      <c r="AW113" s="59" t="s">
        <v>128</v>
      </c>
      <c r="AX113" s="43" t="s">
        <v>128</v>
      </c>
      <c r="AY113" s="43" t="s">
        <v>128</v>
      </c>
      <c r="BA113" t="str">
        <f t="shared" si="1"/>
        <v>0</v>
      </c>
    </row>
    <row r="114" spans="1:53" ht="15" hidden="1" customHeight="1" x14ac:dyDescent="0.2">
      <c r="A114" s="194"/>
      <c r="B114" s="119" t="s">
        <v>220</v>
      </c>
      <c r="C114" s="125" t="s">
        <v>34</v>
      </c>
      <c r="D114" s="115" t="s">
        <v>179</v>
      </c>
      <c r="E114" s="119" t="s">
        <v>220</v>
      </c>
      <c r="F114" s="116" t="s">
        <v>128</v>
      </c>
      <c r="G114" s="117"/>
      <c r="H114" s="117"/>
      <c r="I114" s="117"/>
      <c r="J114" s="117"/>
      <c r="K114" s="118" t="s">
        <v>280</v>
      </c>
      <c r="L114" s="119" t="s">
        <v>278</v>
      </c>
      <c r="M114" s="118" t="s">
        <v>276</v>
      </c>
      <c r="N114" s="119">
        <v>2007</v>
      </c>
      <c r="O114" s="120" t="s">
        <v>128</v>
      </c>
      <c r="P114" s="120" t="s">
        <v>128</v>
      </c>
      <c r="Q114" s="120" t="s">
        <v>128</v>
      </c>
      <c r="R114" s="120" t="s">
        <v>128</v>
      </c>
      <c r="S114" s="120" t="s">
        <v>128</v>
      </c>
      <c r="T114" s="117"/>
      <c r="U114" s="117"/>
      <c r="V114" s="117"/>
      <c r="W114" s="117"/>
      <c r="X114" s="117"/>
      <c r="Y114" s="117"/>
      <c r="Z114" s="117"/>
      <c r="AA114" s="117"/>
      <c r="AB114" s="117"/>
      <c r="AC114" s="117"/>
      <c r="AD114" s="117"/>
      <c r="AE114" s="117"/>
      <c r="AF114" s="117"/>
      <c r="AG114" s="117"/>
      <c r="AH114" s="117"/>
      <c r="AI114" s="117"/>
      <c r="AJ114" s="117"/>
      <c r="AK114" s="119" t="s">
        <v>130</v>
      </c>
      <c r="AL114" s="121">
        <v>3057754.31</v>
      </c>
      <c r="AM114" s="119">
        <v>2007</v>
      </c>
      <c r="AN114" s="116">
        <v>1</v>
      </c>
      <c r="AO114" s="116" t="s">
        <v>350</v>
      </c>
      <c r="AP114" s="126">
        <v>3057754.31</v>
      </c>
      <c r="AQ114" s="126">
        <v>3057754.31</v>
      </c>
      <c r="AR114" s="132" t="s">
        <v>86</v>
      </c>
      <c r="AS114" s="132" t="s">
        <v>128</v>
      </c>
      <c r="AT114" s="132" t="s">
        <v>359</v>
      </c>
      <c r="AU114" s="132" t="s">
        <v>93</v>
      </c>
      <c r="AV114" s="186" t="s">
        <v>360</v>
      </c>
      <c r="AW114" s="59" t="s">
        <v>128</v>
      </c>
      <c r="AX114" s="43" t="s">
        <v>128</v>
      </c>
      <c r="AY114" s="43" t="s">
        <v>128</v>
      </c>
      <c r="BA114" t="str">
        <f t="shared" si="1"/>
        <v>0</v>
      </c>
    </row>
    <row r="115" spans="1:53" ht="15" hidden="1" customHeight="1" x14ac:dyDescent="0.2">
      <c r="A115" s="194"/>
      <c r="B115" s="119" t="s">
        <v>220</v>
      </c>
      <c r="C115" s="125" t="s">
        <v>34</v>
      </c>
      <c r="D115" s="115" t="s">
        <v>179</v>
      </c>
      <c r="E115" s="119" t="s">
        <v>220</v>
      </c>
      <c r="F115" s="116" t="s">
        <v>128</v>
      </c>
      <c r="G115" s="117"/>
      <c r="H115" s="117"/>
      <c r="I115" s="117"/>
      <c r="J115" s="117"/>
      <c r="K115" s="118" t="s">
        <v>280</v>
      </c>
      <c r="L115" s="119" t="s">
        <v>278</v>
      </c>
      <c r="M115" s="118" t="s">
        <v>276</v>
      </c>
      <c r="N115" s="119">
        <v>2007</v>
      </c>
      <c r="O115" s="120" t="s">
        <v>128</v>
      </c>
      <c r="P115" s="120" t="s">
        <v>128</v>
      </c>
      <c r="Q115" s="120" t="s">
        <v>128</v>
      </c>
      <c r="R115" s="120" t="s">
        <v>128</v>
      </c>
      <c r="S115" s="120" t="s">
        <v>128</v>
      </c>
      <c r="T115" s="117"/>
      <c r="U115" s="117"/>
      <c r="V115" s="117"/>
      <c r="W115" s="117"/>
      <c r="X115" s="117"/>
      <c r="Y115" s="117"/>
      <c r="Z115" s="117"/>
      <c r="AA115" s="117"/>
      <c r="AB115" s="117"/>
      <c r="AC115" s="117"/>
      <c r="AD115" s="117"/>
      <c r="AE115" s="117"/>
      <c r="AF115" s="117"/>
      <c r="AG115" s="117"/>
      <c r="AH115" s="117"/>
      <c r="AI115" s="117"/>
      <c r="AJ115" s="117"/>
      <c r="AK115" s="119" t="s">
        <v>130</v>
      </c>
      <c r="AL115" s="121">
        <v>3057754.31</v>
      </c>
      <c r="AM115" s="119">
        <v>2007</v>
      </c>
      <c r="AN115" s="116">
        <v>1</v>
      </c>
      <c r="AO115" s="116" t="s">
        <v>350</v>
      </c>
      <c r="AP115" s="126">
        <v>3057754.31</v>
      </c>
      <c r="AQ115" s="126">
        <v>3057754.31</v>
      </c>
      <c r="AR115" s="132" t="s">
        <v>86</v>
      </c>
      <c r="AS115" s="132" t="s">
        <v>128</v>
      </c>
      <c r="AT115" s="132" t="s">
        <v>361</v>
      </c>
      <c r="AU115" s="132" t="s">
        <v>93</v>
      </c>
      <c r="AV115" s="186" t="s">
        <v>362</v>
      </c>
      <c r="AW115" s="59" t="s">
        <v>128</v>
      </c>
      <c r="AX115" s="43" t="s">
        <v>128</v>
      </c>
      <c r="AY115" s="43" t="s">
        <v>128</v>
      </c>
      <c r="BA115" t="str">
        <f t="shared" si="1"/>
        <v>0</v>
      </c>
    </row>
    <row r="116" spans="1:53" ht="25.25" hidden="1" customHeight="1" x14ac:dyDescent="0.2">
      <c r="A116" s="200"/>
      <c r="B116" s="201" t="s">
        <v>219</v>
      </c>
      <c r="C116" s="202" t="s">
        <v>34</v>
      </c>
      <c r="D116" s="203" t="s">
        <v>180</v>
      </c>
      <c r="E116" s="201" t="s">
        <v>219</v>
      </c>
      <c r="F116" s="204" t="s">
        <v>128</v>
      </c>
      <c r="G116" s="205"/>
      <c r="H116" s="205"/>
      <c r="I116" s="205"/>
      <c r="J116" s="205"/>
      <c r="K116" s="206" t="s">
        <v>277</v>
      </c>
      <c r="L116" s="201" t="s">
        <v>365</v>
      </c>
      <c r="M116" s="206" t="s">
        <v>275</v>
      </c>
      <c r="N116" s="201">
        <v>2007</v>
      </c>
      <c r="O116" s="207" t="s">
        <v>128</v>
      </c>
      <c r="P116" s="207" t="s">
        <v>128</v>
      </c>
      <c r="Q116" s="207" t="s">
        <v>128</v>
      </c>
      <c r="R116" s="207" t="s">
        <v>128</v>
      </c>
      <c r="S116" s="207" t="s">
        <v>128</v>
      </c>
      <c r="T116" s="205"/>
      <c r="U116" s="205"/>
      <c r="V116" s="205"/>
      <c r="W116" s="205"/>
      <c r="X116" s="205"/>
      <c r="Y116" s="205"/>
      <c r="Z116" s="205"/>
      <c r="AA116" s="205"/>
      <c r="AB116" s="205"/>
      <c r="AC116" s="205"/>
      <c r="AD116" s="205"/>
      <c r="AE116" s="205"/>
      <c r="AF116" s="205"/>
      <c r="AG116" s="205"/>
      <c r="AH116" s="205"/>
      <c r="AI116" s="205"/>
      <c r="AJ116" s="205"/>
      <c r="AK116" s="201" t="s">
        <v>130</v>
      </c>
      <c r="AL116" s="208">
        <v>2323995.29</v>
      </c>
      <c r="AM116" s="201">
        <v>2007</v>
      </c>
      <c r="AN116" s="204">
        <v>1</v>
      </c>
      <c r="AO116" s="204" t="s">
        <v>350</v>
      </c>
      <c r="AP116" s="211">
        <v>2323995.29</v>
      </c>
      <c r="AQ116" s="211">
        <v>2323995.29</v>
      </c>
      <c r="AR116" s="204" t="s">
        <v>335</v>
      </c>
      <c r="AS116" s="204" t="s">
        <v>128</v>
      </c>
      <c r="AT116" s="204" t="s">
        <v>355</v>
      </c>
      <c r="AU116" s="204" t="s">
        <v>93</v>
      </c>
      <c r="AV116" s="90" t="s">
        <v>91</v>
      </c>
      <c r="AW116" s="58" t="s">
        <v>128</v>
      </c>
      <c r="AX116" s="41" t="s">
        <v>128</v>
      </c>
      <c r="AY116" s="41" t="s">
        <v>128</v>
      </c>
      <c r="BA116" t="str">
        <f t="shared" si="1"/>
        <v>0</v>
      </c>
    </row>
    <row r="117" spans="1:53" ht="15" hidden="1" customHeight="1" x14ac:dyDescent="0.2">
      <c r="A117" s="194"/>
      <c r="B117" s="119" t="s">
        <v>220</v>
      </c>
      <c r="C117" s="125" t="s">
        <v>34</v>
      </c>
      <c r="D117" s="115" t="s">
        <v>179</v>
      </c>
      <c r="E117" s="119" t="s">
        <v>220</v>
      </c>
      <c r="F117" s="116" t="s">
        <v>128</v>
      </c>
      <c r="G117" s="117"/>
      <c r="H117" s="117"/>
      <c r="I117" s="117"/>
      <c r="J117" s="117"/>
      <c r="K117" s="118" t="s">
        <v>279</v>
      </c>
      <c r="L117" s="119" t="s">
        <v>278</v>
      </c>
      <c r="M117" s="118" t="s">
        <v>276</v>
      </c>
      <c r="N117" s="119">
        <v>2007</v>
      </c>
      <c r="O117" s="120" t="s">
        <v>128</v>
      </c>
      <c r="P117" s="120" t="s">
        <v>128</v>
      </c>
      <c r="Q117" s="120" t="s">
        <v>128</v>
      </c>
      <c r="R117" s="120" t="s">
        <v>128</v>
      </c>
      <c r="S117" s="120" t="s">
        <v>128</v>
      </c>
      <c r="T117" s="117"/>
      <c r="U117" s="117"/>
      <c r="V117" s="117"/>
      <c r="W117" s="117"/>
      <c r="X117" s="117"/>
      <c r="Y117" s="117"/>
      <c r="Z117" s="117"/>
      <c r="AA117" s="117"/>
      <c r="AB117" s="117"/>
      <c r="AC117" s="117"/>
      <c r="AD117" s="117"/>
      <c r="AE117" s="117"/>
      <c r="AF117" s="117"/>
      <c r="AG117" s="117"/>
      <c r="AH117" s="117"/>
      <c r="AI117" s="117"/>
      <c r="AJ117" s="117"/>
      <c r="AK117" s="119" t="s">
        <v>130</v>
      </c>
      <c r="AL117" s="121">
        <v>2142213.1949990001</v>
      </c>
      <c r="AM117" s="119">
        <v>2007</v>
      </c>
      <c r="AN117" s="116">
        <v>1</v>
      </c>
      <c r="AO117" s="116" t="s">
        <v>350</v>
      </c>
      <c r="AP117" s="126">
        <v>2142213.1949990001</v>
      </c>
      <c r="AQ117" s="126">
        <v>2142213.1949990001</v>
      </c>
      <c r="AR117" s="132" t="s">
        <v>86</v>
      </c>
      <c r="AS117" s="132" t="s">
        <v>128</v>
      </c>
      <c r="AT117" s="132" t="s">
        <v>351</v>
      </c>
      <c r="AU117" s="132" t="s">
        <v>93</v>
      </c>
      <c r="AV117" s="186" t="s">
        <v>358</v>
      </c>
      <c r="AW117" s="59" t="s">
        <v>128</v>
      </c>
      <c r="AX117" s="43" t="s">
        <v>128</v>
      </c>
      <c r="AY117" s="43" t="s">
        <v>128</v>
      </c>
      <c r="BA117" t="str">
        <f t="shared" si="1"/>
        <v>0</v>
      </c>
    </row>
    <row r="118" spans="1:53" ht="33.5" hidden="1" customHeight="1" x14ac:dyDescent="0.2">
      <c r="A118" s="194"/>
      <c r="B118" s="119" t="s">
        <v>220</v>
      </c>
      <c r="C118" s="125" t="s">
        <v>34</v>
      </c>
      <c r="D118" s="115" t="s">
        <v>180</v>
      </c>
      <c r="E118" s="119" t="s">
        <v>220</v>
      </c>
      <c r="F118" s="116" t="s">
        <v>128</v>
      </c>
      <c r="G118" s="117"/>
      <c r="H118" s="117"/>
      <c r="I118" s="117"/>
      <c r="J118" s="117"/>
      <c r="K118" s="118" t="s">
        <v>279</v>
      </c>
      <c r="L118" s="119" t="s">
        <v>275</v>
      </c>
      <c r="M118" s="118" t="s">
        <v>276</v>
      </c>
      <c r="N118" s="119">
        <v>2007</v>
      </c>
      <c r="O118" s="120" t="s">
        <v>128</v>
      </c>
      <c r="P118" s="120" t="s">
        <v>128</v>
      </c>
      <c r="Q118" s="120" t="s">
        <v>128</v>
      </c>
      <c r="R118" s="120" t="s">
        <v>128</v>
      </c>
      <c r="S118" s="120" t="s">
        <v>128</v>
      </c>
      <c r="T118" s="117"/>
      <c r="U118" s="117"/>
      <c r="V118" s="117"/>
      <c r="W118" s="117"/>
      <c r="X118" s="117"/>
      <c r="Y118" s="117"/>
      <c r="Z118" s="117"/>
      <c r="AA118" s="117"/>
      <c r="AB118" s="117"/>
      <c r="AC118" s="117"/>
      <c r="AD118" s="117"/>
      <c r="AE118" s="117"/>
      <c r="AF118" s="117"/>
      <c r="AG118" s="117"/>
      <c r="AH118" s="117"/>
      <c r="AI118" s="117"/>
      <c r="AJ118" s="117"/>
      <c r="AK118" s="119" t="s">
        <v>130</v>
      </c>
      <c r="AL118" s="121">
        <v>2142213.1949990001</v>
      </c>
      <c r="AM118" s="119">
        <v>2007</v>
      </c>
      <c r="AN118" s="116">
        <v>1</v>
      </c>
      <c r="AO118" s="116" t="s">
        <v>350</v>
      </c>
      <c r="AP118" s="126">
        <v>2142213.1949990001</v>
      </c>
      <c r="AQ118" s="126">
        <v>2142213.1949990001</v>
      </c>
      <c r="AR118" s="116" t="s">
        <v>86</v>
      </c>
      <c r="AS118" s="116" t="s">
        <v>128</v>
      </c>
      <c r="AT118" s="116" t="s">
        <v>351</v>
      </c>
      <c r="AU118" s="116" t="s">
        <v>93</v>
      </c>
      <c r="AV118" s="135" t="s">
        <v>358</v>
      </c>
      <c r="AW118" s="58" t="s">
        <v>128</v>
      </c>
      <c r="AX118" s="41" t="s">
        <v>128</v>
      </c>
      <c r="AY118" s="41" t="s">
        <v>128</v>
      </c>
      <c r="BA118" t="str">
        <f t="shared" si="1"/>
        <v>0</v>
      </c>
    </row>
    <row r="119" spans="1:53" ht="15" hidden="1" customHeight="1" x14ac:dyDescent="0.2">
      <c r="A119" s="194"/>
      <c r="B119" s="119" t="s">
        <v>220</v>
      </c>
      <c r="C119" s="125" t="s">
        <v>34</v>
      </c>
      <c r="D119" s="115" t="s">
        <v>179</v>
      </c>
      <c r="E119" s="119" t="s">
        <v>220</v>
      </c>
      <c r="F119" s="116" t="s">
        <v>128</v>
      </c>
      <c r="G119" s="117"/>
      <c r="H119" s="117"/>
      <c r="I119" s="117"/>
      <c r="J119" s="117"/>
      <c r="K119" s="118" t="s">
        <v>279</v>
      </c>
      <c r="L119" s="119" t="s">
        <v>278</v>
      </c>
      <c r="M119" s="118" t="s">
        <v>276</v>
      </c>
      <c r="N119" s="119">
        <v>2007</v>
      </c>
      <c r="O119" s="120" t="s">
        <v>128</v>
      </c>
      <c r="P119" s="120" t="s">
        <v>128</v>
      </c>
      <c r="Q119" s="120" t="s">
        <v>128</v>
      </c>
      <c r="R119" s="120" t="s">
        <v>128</v>
      </c>
      <c r="S119" s="120" t="s">
        <v>128</v>
      </c>
      <c r="T119" s="117"/>
      <c r="U119" s="117"/>
      <c r="V119" s="117"/>
      <c r="W119" s="117"/>
      <c r="X119" s="117"/>
      <c r="Y119" s="117"/>
      <c r="Z119" s="117"/>
      <c r="AA119" s="117"/>
      <c r="AB119" s="117"/>
      <c r="AC119" s="117"/>
      <c r="AD119" s="117"/>
      <c r="AE119" s="117"/>
      <c r="AF119" s="117"/>
      <c r="AG119" s="117"/>
      <c r="AH119" s="117"/>
      <c r="AI119" s="117"/>
      <c r="AJ119" s="117"/>
      <c r="AK119" s="119" t="s">
        <v>130</v>
      </c>
      <c r="AL119" s="121">
        <v>2142213.19</v>
      </c>
      <c r="AM119" s="119">
        <v>2007</v>
      </c>
      <c r="AN119" s="116">
        <v>1</v>
      </c>
      <c r="AO119" s="116" t="s">
        <v>350</v>
      </c>
      <c r="AP119" s="126">
        <v>2142213.19</v>
      </c>
      <c r="AQ119" s="126">
        <v>2142213.19</v>
      </c>
      <c r="AR119" s="132" t="s">
        <v>86</v>
      </c>
      <c r="AS119" s="132" t="s">
        <v>128</v>
      </c>
      <c r="AT119" s="132" t="s">
        <v>361</v>
      </c>
      <c r="AU119" s="132" t="s">
        <v>93</v>
      </c>
      <c r="AV119" s="186" t="s">
        <v>362</v>
      </c>
      <c r="AW119" s="59" t="s">
        <v>128</v>
      </c>
      <c r="AX119" s="43" t="s">
        <v>128</v>
      </c>
      <c r="AY119" s="43" t="s">
        <v>128</v>
      </c>
      <c r="BA119" t="str">
        <f t="shared" si="1"/>
        <v>0</v>
      </c>
    </row>
    <row r="120" spans="1:53" ht="15" hidden="1" customHeight="1" x14ac:dyDescent="0.2">
      <c r="A120" s="194"/>
      <c r="B120" s="119" t="s">
        <v>220</v>
      </c>
      <c r="C120" s="125" t="s">
        <v>34</v>
      </c>
      <c r="D120" s="115" t="s">
        <v>179</v>
      </c>
      <c r="E120" s="119" t="s">
        <v>220</v>
      </c>
      <c r="F120" s="116" t="s">
        <v>128</v>
      </c>
      <c r="G120" s="117"/>
      <c r="H120" s="117"/>
      <c r="I120" s="117"/>
      <c r="J120" s="117"/>
      <c r="K120" s="118" t="s">
        <v>281</v>
      </c>
      <c r="L120" s="119" t="s">
        <v>278</v>
      </c>
      <c r="M120" s="118" t="s">
        <v>276</v>
      </c>
      <c r="N120" s="119">
        <v>2007</v>
      </c>
      <c r="O120" s="120" t="s">
        <v>128</v>
      </c>
      <c r="P120" s="120" t="s">
        <v>128</v>
      </c>
      <c r="Q120" s="120" t="s">
        <v>128</v>
      </c>
      <c r="R120" s="120" t="s">
        <v>128</v>
      </c>
      <c r="S120" s="120" t="s">
        <v>128</v>
      </c>
      <c r="T120" s="117"/>
      <c r="U120" s="117"/>
      <c r="V120" s="117"/>
      <c r="W120" s="117"/>
      <c r="X120" s="117"/>
      <c r="Y120" s="117"/>
      <c r="Z120" s="117"/>
      <c r="AA120" s="117"/>
      <c r="AB120" s="117"/>
      <c r="AC120" s="117"/>
      <c r="AD120" s="117"/>
      <c r="AE120" s="117"/>
      <c r="AF120" s="117"/>
      <c r="AG120" s="117"/>
      <c r="AH120" s="117"/>
      <c r="AI120" s="117"/>
      <c r="AJ120" s="117"/>
      <c r="AK120" s="119" t="s">
        <v>130</v>
      </c>
      <c r="AL120" s="121">
        <v>3927390.86</v>
      </c>
      <c r="AM120" s="119">
        <v>2007</v>
      </c>
      <c r="AN120" s="116">
        <v>1</v>
      </c>
      <c r="AO120" s="116" t="s">
        <v>350</v>
      </c>
      <c r="AP120" s="126">
        <v>3927390.86</v>
      </c>
      <c r="AQ120" s="126">
        <v>3927390.86</v>
      </c>
      <c r="AR120" s="132" t="s">
        <v>86</v>
      </c>
      <c r="AS120" s="132" t="s">
        <v>128</v>
      </c>
      <c r="AT120" s="132" t="s">
        <v>359</v>
      </c>
      <c r="AU120" s="132" t="s">
        <v>93</v>
      </c>
      <c r="AV120" s="186" t="s">
        <v>366</v>
      </c>
      <c r="AW120" s="59" t="s">
        <v>128</v>
      </c>
      <c r="AX120" s="43" t="s">
        <v>128</v>
      </c>
      <c r="AY120" s="43" t="s">
        <v>128</v>
      </c>
      <c r="BA120" t="str">
        <f t="shared" si="1"/>
        <v>0</v>
      </c>
    </row>
    <row r="121" spans="1:53" ht="15" hidden="1" customHeight="1" x14ac:dyDescent="0.2">
      <c r="A121" s="194"/>
      <c r="B121" s="119" t="s">
        <v>220</v>
      </c>
      <c r="C121" s="125" t="s">
        <v>34</v>
      </c>
      <c r="D121" s="115" t="s">
        <v>179</v>
      </c>
      <c r="E121" s="119" t="s">
        <v>220</v>
      </c>
      <c r="F121" s="116" t="s">
        <v>128</v>
      </c>
      <c r="G121" s="117"/>
      <c r="H121" s="117"/>
      <c r="I121" s="117"/>
      <c r="J121" s="117"/>
      <c r="K121" s="118" t="s">
        <v>282</v>
      </c>
      <c r="L121" s="120" t="s">
        <v>128</v>
      </c>
      <c r="M121" s="118" t="s">
        <v>276</v>
      </c>
      <c r="N121" s="119">
        <v>2007</v>
      </c>
      <c r="O121" s="120" t="s">
        <v>128</v>
      </c>
      <c r="P121" s="120" t="s">
        <v>128</v>
      </c>
      <c r="Q121" s="120" t="s">
        <v>128</v>
      </c>
      <c r="R121" s="120" t="s">
        <v>128</v>
      </c>
      <c r="S121" s="120" t="s">
        <v>128</v>
      </c>
      <c r="T121" s="117"/>
      <c r="U121" s="117"/>
      <c r="V121" s="117"/>
      <c r="W121" s="117"/>
      <c r="X121" s="117"/>
      <c r="Y121" s="117"/>
      <c r="Z121" s="117"/>
      <c r="AA121" s="117"/>
      <c r="AB121" s="117"/>
      <c r="AC121" s="117"/>
      <c r="AD121" s="117"/>
      <c r="AE121" s="117"/>
      <c r="AF121" s="117"/>
      <c r="AG121" s="117"/>
      <c r="AH121" s="117"/>
      <c r="AI121" s="117"/>
      <c r="AJ121" s="117"/>
      <c r="AK121" s="119" t="s">
        <v>130</v>
      </c>
      <c r="AL121" s="121">
        <v>2504349.2411219999</v>
      </c>
      <c r="AM121" s="119">
        <v>2007</v>
      </c>
      <c r="AN121" s="116">
        <v>1</v>
      </c>
      <c r="AO121" s="116" t="s">
        <v>350</v>
      </c>
      <c r="AP121" s="126">
        <v>2504349.2411219999</v>
      </c>
      <c r="AQ121" s="126">
        <v>2504349.2411219999</v>
      </c>
      <c r="AR121" s="132" t="s">
        <v>86</v>
      </c>
      <c r="AS121" s="132" t="s">
        <v>128</v>
      </c>
      <c r="AT121" s="132" t="s">
        <v>359</v>
      </c>
      <c r="AU121" s="132" t="s">
        <v>93</v>
      </c>
      <c r="AV121" s="186" t="s">
        <v>360</v>
      </c>
      <c r="AW121" s="59" t="s">
        <v>128</v>
      </c>
      <c r="AX121" s="43" t="s">
        <v>128</v>
      </c>
      <c r="AY121" s="43" t="s">
        <v>128</v>
      </c>
      <c r="BA121" t="str">
        <f t="shared" si="1"/>
        <v>0</v>
      </c>
    </row>
    <row r="122" spans="1:53" ht="15" hidden="1" customHeight="1" x14ac:dyDescent="0.2">
      <c r="A122" s="194"/>
      <c r="B122" s="133" t="s">
        <v>226</v>
      </c>
      <c r="C122" s="125" t="s">
        <v>34</v>
      </c>
      <c r="D122" s="115" t="s">
        <v>181</v>
      </c>
      <c r="E122" s="133" t="s">
        <v>226</v>
      </c>
      <c r="F122" s="116" t="s">
        <v>128</v>
      </c>
      <c r="G122" s="117"/>
      <c r="H122" s="117"/>
      <c r="I122" s="117"/>
      <c r="J122" s="117"/>
      <c r="K122" s="118" t="s">
        <v>284</v>
      </c>
      <c r="L122" s="119" t="s">
        <v>285</v>
      </c>
      <c r="M122" s="118" t="s">
        <v>286</v>
      </c>
      <c r="N122" s="119">
        <v>2007</v>
      </c>
      <c r="O122" s="120" t="s">
        <v>128</v>
      </c>
      <c r="P122" s="120" t="s">
        <v>128</v>
      </c>
      <c r="Q122" s="120" t="s">
        <v>128</v>
      </c>
      <c r="R122" s="120" t="s">
        <v>128</v>
      </c>
      <c r="S122" s="120" t="s">
        <v>128</v>
      </c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7"/>
      <c r="AD122" s="117"/>
      <c r="AE122" s="117"/>
      <c r="AF122" s="117"/>
      <c r="AG122" s="117"/>
      <c r="AH122" s="117"/>
      <c r="AI122" s="117"/>
      <c r="AJ122" s="117"/>
      <c r="AK122" s="119" t="s">
        <v>130</v>
      </c>
      <c r="AL122" s="121">
        <v>675000</v>
      </c>
      <c r="AM122" s="119">
        <v>2007</v>
      </c>
      <c r="AN122" s="116">
        <v>1</v>
      </c>
      <c r="AO122" s="116" t="s">
        <v>350</v>
      </c>
      <c r="AP122" s="131">
        <v>675000</v>
      </c>
      <c r="AQ122" s="131">
        <v>675000</v>
      </c>
      <c r="AR122" s="132" t="s">
        <v>86</v>
      </c>
      <c r="AS122" s="132" t="s">
        <v>128</v>
      </c>
      <c r="AT122" s="132" t="s">
        <v>351</v>
      </c>
      <c r="AU122" s="132" t="s">
        <v>93</v>
      </c>
      <c r="AV122" s="186" t="s">
        <v>358</v>
      </c>
      <c r="AW122" s="59" t="s">
        <v>128</v>
      </c>
      <c r="AX122" s="43" t="s">
        <v>128</v>
      </c>
      <c r="AY122" s="43" t="s">
        <v>128</v>
      </c>
      <c r="BA122" t="str">
        <f t="shared" si="1"/>
        <v>0</v>
      </c>
    </row>
    <row r="123" spans="1:53" ht="15" hidden="1" customHeight="1" x14ac:dyDescent="0.2">
      <c r="A123" s="194"/>
      <c r="B123" s="133" t="s">
        <v>226</v>
      </c>
      <c r="C123" s="125" t="s">
        <v>34</v>
      </c>
      <c r="D123" s="115" t="s">
        <v>181</v>
      </c>
      <c r="E123" s="133" t="s">
        <v>226</v>
      </c>
      <c r="F123" s="116" t="s">
        <v>128</v>
      </c>
      <c r="G123" s="117"/>
      <c r="H123" s="117"/>
      <c r="I123" s="117"/>
      <c r="J123" s="117"/>
      <c r="K123" s="118" t="s">
        <v>284</v>
      </c>
      <c r="L123" s="119" t="s">
        <v>285</v>
      </c>
      <c r="M123" s="118" t="s">
        <v>286</v>
      </c>
      <c r="N123" s="119">
        <v>2007</v>
      </c>
      <c r="O123" s="120" t="s">
        <v>128</v>
      </c>
      <c r="P123" s="120" t="s">
        <v>128</v>
      </c>
      <c r="Q123" s="120" t="s">
        <v>128</v>
      </c>
      <c r="R123" s="120" t="s">
        <v>128</v>
      </c>
      <c r="S123" s="120" t="s">
        <v>128</v>
      </c>
      <c r="T123" s="117"/>
      <c r="U123" s="117"/>
      <c r="V123" s="117"/>
      <c r="W123" s="117"/>
      <c r="X123" s="117"/>
      <c r="Y123" s="117"/>
      <c r="Z123" s="117"/>
      <c r="AA123" s="117"/>
      <c r="AB123" s="117"/>
      <c r="AC123" s="117"/>
      <c r="AD123" s="117"/>
      <c r="AE123" s="117"/>
      <c r="AF123" s="117"/>
      <c r="AG123" s="117"/>
      <c r="AH123" s="117"/>
      <c r="AI123" s="117"/>
      <c r="AJ123" s="117"/>
      <c r="AK123" s="119" t="s">
        <v>130</v>
      </c>
      <c r="AL123" s="121">
        <v>675000</v>
      </c>
      <c r="AM123" s="119">
        <v>2007</v>
      </c>
      <c r="AN123" s="116">
        <v>1</v>
      </c>
      <c r="AO123" s="116" t="s">
        <v>350</v>
      </c>
      <c r="AP123" s="131">
        <v>675000</v>
      </c>
      <c r="AQ123" s="131">
        <v>675000</v>
      </c>
      <c r="AR123" s="132" t="s">
        <v>86</v>
      </c>
      <c r="AS123" s="132" t="s">
        <v>128</v>
      </c>
      <c r="AT123" s="132" t="s">
        <v>361</v>
      </c>
      <c r="AU123" s="132" t="s">
        <v>93</v>
      </c>
      <c r="AV123" s="186" t="s">
        <v>362</v>
      </c>
      <c r="AW123" s="59" t="s">
        <v>128</v>
      </c>
      <c r="AX123" s="43" t="s">
        <v>128</v>
      </c>
      <c r="AY123" s="43" t="s">
        <v>128</v>
      </c>
      <c r="BA123" t="str">
        <f t="shared" si="1"/>
        <v>0</v>
      </c>
    </row>
    <row r="124" spans="1:53" ht="15" hidden="1" customHeight="1" x14ac:dyDescent="0.2">
      <c r="A124" s="194"/>
      <c r="B124" s="133" t="s">
        <v>215</v>
      </c>
      <c r="C124" s="125" t="s">
        <v>34</v>
      </c>
      <c r="D124" s="115" t="s">
        <v>181</v>
      </c>
      <c r="E124" s="133" t="s">
        <v>215</v>
      </c>
      <c r="F124" s="116" t="s">
        <v>128</v>
      </c>
      <c r="G124" s="117"/>
      <c r="H124" s="117"/>
      <c r="I124" s="117"/>
      <c r="J124" s="117"/>
      <c r="K124" s="118" t="s">
        <v>284</v>
      </c>
      <c r="L124" s="119" t="s">
        <v>285</v>
      </c>
      <c r="M124" s="118" t="s">
        <v>286</v>
      </c>
      <c r="N124" s="119">
        <v>2007</v>
      </c>
      <c r="O124" s="120" t="s">
        <v>128</v>
      </c>
      <c r="P124" s="120" t="s">
        <v>128</v>
      </c>
      <c r="Q124" s="120" t="s">
        <v>128</v>
      </c>
      <c r="R124" s="120" t="s">
        <v>128</v>
      </c>
      <c r="S124" s="120" t="s">
        <v>128</v>
      </c>
      <c r="T124" s="117"/>
      <c r="U124" s="117"/>
      <c r="V124" s="117"/>
      <c r="W124" s="117"/>
      <c r="X124" s="117"/>
      <c r="Y124" s="117"/>
      <c r="Z124" s="117"/>
      <c r="AA124" s="117"/>
      <c r="AB124" s="117"/>
      <c r="AC124" s="117"/>
      <c r="AD124" s="117"/>
      <c r="AE124" s="117"/>
      <c r="AF124" s="117"/>
      <c r="AG124" s="117"/>
      <c r="AH124" s="117"/>
      <c r="AI124" s="117"/>
      <c r="AJ124" s="117"/>
      <c r="AK124" s="119" t="s">
        <v>130</v>
      </c>
      <c r="AL124" s="121">
        <v>675000</v>
      </c>
      <c r="AM124" s="119">
        <v>2007</v>
      </c>
      <c r="AN124" s="116">
        <v>1</v>
      </c>
      <c r="AO124" s="116" t="s">
        <v>350</v>
      </c>
      <c r="AP124" s="131">
        <v>675000</v>
      </c>
      <c r="AQ124" s="131">
        <v>675000</v>
      </c>
      <c r="AR124" s="132" t="s">
        <v>86</v>
      </c>
      <c r="AS124" s="132" t="s">
        <v>128</v>
      </c>
      <c r="AT124" s="132" t="s">
        <v>361</v>
      </c>
      <c r="AU124" s="132" t="s">
        <v>93</v>
      </c>
      <c r="AV124" s="186" t="s">
        <v>362</v>
      </c>
      <c r="AW124" s="59" t="s">
        <v>128</v>
      </c>
      <c r="AX124" s="43" t="s">
        <v>128</v>
      </c>
      <c r="AY124" s="43" t="s">
        <v>128</v>
      </c>
      <c r="BA124" t="str">
        <f t="shared" si="1"/>
        <v>0</v>
      </c>
    </row>
    <row r="125" spans="1:53" ht="15" hidden="1" customHeight="1" x14ac:dyDescent="0.2">
      <c r="A125" s="194"/>
      <c r="B125" s="133" t="s">
        <v>215</v>
      </c>
      <c r="C125" s="125" t="s">
        <v>34</v>
      </c>
      <c r="D125" s="115" t="s">
        <v>181</v>
      </c>
      <c r="E125" s="133" t="s">
        <v>215</v>
      </c>
      <c r="F125" s="116" t="s">
        <v>128</v>
      </c>
      <c r="G125" s="117"/>
      <c r="H125" s="117"/>
      <c r="I125" s="117"/>
      <c r="J125" s="117"/>
      <c r="K125" s="118" t="s">
        <v>284</v>
      </c>
      <c r="L125" s="119" t="s">
        <v>285</v>
      </c>
      <c r="M125" s="118" t="s">
        <v>286</v>
      </c>
      <c r="N125" s="119">
        <v>2007</v>
      </c>
      <c r="O125" s="120" t="s">
        <v>128</v>
      </c>
      <c r="P125" s="120" t="s">
        <v>128</v>
      </c>
      <c r="Q125" s="120" t="s">
        <v>128</v>
      </c>
      <c r="R125" s="120" t="s">
        <v>128</v>
      </c>
      <c r="S125" s="120" t="s">
        <v>128</v>
      </c>
      <c r="T125" s="117"/>
      <c r="U125" s="117"/>
      <c r="V125" s="117"/>
      <c r="W125" s="117"/>
      <c r="X125" s="117"/>
      <c r="Y125" s="117"/>
      <c r="Z125" s="117"/>
      <c r="AA125" s="117"/>
      <c r="AB125" s="117"/>
      <c r="AC125" s="117"/>
      <c r="AD125" s="117"/>
      <c r="AE125" s="117"/>
      <c r="AF125" s="117"/>
      <c r="AG125" s="117"/>
      <c r="AH125" s="117"/>
      <c r="AI125" s="117"/>
      <c r="AJ125" s="117"/>
      <c r="AK125" s="119" t="s">
        <v>130</v>
      </c>
      <c r="AL125" s="121">
        <v>675000</v>
      </c>
      <c r="AM125" s="119">
        <v>2007</v>
      </c>
      <c r="AN125" s="116">
        <v>1</v>
      </c>
      <c r="AO125" s="116" t="s">
        <v>350</v>
      </c>
      <c r="AP125" s="131">
        <v>675000</v>
      </c>
      <c r="AQ125" s="131">
        <v>675000</v>
      </c>
      <c r="AR125" s="132" t="s">
        <v>86</v>
      </c>
      <c r="AS125" s="132" t="s">
        <v>128</v>
      </c>
      <c r="AT125" s="132" t="s">
        <v>351</v>
      </c>
      <c r="AU125" s="132" t="s">
        <v>93</v>
      </c>
      <c r="AV125" s="186" t="s">
        <v>358</v>
      </c>
      <c r="AW125" s="59" t="s">
        <v>128</v>
      </c>
      <c r="AX125" s="43" t="s">
        <v>128</v>
      </c>
      <c r="AY125" s="43" t="s">
        <v>128</v>
      </c>
      <c r="BA125" t="str">
        <f t="shared" si="1"/>
        <v>0</v>
      </c>
    </row>
    <row r="126" spans="1:53" ht="15" hidden="1" customHeight="1" x14ac:dyDescent="0.2">
      <c r="A126" s="194"/>
      <c r="B126" s="133" t="s">
        <v>215</v>
      </c>
      <c r="C126" s="125" t="s">
        <v>34</v>
      </c>
      <c r="D126" s="115" t="s">
        <v>181</v>
      </c>
      <c r="E126" s="133" t="s">
        <v>215</v>
      </c>
      <c r="F126" s="116" t="s">
        <v>128</v>
      </c>
      <c r="G126" s="117"/>
      <c r="H126" s="117"/>
      <c r="I126" s="117"/>
      <c r="J126" s="117"/>
      <c r="K126" s="118" t="s">
        <v>284</v>
      </c>
      <c r="L126" s="119" t="s">
        <v>285</v>
      </c>
      <c r="M126" s="118" t="s">
        <v>286</v>
      </c>
      <c r="N126" s="119">
        <v>2007</v>
      </c>
      <c r="O126" s="120" t="s">
        <v>128</v>
      </c>
      <c r="P126" s="120" t="s">
        <v>128</v>
      </c>
      <c r="Q126" s="120" t="s">
        <v>128</v>
      </c>
      <c r="R126" s="120" t="s">
        <v>128</v>
      </c>
      <c r="S126" s="120" t="s">
        <v>128</v>
      </c>
      <c r="T126" s="117"/>
      <c r="U126" s="117"/>
      <c r="V126" s="117"/>
      <c r="W126" s="117"/>
      <c r="X126" s="117"/>
      <c r="Y126" s="117"/>
      <c r="Z126" s="117"/>
      <c r="AA126" s="117"/>
      <c r="AB126" s="117"/>
      <c r="AC126" s="117"/>
      <c r="AD126" s="117"/>
      <c r="AE126" s="117"/>
      <c r="AF126" s="117"/>
      <c r="AG126" s="117"/>
      <c r="AH126" s="117"/>
      <c r="AI126" s="117"/>
      <c r="AJ126" s="117"/>
      <c r="AK126" s="119" t="s">
        <v>130</v>
      </c>
      <c r="AL126" s="121">
        <v>675000</v>
      </c>
      <c r="AM126" s="119">
        <v>2007</v>
      </c>
      <c r="AN126" s="116">
        <v>1</v>
      </c>
      <c r="AO126" s="116" t="s">
        <v>350</v>
      </c>
      <c r="AP126" s="131">
        <v>675000</v>
      </c>
      <c r="AQ126" s="131">
        <v>675000</v>
      </c>
      <c r="AR126" s="132" t="s">
        <v>86</v>
      </c>
      <c r="AS126" s="132" t="s">
        <v>128</v>
      </c>
      <c r="AT126" s="132" t="s">
        <v>359</v>
      </c>
      <c r="AU126" s="132" t="s">
        <v>93</v>
      </c>
      <c r="AV126" s="186" t="s">
        <v>360</v>
      </c>
      <c r="AW126" s="59" t="s">
        <v>128</v>
      </c>
      <c r="AX126" s="43" t="s">
        <v>128</v>
      </c>
      <c r="AY126" s="43" t="s">
        <v>128</v>
      </c>
      <c r="BA126" t="str">
        <f t="shared" si="1"/>
        <v>0</v>
      </c>
    </row>
    <row r="127" spans="1:53" ht="15" hidden="1" customHeight="1" x14ac:dyDescent="0.2">
      <c r="A127" s="194"/>
      <c r="B127" s="133" t="s">
        <v>215</v>
      </c>
      <c r="C127" s="125" t="s">
        <v>34</v>
      </c>
      <c r="D127" s="115" t="s">
        <v>181</v>
      </c>
      <c r="E127" s="133" t="s">
        <v>215</v>
      </c>
      <c r="F127" s="116" t="s">
        <v>128</v>
      </c>
      <c r="G127" s="117"/>
      <c r="H127" s="117"/>
      <c r="I127" s="117"/>
      <c r="J127" s="117"/>
      <c r="K127" s="118" t="s">
        <v>284</v>
      </c>
      <c r="L127" s="119" t="s">
        <v>285</v>
      </c>
      <c r="M127" s="118" t="s">
        <v>286</v>
      </c>
      <c r="N127" s="119">
        <v>2007</v>
      </c>
      <c r="O127" s="120" t="s">
        <v>128</v>
      </c>
      <c r="P127" s="120" t="s">
        <v>128</v>
      </c>
      <c r="Q127" s="120" t="s">
        <v>128</v>
      </c>
      <c r="R127" s="120" t="s">
        <v>128</v>
      </c>
      <c r="S127" s="120" t="s">
        <v>128</v>
      </c>
      <c r="T127" s="117"/>
      <c r="U127" s="117"/>
      <c r="V127" s="117"/>
      <c r="W127" s="117"/>
      <c r="X127" s="117"/>
      <c r="Y127" s="117"/>
      <c r="Z127" s="117"/>
      <c r="AA127" s="117"/>
      <c r="AB127" s="117"/>
      <c r="AC127" s="117"/>
      <c r="AD127" s="117"/>
      <c r="AE127" s="117"/>
      <c r="AF127" s="117"/>
      <c r="AG127" s="117"/>
      <c r="AH127" s="117"/>
      <c r="AI127" s="117"/>
      <c r="AJ127" s="117"/>
      <c r="AK127" s="119" t="s">
        <v>130</v>
      </c>
      <c r="AL127" s="121">
        <v>675000</v>
      </c>
      <c r="AM127" s="119">
        <v>2007</v>
      </c>
      <c r="AN127" s="116">
        <v>1</v>
      </c>
      <c r="AO127" s="116" t="s">
        <v>350</v>
      </c>
      <c r="AP127" s="131">
        <v>675000</v>
      </c>
      <c r="AQ127" s="131">
        <v>675000</v>
      </c>
      <c r="AR127" s="132" t="s">
        <v>86</v>
      </c>
      <c r="AS127" s="132" t="s">
        <v>128</v>
      </c>
      <c r="AT127" s="132" t="s">
        <v>359</v>
      </c>
      <c r="AU127" s="132" t="s">
        <v>93</v>
      </c>
      <c r="AV127" s="186" t="s">
        <v>360</v>
      </c>
      <c r="AW127" s="59" t="s">
        <v>128</v>
      </c>
      <c r="AX127" s="43" t="s">
        <v>128</v>
      </c>
      <c r="AY127" s="43" t="s">
        <v>128</v>
      </c>
      <c r="BA127" t="str">
        <f t="shared" si="1"/>
        <v>0</v>
      </c>
    </row>
    <row r="128" spans="1:53" ht="15" hidden="1" customHeight="1" x14ac:dyDescent="0.2">
      <c r="A128" s="194"/>
      <c r="B128" s="133" t="s">
        <v>215</v>
      </c>
      <c r="C128" s="125" t="s">
        <v>34</v>
      </c>
      <c r="D128" s="115" t="s">
        <v>181</v>
      </c>
      <c r="E128" s="133" t="s">
        <v>215</v>
      </c>
      <c r="F128" s="116" t="s">
        <v>128</v>
      </c>
      <c r="G128" s="117"/>
      <c r="H128" s="117"/>
      <c r="I128" s="117"/>
      <c r="J128" s="117"/>
      <c r="K128" s="118" t="s">
        <v>284</v>
      </c>
      <c r="L128" s="119" t="s">
        <v>285</v>
      </c>
      <c r="M128" s="118" t="s">
        <v>286</v>
      </c>
      <c r="N128" s="119">
        <v>2007</v>
      </c>
      <c r="O128" s="120" t="s">
        <v>128</v>
      </c>
      <c r="P128" s="120" t="s">
        <v>128</v>
      </c>
      <c r="Q128" s="120" t="s">
        <v>128</v>
      </c>
      <c r="R128" s="120" t="s">
        <v>128</v>
      </c>
      <c r="S128" s="120" t="s">
        <v>128</v>
      </c>
      <c r="T128" s="117"/>
      <c r="U128" s="117"/>
      <c r="V128" s="117"/>
      <c r="W128" s="117"/>
      <c r="X128" s="117"/>
      <c r="Y128" s="117"/>
      <c r="Z128" s="117"/>
      <c r="AA128" s="117"/>
      <c r="AB128" s="117"/>
      <c r="AC128" s="117"/>
      <c r="AD128" s="117"/>
      <c r="AE128" s="117"/>
      <c r="AF128" s="117"/>
      <c r="AG128" s="117"/>
      <c r="AH128" s="117"/>
      <c r="AI128" s="117"/>
      <c r="AJ128" s="117"/>
      <c r="AK128" s="119" t="s">
        <v>130</v>
      </c>
      <c r="AL128" s="121">
        <v>675000</v>
      </c>
      <c r="AM128" s="119">
        <v>2007</v>
      </c>
      <c r="AN128" s="116">
        <v>1</v>
      </c>
      <c r="AO128" s="116" t="s">
        <v>350</v>
      </c>
      <c r="AP128" s="131">
        <v>675000</v>
      </c>
      <c r="AQ128" s="131">
        <v>675000</v>
      </c>
      <c r="AR128" s="132" t="s">
        <v>86</v>
      </c>
      <c r="AS128" s="132" t="s">
        <v>128</v>
      </c>
      <c r="AT128" s="132" t="s">
        <v>361</v>
      </c>
      <c r="AU128" s="132" t="s">
        <v>93</v>
      </c>
      <c r="AV128" s="186" t="s">
        <v>362</v>
      </c>
      <c r="AW128" s="59" t="s">
        <v>128</v>
      </c>
      <c r="AX128" s="43" t="s">
        <v>128</v>
      </c>
      <c r="AY128" s="43" t="s">
        <v>128</v>
      </c>
      <c r="BA128" t="str">
        <f t="shared" si="1"/>
        <v>0</v>
      </c>
    </row>
    <row r="129" spans="1:53" ht="32" hidden="1" x14ac:dyDescent="0.2">
      <c r="A129" s="134"/>
      <c r="B129" s="95" t="s">
        <v>226</v>
      </c>
      <c r="C129" s="101" t="s">
        <v>34</v>
      </c>
      <c r="D129" s="92" t="s">
        <v>408</v>
      </c>
      <c r="E129" s="95" t="s">
        <v>226</v>
      </c>
      <c r="F129" s="99" t="s">
        <v>128</v>
      </c>
      <c r="G129" s="102"/>
      <c r="H129" s="102"/>
      <c r="I129" s="102"/>
      <c r="J129" s="102"/>
      <c r="K129" s="94" t="s">
        <v>284</v>
      </c>
      <c r="L129" s="96" t="s">
        <v>287</v>
      </c>
      <c r="M129" s="95" t="s">
        <v>288</v>
      </c>
      <c r="N129" s="95">
        <v>2007</v>
      </c>
      <c r="O129" s="96" t="s">
        <v>128</v>
      </c>
      <c r="P129" s="96" t="s">
        <v>128</v>
      </c>
      <c r="Q129" s="96" t="s">
        <v>128</v>
      </c>
      <c r="R129" s="96" t="s">
        <v>128</v>
      </c>
      <c r="S129" s="96" t="s">
        <v>128</v>
      </c>
      <c r="T129" s="102"/>
      <c r="U129" s="102"/>
      <c r="V129" s="102"/>
      <c r="W129" s="102"/>
      <c r="X129" s="102"/>
      <c r="Y129" s="102"/>
      <c r="Z129" s="102"/>
      <c r="AA129" s="102"/>
      <c r="AB129" s="102"/>
      <c r="AC129" s="102"/>
      <c r="AD129" s="102"/>
      <c r="AE129" s="102"/>
      <c r="AF129" s="102"/>
      <c r="AG129" s="102"/>
      <c r="AH129" s="102"/>
      <c r="AI129" s="102"/>
      <c r="AJ129" s="102"/>
      <c r="AK129" s="95" t="s">
        <v>130</v>
      </c>
      <c r="AL129" s="97">
        <v>550000</v>
      </c>
      <c r="AM129" s="95">
        <v>2007</v>
      </c>
      <c r="AN129" s="99">
        <v>1</v>
      </c>
      <c r="AO129" s="99" t="s">
        <v>350</v>
      </c>
      <c r="AP129" s="103">
        <v>550000</v>
      </c>
      <c r="AQ129" s="103">
        <v>550000</v>
      </c>
      <c r="AR129" s="99" t="s">
        <v>86</v>
      </c>
      <c r="AS129" s="99" t="s">
        <v>128</v>
      </c>
      <c r="AT129" s="99" t="s">
        <v>361</v>
      </c>
      <c r="AU129" s="99" t="s">
        <v>93</v>
      </c>
      <c r="AV129" s="135" t="s">
        <v>362</v>
      </c>
      <c r="AW129" s="58" t="s">
        <v>128</v>
      </c>
      <c r="AX129" s="41" t="s">
        <v>128</v>
      </c>
      <c r="AY129" s="41" t="s">
        <v>128</v>
      </c>
      <c r="BA129" t="str">
        <f t="shared" si="1"/>
        <v>0</v>
      </c>
    </row>
    <row r="130" spans="1:53" ht="32" hidden="1" x14ac:dyDescent="0.2">
      <c r="A130" s="134"/>
      <c r="B130" s="95" t="s">
        <v>226</v>
      </c>
      <c r="C130" s="101" t="s">
        <v>34</v>
      </c>
      <c r="D130" s="92" t="s">
        <v>408</v>
      </c>
      <c r="E130" s="95" t="s">
        <v>226</v>
      </c>
      <c r="F130" s="99" t="s">
        <v>128</v>
      </c>
      <c r="G130" s="102"/>
      <c r="H130" s="102"/>
      <c r="I130" s="102"/>
      <c r="J130" s="102"/>
      <c r="K130" s="94" t="s">
        <v>284</v>
      </c>
      <c r="L130" s="96" t="s">
        <v>287</v>
      </c>
      <c r="M130" s="95" t="s">
        <v>288</v>
      </c>
      <c r="N130" s="95">
        <v>2007</v>
      </c>
      <c r="O130" s="96" t="s">
        <v>128</v>
      </c>
      <c r="P130" s="96" t="s">
        <v>128</v>
      </c>
      <c r="Q130" s="96" t="s">
        <v>128</v>
      </c>
      <c r="R130" s="96" t="s">
        <v>128</v>
      </c>
      <c r="S130" s="96" t="s">
        <v>128</v>
      </c>
      <c r="T130" s="102"/>
      <c r="U130" s="102"/>
      <c r="V130" s="102"/>
      <c r="W130" s="102"/>
      <c r="X130" s="102"/>
      <c r="Y130" s="102"/>
      <c r="Z130" s="102"/>
      <c r="AA130" s="102"/>
      <c r="AB130" s="102"/>
      <c r="AC130" s="102"/>
      <c r="AD130" s="102"/>
      <c r="AE130" s="102"/>
      <c r="AF130" s="102"/>
      <c r="AG130" s="102"/>
      <c r="AH130" s="102"/>
      <c r="AI130" s="102"/>
      <c r="AJ130" s="102"/>
      <c r="AK130" s="95" t="s">
        <v>130</v>
      </c>
      <c r="AL130" s="97">
        <v>550000</v>
      </c>
      <c r="AM130" s="95">
        <v>2007</v>
      </c>
      <c r="AN130" s="99">
        <v>1</v>
      </c>
      <c r="AO130" s="99" t="s">
        <v>350</v>
      </c>
      <c r="AP130" s="103">
        <v>550000</v>
      </c>
      <c r="AQ130" s="103">
        <v>550000</v>
      </c>
      <c r="AR130" s="99" t="s">
        <v>86</v>
      </c>
      <c r="AS130" s="99" t="s">
        <v>128</v>
      </c>
      <c r="AT130" s="99" t="s">
        <v>361</v>
      </c>
      <c r="AU130" s="99" t="s">
        <v>93</v>
      </c>
      <c r="AV130" s="135" t="s">
        <v>362</v>
      </c>
      <c r="AW130" s="58" t="s">
        <v>128</v>
      </c>
      <c r="AX130" s="41" t="s">
        <v>128</v>
      </c>
      <c r="AY130" s="41" t="s">
        <v>128</v>
      </c>
      <c r="BA130" t="str">
        <f t="shared" si="1"/>
        <v>0</v>
      </c>
    </row>
    <row r="131" spans="1:53" ht="32" hidden="1" x14ac:dyDescent="0.2">
      <c r="A131" s="194"/>
      <c r="B131" s="119" t="s">
        <v>226</v>
      </c>
      <c r="C131" s="125" t="s">
        <v>34</v>
      </c>
      <c r="D131" s="115" t="s">
        <v>408</v>
      </c>
      <c r="E131" s="119" t="s">
        <v>226</v>
      </c>
      <c r="F131" s="116" t="s">
        <v>128</v>
      </c>
      <c r="G131" s="117"/>
      <c r="H131" s="117"/>
      <c r="I131" s="117"/>
      <c r="J131" s="117"/>
      <c r="K131" s="118" t="s">
        <v>284</v>
      </c>
      <c r="L131" s="120" t="s">
        <v>287</v>
      </c>
      <c r="M131" s="119" t="s">
        <v>288</v>
      </c>
      <c r="N131" s="119">
        <v>2007</v>
      </c>
      <c r="O131" s="120" t="s">
        <v>128</v>
      </c>
      <c r="P131" s="120" t="s">
        <v>128</v>
      </c>
      <c r="Q131" s="120" t="s">
        <v>128</v>
      </c>
      <c r="R131" s="120" t="s">
        <v>128</v>
      </c>
      <c r="S131" s="120" t="s">
        <v>128</v>
      </c>
      <c r="T131" s="117"/>
      <c r="U131" s="117"/>
      <c r="V131" s="117"/>
      <c r="W131" s="117"/>
      <c r="X131" s="117"/>
      <c r="Y131" s="117"/>
      <c r="Z131" s="117"/>
      <c r="AA131" s="117"/>
      <c r="AB131" s="117"/>
      <c r="AC131" s="117"/>
      <c r="AD131" s="117"/>
      <c r="AE131" s="117"/>
      <c r="AF131" s="117"/>
      <c r="AG131" s="117"/>
      <c r="AH131" s="117"/>
      <c r="AI131" s="117"/>
      <c r="AJ131" s="117"/>
      <c r="AK131" s="119" t="s">
        <v>130</v>
      </c>
      <c r="AL131" s="121">
        <v>550000</v>
      </c>
      <c r="AM131" s="119">
        <v>2007</v>
      </c>
      <c r="AN131" s="116">
        <v>1</v>
      </c>
      <c r="AO131" s="116" t="s">
        <v>350</v>
      </c>
      <c r="AP131" s="131">
        <v>550000</v>
      </c>
      <c r="AQ131" s="131">
        <v>550000</v>
      </c>
      <c r="AR131" s="116" t="s">
        <v>86</v>
      </c>
      <c r="AS131" s="116" t="s">
        <v>128</v>
      </c>
      <c r="AT131" s="116" t="s">
        <v>352</v>
      </c>
      <c r="AU131" s="116" t="s">
        <v>93</v>
      </c>
      <c r="AV131" s="135" t="s">
        <v>368</v>
      </c>
      <c r="AW131" s="58" t="s">
        <v>128</v>
      </c>
      <c r="AX131" s="41" t="s">
        <v>128</v>
      </c>
      <c r="AY131" s="41" t="s">
        <v>128</v>
      </c>
      <c r="BA131" t="str">
        <f t="shared" si="1"/>
        <v>0</v>
      </c>
    </row>
    <row r="132" spans="1:53" ht="32" hidden="1" x14ac:dyDescent="0.2">
      <c r="A132" s="194"/>
      <c r="B132" s="119" t="s">
        <v>226</v>
      </c>
      <c r="C132" s="125" t="s">
        <v>34</v>
      </c>
      <c r="D132" s="115" t="s">
        <v>408</v>
      </c>
      <c r="E132" s="119" t="s">
        <v>226</v>
      </c>
      <c r="F132" s="116" t="s">
        <v>128</v>
      </c>
      <c r="G132" s="117"/>
      <c r="H132" s="117"/>
      <c r="I132" s="117"/>
      <c r="J132" s="117"/>
      <c r="K132" s="118" t="s">
        <v>284</v>
      </c>
      <c r="L132" s="120" t="s">
        <v>287</v>
      </c>
      <c r="M132" s="119" t="s">
        <v>288</v>
      </c>
      <c r="N132" s="119">
        <v>2007</v>
      </c>
      <c r="O132" s="120" t="s">
        <v>128</v>
      </c>
      <c r="P132" s="120" t="s">
        <v>128</v>
      </c>
      <c r="Q132" s="120" t="s">
        <v>128</v>
      </c>
      <c r="R132" s="120" t="s">
        <v>128</v>
      </c>
      <c r="S132" s="120" t="s">
        <v>128</v>
      </c>
      <c r="T132" s="117"/>
      <c r="U132" s="117"/>
      <c r="V132" s="117"/>
      <c r="W132" s="117"/>
      <c r="X132" s="117"/>
      <c r="Y132" s="117"/>
      <c r="Z132" s="117"/>
      <c r="AA132" s="117"/>
      <c r="AB132" s="117"/>
      <c r="AC132" s="117"/>
      <c r="AD132" s="117"/>
      <c r="AE132" s="117"/>
      <c r="AF132" s="117"/>
      <c r="AG132" s="117"/>
      <c r="AH132" s="117"/>
      <c r="AI132" s="117"/>
      <c r="AJ132" s="117"/>
      <c r="AK132" s="119" t="s">
        <v>130</v>
      </c>
      <c r="AL132" s="121">
        <v>550000</v>
      </c>
      <c r="AM132" s="119">
        <v>2007</v>
      </c>
      <c r="AN132" s="116">
        <v>1</v>
      </c>
      <c r="AO132" s="116" t="s">
        <v>350</v>
      </c>
      <c r="AP132" s="131">
        <v>550000</v>
      </c>
      <c r="AQ132" s="131">
        <v>550000</v>
      </c>
      <c r="AR132" s="116" t="s">
        <v>86</v>
      </c>
      <c r="AS132" s="116" t="s">
        <v>128</v>
      </c>
      <c r="AT132" s="116" t="s">
        <v>359</v>
      </c>
      <c r="AU132" s="116" t="s">
        <v>93</v>
      </c>
      <c r="AV132" s="135" t="s">
        <v>360</v>
      </c>
      <c r="AW132" s="58" t="s">
        <v>128</v>
      </c>
      <c r="AX132" s="41" t="s">
        <v>128</v>
      </c>
      <c r="AY132" s="41" t="s">
        <v>128</v>
      </c>
      <c r="BA132" t="str">
        <f t="shared" si="1"/>
        <v>0</v>
      </c>
    </row>
    <row r="133" spans="1:53" ht="32" hidden="1" x14ac:dyDescent="0.2">
      <c r="A133" s="194"/>
      <c r="B133" s="119" t="s">
        <v>226</v>
      </c>
      <c r="C133" s="125" t="s">
        <v>34</v>
      </c>
      <c r="D133" s="115" t="s">
        <v>408</v>
      </c>
      <c r="E133" s="119" t="s">
        <v>226</v>
      </c>
      <c r="F133" s="116" t="s">
        <v>128</v>
      </c>
      <c r="G133" s="117"/>
      <c r="H133" s="117"/>
      <c r="I133" s="117"/>
      <c r="J133" s="117"/>
      <c r="K133" s="118" t="s">
        <v>284</v>
      </c>
      <c r="L133" s="120" t="s">
        <v>287</v>
      </c>
      <c r="M133" s="119" t="s">
        <v>288</v>
      </c>
      <c r="N133" s="119">
        <v>2007</v>
      </c>
      <c r="O133" s="120" t="s">
        <v>128</v>
      </c>
      <c r="P133" s="120" t="s">
        <v>128</v>
      </c>
      <c r="Q133" s="120" t="s">
        <v>128</v>
      </c>
      <c r="R133" s="120" t="s">
        <v>128</v>
      </c>
      <c r="S133" s="120" t="s">
        <v>128</v>
      </c>
      <c r="T133" s="117"/>
      <c r="U133" s="117"/>
      <c r="V133" s="117"/>
      <c r="W133" s="117"/>
      <c r="X133" s="117"/>
      <c r="Y133" s="117"/>
      <c r="Z133" s="117"/>
      <c r="AA133" s="117"/>
      <c r="AB133" s="117"/>
      <c r="AC133" s="117"/>
      <c r="AD133" s="117"/>
      <c r="AE133" s="117"/>
      <c r="AF133" s="117"/>
      <c r="AG133" s="117"/>
      <c r="AH133" s="117"/>
      <c r="AI133" s="117"/>
      <c r="AJ133" s="117"/>
      <c r="AK133" s="119" t="s">
        <v>130</v>
      </c>
      <c r="AL133" s="121">
        <v>550000</v>
      </c>
      <c r="AM133" s="119">
        <v>2007</v>
      </c>
      <c r="AN133" s="116">
        <v>1</v>
      </c>
      <c r="AO133" s="116" t="s">
        <v>350</v>
      </c>
      <c r="AP133" s="131">
        <v>550000</v>
      </c>
      <c r="AQ133" s="131">
        <v>550000</v>
      </c>
      <c r="AR133" s="116" t="s">
        <v>86</v>
      </c>
      <c r="AS133" s="116" t="s">
        <v>128</v>
      </c>
      <c r="AT133" s="116" t="s">
        <v>361</v>
      </c>
      <c r="AU133" s="116" t="s">
        <v>93</v>
      </c>
      <c r="AV133" s="135" t="s">
        <v>362</v>
      </c>
      <c r="AW133" s="58" t="s">
        <v>128</v>
      </c>
      <c r="AX133" s="41" t="s">
        <v>128</v>
      </c>
      <c r="AY133" s="41" t="s">
        <v>128</v>
      </c>
      <c r="BA133" t="str">
        <f t="shared" si="1"/>
        <v>0</v>
      </c>
    </row>
    <row r="134" spans="1:53" ht="32" hidden="1" x14ac:dyDescent="0.2">
      <c r="A134" s="194"/>
      <c r="B134" s="119" t="s">
        <v>226</v>
      </c>
      <c r="C134" s="125" t="s">
        <v>34</v>
      </c>
      <c r="D134" s="115" t="s">
        <v>408</v>
      </c>
      <c r="E134" s="119" t="s">
        <v>226</v>
      </c>
      <c r="F134" s="116" t="s">
        <v>128</v>
      </c>
      <c r="G134" s="117"/>
      <c r="H134" s="117"/>
      <c r="I134" s="117"/>
      <c r="J134" s="117"/>
      <c r="K134" s="118" t="s">
        <v>284</v>
      </c>
      <c r="L134" s="120" t="s">
        <v>287</v>
      </c>
      <c r="M134" s="119" t="s">
        <v>288</v>
      </c>
      <c r="N134" s="119">
        <v>2007</v>
      </c>
      <c r="O134" s="120" t="s">
        <v>128</v>
      </c>
      <c r="P134" s="120" t="s">
        <v>128</v>
      </c>
      <c r="Q134" s="120" t="s">
        <v>128</v>
      </c>
      <c r="R134" s="120" t="s">
        <v>128</v>
      </c>
      <c r="S134" s="120" t="s">
        <v>128</v>
      </c>
      <c r="T134" s="117"/>
      <c r="U134" s="117"/>
      <c r="V134" s="117"/>
      <c r="W134" s="117"/>
      <c r="X134" s="117"/>
      <c r="Y134" s="117"/>
      <c r="Z134" s="117"/>
      <c r="AA134" s="117"/>
      <c r="AB134" s="117"/>
      <c r="AC134" s="117"/>
      <c r="AD134" s="117"/>
      <c r="AE134" s="117"/>
      <c r="AF134" s="117"/>
      <c r="AG134" s="117"/>
      <c r="AH134" s="117"/>
      <c r="AI134" s="117"/>
      <c r="AJ134" s="117"/>
      <c r="AK134" s="119" t="s">
        <v>130</v>
      </c>
      <c r="AL134" s="121">
        <v>550000</v>
      </c>
      <c r="AM134" s="119">
        <v>2007</v>
      </c>
      <c r="AN134" s="116">
        <v>1</v>
      </c>
      <c r="AO134" s="116" t="s">
        <v>350</v>
      </c>
      <c r="AP134" s="131">
        <v>550000</v>
      </c>
      <c r="AQ134" s="131">
        <v>550000</v>
      </c>
      <c r="AR134" s="116" t="s">
        <v>86</v>
      </c>
      <c r="AS134" s="116" t="s">
        <v>128</v>
      </c>
      <c r="AT134" s="116" t="s">
        <v>361</v>
      </c>
      <c r="AU134" s="116" t="s">
        <v>93</v>
      </c>
      <c r="AV134" s="135" t="s">
        <v>362</v>
      </c>
      <c r="AW134" s="58" t="s">
        <v>128</v>
      </c>
      <c r="AX134" s="41" t="s">
        <v>128</v>
      </c>
      <c r="AY134" s="41" t="s">
        <v>128</v>
      </c>
      <c r="BA134" t="str">
        <f t="shared" si="1"/>
        <v>0</v>
      </c>
    </row>
    <row r="135" spans="1:53" ht="32" hidden="1" x14ac:dyDescent="0.2">
      <c r="A135" s="200"/>
      <c r="B135" s="201" t="s">
        <v>226</v>
      </c>
      <c r="C135" s="202" t="s">
        <v>34</v>
      </c>
      <c r="D135" s="203" t="s">
        <v>408</v>
      </c>
      <c r="E135" s="201" t="s">
        <v>226</v>
      </c>
      <c r="F135" s="204" t="s">
        <v>128</v>
      </c>
      <c r="G135" s="205"/>
      <c r="H135" s="205"/>
      <c r="I135" s="205"/>
      <c r="J135" s="205"/>
      <c r="K135" s="206" t="s">
        <v>284</v>
      </c>
      <c r="L135" s="207" t="s">
        <v>287</v>
      </c>
      <c r="M135" s="201" t="s">
        <v>288</v>
      </c>
      <c r="N135" s="201">
        <v>2007</v>
      </c>
      <c r="O135" s="207" t="s">
        <v>128</v>
      </c>
      <c r="P135" s="207" t="s">
        <v>128</v>
      </c>
      <c r="Q135" s="207" t="s">
        <v>128</v>
      </c>
      <c r="R135" s="207" t="s">
        <v>128</v>
      </c>
      <c r="S135" s="207" t="s">
        <v>128</v>
      </c>
      <c r="T135" s="205"/>
      <c r="U135" s="205"/>
      <c r="V135" s="205"/>
      <c r="W135" s="205"/>
      <c r="X135" s="205"/>
      <c r="Y135" s="205"/>
      <c r="Z135" s="205"/>
      <c r="AA135" s="205"/>
      <c r="AB135" s="205"/>
      <c r="AC135" s="205"/>
      <c r="AD135" s="205"/>
      <c r="AE135" s="205"/>
      <c r="AF135" s="205"/>
      <c r="AG135" s="205"/>
      <c r="AH135" s="205"/>
      <c r="AI135" s="205"/>
      <c r="AJ135" s="205"/>
      <c r="AK135" s="201" t="s">
        <v>130</v>
      </c>
      <c r="AL135" s="208">
        <v>550000</v>
      </c>
      <c r="AM135" s="201">
        <v>2007</v>
      </c>
      <c r="AN135" s="204">
        <v>1</v>
      </c>
      <c r="AO135" s="204" t="s">
        <v>350</v>
      </c>
      <c r="AP135" s="209">
        <v>550000</v>
      </c>
      <c r="AQ135" s="209">
        <v>550000</v>
      </c>
      <c r="AR135" s="204" t="s">
        <v>86</v>
      </c>
      <c r="AS135" s="204" t="s">
        <v>128</v>
      </c>
      <c r="AT135" s="204" t="s">
        <v>359</v>
      </c>
      <c r="AU135" s="204" t="s">
        <v>93</v>
      </c>
      <c r="AV135" s="90" t="s">
        <v>360</v>
      </c>
      <c r="AW135" s="58" t="s">
        <v>128</v>
      </c>
      <c r="AX135" s="41" t="s">
        <v>128</v>
      </c>
      <c r="AY135" s="41" t="s">
        <v>128</v>
      </c>
      <c r="BA135" t="str">
        <f t="shared" si="1"/>
        <v>0</v>
      </c>
    </row>
    <row r="136" spans="1:53" ht="32" hidden="1" x14ac:dyDescent="0.2">
      <c r="A136" s="194"/>
      <c r="B136" s="119" t="s">
        <v>226</v>
      </c>
      <c r="C136" s="125" t="s">
        <v>34</v>
      </c>
      <c r="D136" s="115" t="s">
        <v>408</v>
      </c>
      <c r="E136" s="119" t="s">
        <v>226</v>
      </c>
      <c r="F136" s="116" t="s">
        <v>128</v>
      </c>
      <c r="G136" s="117"/>
      <c r="H136" s="117"/>
      <c r="I136" s="117"/>
      <c r="J136" s="117"/>
      <c r="K136" s="118" t="s">
        <v>284</v>
      </c>
      <c r="L136" s="120" t="s">
        <v>287</v>
      </c>
      <c r="M136" s="119" t="s">
        <v>288</v>
      </c>
      <c r="N136" s="119">
        <v>2007</v>
      </c>
      <c r="O136" s="120" t="s">
        <v>128</v>
      </c>
      <c r="P136" s="120" t="s">
        <v>128</v>
      </c>
      <c r="Q136" s="120" t="s">
        <v>128</v>
      </c>
      <c r="R136" s="120" t="s">
        <v>128</v>
      </c>
      <c r="S136" s="120" t="s">
        <v>128</v>
      </c>
      <c r="T136" s="117"/>
      <c r="U136" s="117"/>
      <c r="V136" s="117"/>
      <c r="W136" s="117"/>
      <c r="X136" s="117"/>
      <c r="Y136" s="117"/>
      <c r="Z136" s="117"/>
      <c r="AA136" s="117"/>
      <c r="AB136" s="117"/>
      <c r="AC136" s="117"/>
      <c r="AD136" s="117"/>
      <c r="AE136" s="117"/>
      <c r="AF136" s="117"/>
      <c r="AG136" s="117"/>
      <c r="AH136" s="117"/>
      <c r="AI136" s="117"/>
      <c r="AJ136" s="117"/>
      <c r="AK136" s="119" t="s">
        <v>130</v>
      </c>
      <c r="AL136" s="121">
        <v>550000</v>
      </c>
      <c r="AM136" s="119">
        <v>2007</v>
      </c>
      <c r="AN136" s="116">
        <v>1</v>
      </c>
      <c r="AO136" s="116" t="s">
        <v>350</v>
      </c>
      <c r="AP136" s="131">
        <v>550000</v>
      </c>
      <c r="AQ136" s="131">
        <v>550000</v>
      </c>
      <c r="AR136" s="116" t="s">
        <v>86</v>
      </c>
      <c r="AS136" s="116" t="s">
        <v>128</v>
      </c>
      <c r="AT136" s="116" t="s">
        <v>359</v>
      </c>
      <c r="AU136" s="116" t="s">
        <v>93</v>
      </c>
      <c r="AV136" s="135" t="s">
        <v>360</v>
      </c>
      <c r="AW136" s="58" t="s">
        <v>128</v>
      </c>
      <c r="AX136" s="41" t="s">
        <v>128</v>
      </c>
      <c r="AY136" s="41" t="s">
        <v>128</v>
      </c>
      <c r="BA136" t="str">
        <f t="shared" si="1"/>
        <v>0</v>
      </c>
    </row>
    <row r="137" spans="1:53" ht="32" hidden="1" x14ac:dyDescent="0.2">
      <c r="A137" s="194"/>
      <c r="B137" s="119" t="s">
        <v>226</v>
      </c>
      <c r="C137" s="125" t="s">
        <v>34</v>
      </c>
      <c r="D137" s="115" t="s">
        <v>408</v>
      </c>
      <c r="E137" s="119" t="s">
        <v>226</v>
      </c>
      <c r="F137" s="116" t="s">
        <v>128</v>
      </c>
      <c r="G137" s="117"/>
      <c r="H137" s="117"/>
      <c r="I137" s="117"/>
      <c r="J137" s="117"/>
      <c r="K137" s="118" t="s">
        <v>284</v>
      </c>
      <c r="L137" s="120" t="s">
        <v>287</v>
      </c>
      <c r="M137" s="119" t="s">
        <v>288</v>
      </c>
      <c r="N137" s="119">
        <v>2007</v>
      </c>
      <c r="O137" s="120" t="s">
        <v>128</v>
      </c>
      <c r="P137" s="120" t="s">
        <v>128</v>
      </c>
      <c r="Q137" s="120" t="s">
        <v>128</v>
      </c>
      <c r="R137" s="120" t="s">
        <v>128</v>
      </c>
      <c r="S137" s="120" t="s">
        <v>128</v>
      </c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7"/>
      <c r="AD137" s="117"/>
      <c r="AE137" s="117"/>
      <c r="AF137" s="117"/>
      <c r="AG137" s="117"/>
      <c r="AH137" s="117"/>
      <c r="AI137" s="117"/>
      <c r="AJ137" s="117"/>
      <c r="AK137" s="119" t="s">
        <v>130</v>
      </c>
      <c r="AL137" s="121">
        <v>550000</v>
      </c>
      <c r="AM137" s="119">
        <v>2007</v>
      </c>
      <c r="AN137" s="116">
        <v>1</v>
      </c>
      <c r="AO137" s="116" t="s">
        <v>350</v>
      </c>
      <c r="AP137" s="131">
        <v>550000</v>
      </c>
      <c r="AQ137" s="131">
        <v>550000</v>
      </c>
      <c r="AR137" s="116" t="s">
        <v>86</v>
      </c>
      <c r="AS137" s="124" t="s">
        <v>128</v>
      </c>
      <c r="AT137" s="116" t="s">
        <v>352</v>
      </c>
      <c r="AU137" s="116" t="s">
        <v>93</v>
      </c>
      <c r="AV137" s="135" t="s">
        <v>353</v>
      </c>
      <c r="AW137" s="58" t="s">
        <v>128</v>
      </c>
      <c r="AX137" s="41" t="s">
        <v>128</v>
      </c>
      <c r="AY137" s="41" t="s">
        <v>128</v>
      </c>
      <c r="BA137" t="str">
        <f t="shared" si="1"/>
        <v>0</v>
      </c>
    </row>
    <row r="138" spans="1:53" ht="32" hidden="1" x14ac:dyDescent="0.2">
      <c r="A138" s="194"/>
      <c r="B138" s="119" t="s">
        <v>226</v>
      </c>
      <c r="C138" s="125" t="s">
        <v>34</v>
      </c>
      <c r="D138" s="115" t="s">
        <v>408</v>
      </c>
      <c r="E138" s="119" t="s">
        <v>226</v>
      </c>
      <c r="F138" s="116" t="s">
        <v>128</v>
      </c>
      <c r="G138" s="117"/>
      <c r="H138" s="117"/>
      <c r="I138" s="117"/>
      <c r="J138" s="117"/>
      <c r="K138" s="118" t="s">
        <v>284</v>
      </c>
      <c r="L138" s="120" t="s">
        <v>287</v>
      </c>
      <c r="M138" s="119" t="s">
        <v>288</v>
      </c>
      <c r="N138" s="119">
        <v>2007</v>
      </c>
      <c r="O138" s="120" t="s">
        <v>128</v>
      </c>
      <c r="P138" s="120" t="s">
        <v>128</v>
      </c>
      <c r="Q138" s="120" t="s">
        <v>128</v>
      </c>
      <c r="R138" s="120" t="s">
        <v>128</v>
      </c>
      <c r="S138" s="120" t="s">
        <v>128</v>
      </c>
      <c r="T138" s="117"/>
      <c r="U138" s="117"/>
      <c r="V138" s="117"/>
      <c r="W138" s="117"/>
      <c r="X138" s="117"/>
      <c r="Y138" s="117"/>
      <c r="Z138" s="117"/>
      <c r="AA138" s="117"/>
      <c r="AB138" s="117"/>
      <c r="AC138" s="117"/>
      <c r="AD138" s="117"/>
      <c r="AE138" s="117"/>
      <c r="AF138" s="117"/>
      <c r="AG138" s="117"/>
      <c r="AH138" s="117"/>
      <c r="AI138" s="117"/>
      <c r="AJ138" s="117"/>
      <c r="AK138" s="119" t="s">
        <v>130</v>
      </c>
      <c r="AL138" s="121">
        <v>550000</v>
      </c>
      <c r="AM138" s="119">
        <v>2007</v>
      </c>
      <c r="AN138" s="116">
        <v>1</v>
      </c>
      <c r="AO138" s="116" t="s">
        <v>350</v>
      </c>
      <c r="AP138" s="131">
        <v>550000</v>
      </c>
      <c r="AQ138" s="131">
        <v>550000</v>
      </c>
      <c r="AR138" s="116" t="s">
        <v>86</v>
      </c>
      <c r="AS138" s="124" t="s">
        <v>128</v>
      </c>
      <c r="AT138" s="116" t="s">
        <v>352</v>
      </c>
      <c r="AU138" s="116" t="s">
        <v>93</v>
      </c>
      <c r="AV138" s="135" t="s">
        <v>353</v>
      </c>
      <c r="AW138" s="58" t="s">
        <v>128</v>
      </c>
      <c r="AX138" s="41" t="s">
        <v>128</v>
      </c>
      <c r="AY138" s="41" t="s">
        <v>128</v>
      </c>
      <c r="BA138" t="str">
        <f t="shared" si="1"/>
        <v>0</v>
      </c>
    </row>
    <row r="139" spans="1:53" ht="32" hidden="1" x14ac:dyDescent="0.2">
      <c r="A139" s="194"/>
      <c r="B139" s="119" t="s">
        <v>226</v>
      </c>
      <c r="C139" s="125" t="s">
        <v>34</v>
      </c>
      <c r="D139" s="115" t="s">
        <v>408</v>
      </c>
      <c r="E139" s="119" t="s">
        <v>226</v>
      </c>
      <c r="F139" s="116" t="s">
        <v>128</v>
      </c>
      <c r="G139" s="117"/>
      <c r="H139" s="117"/>
      <c r="I139" s="117"/>
      <c r="J139" s="117"/>
      <c r="K139" s="118" t="s">
        <v>284</v>
      </c>
      <c r="L139" s="120" t="s">
        <v>287</v>
      </c>
      <c r="M139" s="119" t="s">
        <v>288</v>
      </c>
      <c r="N139" s="119">
        <v>2007</v>
      </c>
      <c r="O139" s="120" t="s">
        <v>128</v>
      </c>
      <c r="P139" s="120" t="s">
        <v>128</v>
      </c>
      <c r="Q139" s="120" t="s">
        <v>128</v>
      </c>
      <c r="R139" s="120" t="s">
        <v>128</v>
      </c>
      <c r="S139" s="120" t="s">
        <v>128</v>
      </c>
      <c r="T139" s="117"/>
      <c r="U139" s="117"/>
      <c r="V139" s="117"/>
      <c r="W139" s="117"/>
      <c r="X139" s="117"/>
      <c r="Y139" s="117"/>
      <c r="Z139" s="117"/>
      <c r="AA139" s="117"/>
      <c r="AB139" s="117"/>
      <c r="AC139" s="117"/>
      <c r="AD139" s="117"/>
      <c r="AE139" s="117"/>
      <c r="AF139" s="117"/>
      <c r="AG139" s="117"/>
      <c r="AH139" s="117"/>
      <c r="AI139" s="117"/>
      <c r="AJ139" s="117"/>
      <c r="AK139" s="119" t="s">
        <v>130</v>
      </c>
      <c r="AL139" s="121">
        <v>550000</v>
      </c>
      <c r="AM139" s="119">
        <v>2007</v>
      </c>
      <c r="AN139" s="116">
        <v>1</v>
      </c>
      <c r="AO139" s="116" t="s">
        <v>350</v>
      </c>
      <c r="AP139" s="131">
        <v>550000</v>
      </c>
      <c r="AQ139" s="131">
        <v>550000</v>
      </c>
      <c r="AR139" s="116" t="s">
        <v>86</v>
      </c>
      <c r="AS139" s="124" t="s">
        <v>128</v>
      </c>
      <c r="AT139" s="116" t="s">
        <v>352</v>
      </c>
      <c r="AU139" s="116" t="s">
        <v>93</v>
      </c>
      <c r="AV139" s="135" t="s">
        <v>353</v>
      </c>
      <c r="AW139" s="58" t="s">
        <v>128</v>
      </c>
      <c r="AX139" s="41" t="s">
        <v>128</v>
      </c>
      <c r="AY139" s="41" t="s">
        <v>128</v>
      </c>
      <c r="BA139" t="str">
        <f t="shared" ref="BA139:BA202" si="2">IF(AL139&lt;300000,AL139,"0")</f>
        <v>0</v>
      </c>
    </row>
    <row r="140" spans="1:53" ht="32" hidden="1" x14ac:dyDescent="0.2">
      <c r="A140" s="194"/>
      <c r="B140" s="119" t="s">
        <v>226</v>
      </c>
      <c r="C140" s="125" t="s">
        <v>34</v>
      </c>
      <c r="D140" s="115" t="s">
        <v>408</v>
      </c>
      <c r="E140" s="119" t="s">
        <v>226</v>
      </c>
      <c r="F140" s="116" t="s">
        <v>128</v>
      </c>
      <c r="G140" s="117"/>
      <c r="H140" s="117"/>
      <c r="I140" s="117"/>
      <c r="J140" s="117"/>
      <c r="K140" s="118" t="s">
        <v>284</v>
      </c>
      <c r="L140" s="120" t="s">
        <v>287</v>
      </c>
      <c r="M140" s="119" t="s">
        <v>288</v>
      </c>
      <c r="N140" s="119">
        <v>2007</v>
      </c>
      <c r="O140" s="120" t="s">
        <v>128</v>
      </c>
      <c r="P140" s="120" t="s">
        <v>128</v>
      </c>
      <c r="Q140" s="120" t="s">
        <v>128</v>
      </c>
      <c r="R140" s="120" t="s">
        <v>128</v>
      </c>
      <c r="S140" s="120" t="s">
        <v>128</v>
      </c>
      <c r="T140" s="117"/>
      <c r="U140" s="117"/>
      <c r="V140" s="117"/>
      <c r="W140" s="117"/>
      <c r="X140" s="117"/>
      <c r="Y140" s="117"/>
      <c r="Z140" s="117"/>
      <c r="AA140" s="117"/>
      <c r="AB140" s="117"/>
      <c r="AC140" s="117"/>
      <c r="AD140" s="117"/>
      <c r="AE140" s="117"/>
      <c r="AF140" s="117"/>
      <c r="AG140" s="117"/>
      <c r="AH140" s="117"/>
      <c r="AI140" s="117"/>
      <c r="AJ140" s="117"/>
      <c r="AK140" s="119" t="s">
        <v>130</v>
      </c>
      <c r="AL140" s="121">
        <v>550000</v>
      </c>
      <c r="AM140" s="119">
        <v>2007</v>
      </c>
      <c r="AN140" s="116">
        <v>1</v>
      </c>
      <c r="AO140" s="116" t="s">
        <v>350</v>
      </c>
      <c r="AP140" s="131">
        <v>550000</v>
      </c>
      <c r="AQ140" s="131">
        <v>550000</v>
      </c>
      <c r="AR140" s="116" t="s">
        <v>86</v>
      </c>
      <c r="AS140" s="124" t="s">
        <v>128</v>
      </c>
      <c r="AT140" s="116" t="s">
        <v>352</v>
      </c>
      <c r="AU140" s="116" t="s">
        <v>93</v>
      </c>
      <c r="AV140" s="135" t="s">
        <v>353</v>
      </c>
      <c r="AW140" s="58" t="s">
        <v>128</v>
      </c>
      <c r="AX140" s="41" t="s">
        <v>128</v>
      </c>
      <c r="AY140" s="41" t="s">
        <v>128</v>
      </c>
      <c r="BA140" t="str">
        <f t="shared" si="2"/>
        <v>0</v>
      </c>
    </row>
    <row r="141" spans="1:53" ht="32" hidden="1" x14ac:dyDescent="0.2">
      <c r="A141" s="194"/>
      <c r="B141" s="119" t="s">
        <v>226</v>
      </c>
      <c r="C141" s="125" t="s">
        <v>34</v>
      </c>
      <c r="D141" s="115" t="s">
        <v>408</v>
      </c>
      <c r="E141" s="119" t="s">
        <v>226</v>
      </c>
      <c r="F141" s="116" t="s">
        <v>128</v>
      </c>
      <c r="G141" s="117"/>
      <c r="H141" s="117"/>
      <c r="I141" s="117"/>
      <c r="J141" s="117"/>
      <c r="K141" s="118" t="s">
        <v>284</v>
      </c>
      <c r="L141" s="120" t="s">
        <v>287</v>
      </c>
      <c r="M141" s="119" t="s">
        <v>288</v>
      </c>
      <c r="N141" s="119">
        <v>2007</v>
      </c>
      <c r="O141" s="120" t="s">
        <v>128</v>
      </c>
      <c r="P141" s="120" t="s">
        <v>128</v>
      </c>
      <c r="Q141" s="120" t="s">
        <v>128</v>
      </c>
      <c r="R141" s="120" t="s">
        <v>128</v>
      </c>
      <c r="S141" s="120" t="s">
        <v>128</v>
      </c>
      <c r="T141" s="117"/>
      <c r="U141" s="117"/>
      <c r="V141" s="117"/>
      <c r="W141" s="117"/>
      <c r="X141" s="117"/>
      <c r="Y141" s="117"/>
      <c r="Z141" s="117"/>
      <c r="AA141" s="117"/>
      <c r="AB141" s="117"/>
      <c r="AC141" s="117"/>
      <c r="AD141" s="117"/>
      <c r="AE141" s="117"/>
      <c r="AF141" s="117"/>
      <c r="AG141" s="117"/>
      <c r="AH141" s="117"/>
      <c r="AI141" s="117"/>
      <c r="AJ141" s="117"/>
      <c r="AK141" s="119" t="s">
        <v>130</v>
      </c>
      <c r="AL141" s="121">
        <v>550000</v>
      </c>
      <c r="AM141" s="119">
        <v>2007</v>
      </c>
      <c r="AN141" s="116">
        <v>1</v>
      </c>
      <c r="AO141" s="116" t="s">
        <v>350</v>
      </c>
      <c r="AP141" s="131">
        <v>550000</v>
      </c>
      <c r="AQ141" s="131">
        <v>550000</v>
      </c>
      <c r="AR141" s="116" t="s">
        <v>86</v>
      </c>
      <c r="AS141" s="116" t="s">
        <v>128</v>
      </c>
      <c r="AT141" s="116" t="s">
        <v>352</v>
      </c>
      <c r="AU141" s="116" t="s">
        <v>93</v>
      </c>
      <c r="AV141" s="135" t="s">
        <v>368</v>
      </c>
      <c r="AW141" s="58" t="s">
        <v>128</v>
      </c>
      <c r="AX141" s="41" t="s">
        <v>128</v>
      </c>
      <c r="AY141" s="41" t="s">
        <v>128</v>
      </c>
      <c r="BA141" t="str">
        <f t="shared" si="2"/>
        <v>0</v>
      </c>
    </row>
    <row r="142" spans="1:53" ht="15" hidden="1" customHeight="1" x14ac:dyDescent="0.2">
      <c r="A142" s="194"/>
      <c r="B142" s="119" t="s">
        <v>225</v>
      </c>
      <c r="C142" s="125" t="s">
        <v>34</v>
      </c>
      <c r="D142" s="115" t="s">
        <v>436</v>
      </c>
      <c r="E142" s="119" t="s">
        <v>225</v>
      </c>
      <c r="F142" s="116" t="s">
        <v>128</v>
      </c>
      <c r="G142" s="117"/>
      <c r="H142" s="117"/>
      <c r="I142" s="117"/>
      <c r="J142" s="117"/>
      <c r="K142" s="118" t="s">
        <v>289</v>
      </c>
      <c r="L142" s="120" t="s">
        <v>128</v>
      </c>
      <c r="M142" s="118" t="s">
        <v>290</v>
      </c>
      <c r="N142" s="119">
        <v>2007</v>
      </c>
      <c r="O142" s="120" t="s">
        <v>128</v>
      </c>
      <c r="P142" s="120" t="s">
        <v>128</v>
      </c>
      <c r="Q142" s="120" t="s">
        <v>128</v>
      </c>
      <c r="R142" s="120" t="s">
        <v>128</v>
      </c>
      <c r="S142" s="120" t="s">
        <v>128</v>
      </c>
      <c r="T142" s="117"/>
      <c r="U142" s="117"/>
      <c r="V142" s="117"/>
      <c r="W142" s="117"/>
      <c r="X142" s="117"/>
      <c r="Y142" s="117"/>
      <c r="Z142" s="117"/>
      <c r="AA142" s="117"/>
      <c r="AB142" s="117"/>
      <c r="AC142" s="117"/>
      <c r="AD142" s="117"/>
      <c r="AE142" s="117"/>
      <c r="AF142" s="117"/>
      <c r="AG142" s="117"/>
      <c r="AH142" s="117"/>
      <c r="AI142" s="117"/>
      <c r="AJ142" s="117"/>
      <c r="AK142" s="119" t="s">
        <v>130</v>
      </c>
      <c r="AL142" s="121">
        <v>450000</v>
      </c>
      <c r="AM142" s="119">
        <v>2007</v>
      </c>
      <c r="AN142" s="116">
        <v>1</v>
      </c>
      <c r="AO142" s="116" t="s">
        <v>350</v>
      </c>
      <c r="AP142" s="131">
        <v>450000</v>
      </c>
      <c r="AQ142" s="131">
        <v>450000</v>
      </c>
      <c r="AR142" s="132" t="s">
        <v>86</v>
      </c>
      <c r="AS142" s="132" t="s">
        <v>128</v>
      </c>
      <c r="AT142" s="132" t="s">
        <v>361</v>
      </c>
      <c r="AU142" s="132" t="s">
        <v>93</v>
      </c>
      <c r="AV142" s="186" t="s">
        <v>362</v>
      </c>
      <c r="AW142" s="59" t="s">
        <v>128</v>
      </c>
      <c r="AX142" s="43" t="s">
        <v>128</v>
      </c>
      <c r="AY142" s="43" t="s">
        <v>128</v>
      </c>
      <c r="BA142" t="str">
        <f t="shared" si="2"/>
        <v>0</v>
      </c>
    </row>
    <row r="143" spans="1:53" ht="15" hidden="1" customHeight="1" x14ac:dyDescent="0.2">
      <c r="A143" s="194"/>
      <c r="B143" s="119" t="s">
        <v>225</v>
      </c>
      <c r="C143" s="125" t="s">
        <v>34</v>
      </c>
      <c r="D143" s="115" t="s">
        <v>436</v>
      </c>
      <c r="E143" s="119" t="s">
        <v>225</v>
      </c>
      <c r="F143" s="116" t="s">
        <v>128</v>
      </c>
      <c r="G143" s="117"/>
      <c r="H143" s="117"/>
      <c r="I143" s="117"/>
      <c r="J143" s="117"/>
      <c r="K143" s="118" t="s">
        <v>289</v>
      </c>
      <c r="L143" s="120" t="s">
        <v>128</v>
      </c>
      <c r="M143" s="118" t="s">
        <v>290</v>
      </c>
      <c r="N143" s="119">
        <v>2007</v>
      </c>
      <c r="O143" s="120" t="s">
        <v>128</v>
      </c>
      <c r="P143" s="120" t="s">
        <v>128</v>
      </c>
      <c r="Q143" s="120" t="s">
        <v>128</v>
      </c>
      <c r="R143" s="120" t="s">
        <v>128</v>
      </c>
      <c r="S143" s="120" t="s">
        <v>128</v>
      </c>
      <c r="T143" s="117"/>
      <c r="U143" s="117"/>
      <c r="V143" s="117"/>
      <c r="W143" s="117"/>
      <c r="X143" s="117"/>
      <c r="Y143" s="117"/>
      <c r="Z143" s="117"/>
      <c r="AA143" s="117"/>
      <c r="AB143" s="117"/>
      <c r="AC143" s="117"/>
      <c r="AD143" s="117"/>
      <c r="AE143" s="117"/>
      <c r="AF143" s="117"/>
      <c r="AG143" s="117"/>
      <c r="AH143" s="117"/>
      <c r="AI143" s="117"/>
      <c r="AJ143" s="117"/>
      <c r="AK143" s="119" t="s">
        <v>130</v>
      </c>
      <c r="AL143" s="121">
        <v>450000</v>
      </c>
      <c r="AM143" s="119">
        <v>2007</v>
      </c>
      <c r="AN143" s="116">
        <v>1</v>
      </c>
      <c r="AO143" s="116" t="s">
        <v>350</v>
      </c>
      <c r="AP143" s="131">
        <v>450000</v>
      </c>
      <c r="AQ143" s="131">
        <v>450000</v>
      </c>
      <c r="AR143" s="132" t="s">
        <v>86</v>
      </c>
      <c r="AS143" s="132" t="s">
        <v>128</v>
      </c>
      <c r="AT143" s="132" t="s">
        <v>351</v>
      </c>
      <c r="AU143" s="132" t="s">
        <v>93</v>
      </c>
      <c r="AV143" s="186" t="s">
        <v>358</v>
      </c>
      <c r="AW143" s="59" t="s">
        <v>128</v>
      </c>
      <c r="AX143" s="43" t="s">
        <v>128</v>
      </c>
      <c r="AY143" s="43" t="s">
        <v>128</v>
      </c>
      <c r="BA143" t="str">
        <f t="shared" si="2"/>
        <v>0</v>
      </c>
    </row>
    <row r="144" spans="1:53" ht="15" hidden="1" customHeight="1" x14ac:dyDescent="0.2">
      <c r="A144" s="194"/>
      <c r="B144" s="119" t="s">
        <v>225</v>
      </c>
      <c r="C144" s="125" t="s">
        <v>34</v>
      </c>
      <c r="D144" s="115" t="s">
        <v>436</v>
      </c>
      <c r="E144" s="119" t="s">
        <v>225</v>
      </c>
      <c r="F144" s="116" t="s">
        <v>128</v>
      </c>
      <c r="G144" s="117"/>
      <c r="H144" s="117"/>
      <c r="I144" s="117"/>
      <c r="J144" s="117"/>
      <c r="K144" s="118" t="s">
        <v>289</v>
      </c>
      <c r="L144" s="120" t="s">
        <v>128</v>
      </c>
      <c r="M144" s="118" t="s">
        <v>290</v>
      </c>
      <c r="N144" s="119">
        <v>2007</v>
      </c>
      <c r="O144" s="120" t="s">
        <v>128</v>
      </c>
      <c r="P144" s="120" t="s">
        <v>128</v>
      </c>
      <c r="Q144" s="120" t="s">
        <v>128</v>
      </c>
      <c r="R144" s="120" t="s">
        <v>128</v>
      </c>
      <c r="S144" s="120" t="s">
        <v>128</v>
      </c>
      <c r="T144" s="117"/>
      <c r="U144" s="117"/>
      <c r="V144" s="117"/>
      <c r="W144" s="117"/>
      <c r="X144" s="117"/>
      <c r="Y144" s="117"/>
      <c r="Z144" s="117"/>
      <c r="AA144" s="117"/>
      <c r="AB144" s="117"/>
      <c r="AC144" s="117"/>
      <c r="AD144" s="117"/>
      <c r="AE144" s="117"/>
      <c r="AF144" s="117"/>
      <c r="AG144" s="117"/>
      <c r="AH144" s="117"/>
      <c r="AI144" s="117"/>
      <c r="AJ144" s="117"/>
      <c r="AK144" s="119" t="s">
        <v>130</v>
      </c>
      <c r="AL144" s="121">
        <v>450000</v>
      </c>
      <c r="AM144" s="119">
        <v>2007</v>
      </c>
      <c r="AN144" s="116">
        <v>1</v>
      </c>
      <c r="AO144" s="116" t="s">
        <v>350</v>
      </c>
      <c r="AP144" s="131">
        <v>450000</v>
      </c>
      <c r="AQ144" s="131">
        <v>450000</v>
      </c>
      <c r="AR144" s="132" t="s">
        <v>86</v>
      </c>
      <c r="AS144" s="147" t="s">
        <v>128</v>
      </c>
      <c r="AT144" s="132" t="s">
        <v>352</v>
      </c>
      <c r="AU144" s="132" t="s">
        <v>93</v>
      </c>
      <c r="AV144" s="186" t="s">
        <v>353</v>
      </c>
      <c r="AW144" s="59" t="s">
        <v>128</v>
      </c>
      <c r="AX144" s="43" t="s">
        <v>128</v>
      </c>
      <c r="AY144" s="43" t="s">
        <v>128</v>
      </c>
      <c r="BA144" t="str">
        <f t="shared" si="2"/>
        <v>0</v>
      </c>
    </row>
    <row r="145" spans="1:53" ht="15" hidden="1" customHeight="1" x14ac:dyDescent="0.2">
      <c r="A145" s="194"/>
      <c r="B145" s="119" t="s">
        <v>225</v>
      </c>
      <c r="C145" s="125" t="s">
        <v>34</v>
      </c>
      <c r="D145" s="115" t="s">
        <v>436</v>
      </c>
      <c r="E145" s="119" t="s">
        <v>225</v>
      </c>
      <c r="F145" s="116" t="s">
        <v>128</v>
      </c>
      <c r="G145" s="117"/>
      <c r="H145" s="117"/>
      <c r="I145" s="117"/>
      <c r="J145" s="117"/>
      <c r="K145" s="118" t="s">
        <v>289</v>
      </c>
      <c r="L145" s="120" t="s">
        <v>128</v>
      </c>
      <c r="M145" s="118" t="s">
        <v>290</v>
      </c>
      <c r="N145" s="119">
        <v>2007</v>
      </c>
      <c r="O145" s="120" t="s">
        <v>128</v>
      </c>
      <c r="P145" s="120" t="s">
        <v>128</v>
      </c>
      <c r="Q145" s="120" t="s">
        <v>128</v>
      </c>
      <c r="R145" s="120" t="s">
        <v>128</v>
      </c>
      <c r="S145" s="120" t="s">
        <v>128</v>
      </c>
      <c r="T145" s="117"/>
      <c r="U145" s="117"/>
      <c r="V145" s="117"/>
      <c r="W145" s="117"/>
      <c r="X145" s="117"/>
      <c r="Y145" s="117"/>
      <c r="Z145" s="117"/>
      <c r="AA145" s="117"/>
      <c r="AB145" s="117"/>
      <c r="AC145" s="117"/>
      <c r="AD145" s="117"/>
      <c r="AE145" s="117"/>
      <c r="AF145" s="117"/>
      <c r="AG145" s="117"/>
      <c r="AH145" s="117"/>
      <c r="AI145" s="117"/>
      <c r="AJ145" s="117"/>
      <c r="AK145" s="119" t="s">
        <v>130</v>
      </c>
      <c r="AL145" s="121">
        <v>450000</v>
      </c>
      <c r="AM145" s="119">
        <v>2007</v>
      </c>
      <c r="AN145" s="116">
        <v>1</v>
      </c>
      <c r="AO145" s="116" t="s">
        <v>350</v>
      </c>
      <c r="AP145" s="131">
        <v>450000</v>
      </c>
      <c r="AQ145" s="131">
        <v>450000</v>
      </c>
      <c r="AR145" s="132" t="s">
        <v>86</v>
      </c>
      <c r="AS145" s="132" t="s">
        <v>128</v>
      </c>
      <c r="AT145" s="132" t="s">
        <v>351</v>
      </c>
      <c r="AU145" s="132" t="s">
        <v>93</v>
      </c>
      <c r="AV145" s="186" t="s">
        <v>358</v>
      </c>
      <c r="AW145" s="59" t="s">
        <v>128</v>
      </c>
      <c r="AX145" s="43" t="s">
        <v>128</v>
      </c>
      <c r="AY145" s="43" t="s">
        <v>128</v>
      </c>
      <c r="BA145" t="str">
        <f t="shared" si="2"/>
        <v>0</v>
      </c>
    </row>
    <row r="146" spans="1:53" ht="15" hidden="1" customHeight="1" x14ac:dyDescent="0.2">
      <c r="A146" s="194"/>
      <c r="B146" s="119" t="s">
        <v>225</v>
      </c>
      <c r="C146" s="125" t="s">
        <v>34</v>
      </c>
      <c r="D146" s="115" t="s">
        <v>436</v>
      </c>
      <c r="E146" s="119" t="s">
        <v>225</v>
      </c>
      <c r="F146" s="116" t="s">
        <v>128</v>
      </c>
      <c r="G146" s="117"/>
      <c r="H146" s="117"/>
      <c r="I146" s="117"/>
      <c r="J146" s="117"/>
      <c r="K146" s="118" t="s">
        <v>289</v>
      </c>
      <c r="L146" s="120" t="s">
        <v>128</v>
      </c>
      <c r="M146" s="118" t="s">
        <v>290</v>
      </c>
      <c r="N146" s="119">
        <v>2007</v>
      </c>
      <c r="O146" s="120" t="s">
        <v>128</v>
      </c>
      <c r="P146" s="120" t="s">
        <v>128</v>
      </c>
      <c r="Q146" s="120" t="s">
        <v>128</v>
      </c>
      <c r="R146" s="120" t="s">
        <v>128</v>
      </c>
      <c r="S146" s="120" t="s">
        <v>128</v>
      </c>
      <c r="T146" s="117"/>
      <c r="U146" s="117"/>
      <c r="V146" s="117"/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9" t="s">
        <v>130</v>
      </c>
      <c r="AL146" s="121">
        <v>450000</v>
      </c>
      <c r="AM146" s="119">
        <v>2007</v>
      </c>
      <c r="AN146" s="116">
        <v>1</v>
      </c>
      <c r="AO146" s="116" t="s">
        <v>350</v>
      </c>
      <c r="AP146" s="131">
        <v>450000</v>
      </c>
      <c r="AQ146" s="131">
        <v>450000</v>
      </c>
      <c r="AR146" s="132" t="s">
        <v>86</v>
      </c>
      <c r="AS146" s="147" t="s">
        <v>128</v>
      </c>
      <c r="AT146" s="132" t="s">
        <v>352</v>
      </c>
      <c r="AU146" s="132" t="s">
        <v>93</v>
      </c>
      <c r="AV146" s="186" t="s">
        <v>353</v>
      </c>
      <c r="AW146" s="59" t="s">
        <v>128</v>
      </c>
      <c r="AX146" s="43" t="s">
        <v>128</v>
      </c>
      <c r="AY146" s="43" t="s">
        <v>128</v>
      </c>
      <c r="BA146" t="str">
        <f t="shared" si="2"/>
        <v>0</v>
      </c>
    </row>
    <row r="147" spans="1:53" ht="15" hidden="1" customHeight="1" x14ac:dyDescent="0.2">
      <c r="A147" s="194"/>
      <c r="B147" s="119" t="s">
        <v>225</v>
      </c>
      <c r="C147" s="125" t="s">
        <v>34</v>
      </c>
      <c r="D147" s="115" t="s">
        <v>436</v>
      </c>
      <c r="E147" s="119" t="s">
        <v>225</v>
      </c>
      <c r="F147" s="116" t="s">
        <v>128</v>
      </c>
      <c r="G147" s="117"/>
      <c r="H147" s="117"/>
      <c r="I147" s="117"/>
      <c r="J147" s="117"/>
      <c r="K147" s="118" t="s">
        <v>291</v>
      </c>
      <c r="L147" s="120" t="s">
        <v>128</v>
      </c>
      <c r="M147" s="118" t="s">
        <v>290</v>
      </c>
      <c r="N147" s="119">
        <v>2007</v>
      </c>
      <c r="O147" s="120" t="s">
        <v>128</v>
      </c>
      <c r="P147" s="120" t="s">
        <v>128</v>
      </c>
      <c r="Q147" s="120" t="s">
        <v>128</v>
      </c>
      <c r="R147" s="120" t="s">
        <v>128</v>
      </c>
      <c r="S147" s="120" t="s">
        <v>128</v>
      </c>
      <c r="T147" s="117"/>
      <c r="U147" s="117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9" t="s">
        <v>130</v>
      </c>
      <c r="AL147" s="121">
        <v>450000</v>
      </c>
      <c r="AM147" s="119">
        <v>2007</v>
      </c>
      <c r="AN147" s="116">
        <v>1</v>
      </c>
      <c r="AO147" s="116" t="s">
        <v>350</v>
      </c>
      <c r="AP147" s="131">
        <v>450000</v>
      </c>
      <c r="AQ147" s="131">
        <v>450000</v>
      </c>
      <c r="AR147" s="132" t="s">
        <v>86</v>
      </c>
      <c r="AS147" s="132" t="s">
        <v>128</v>
      </c>
      <c r="AT147" s="132" t="s">
        <v>356</v>
      </c>
      <c r="AU147" s="132" t="s">
        <v>93</v>
      </c>
      <c r="AV147" s="186" t="s">
        <v>357</v>
      </c>
      <c r="AW147" s="59" t="s">
        <v>128</v>
      </c>
      <c r="AX147" s="43" t="s">
        <v>128</v>
      </c>
      <c r="AY147" s="43" t="s">
        <v>128</v>
      </c>
      <c r="BA147" t="str">
        <f t="shared" si="2"/>
        <v>0</v>
      </c>
    </row>
    <row r="148" spans="1:53" ht="15" hidden="1" customHeight="1" x14ac:dyDescent="0.2">
      <c r="A148" s="194"/>
      <c r="B148" s="119" t="s">
        <v>225</v>
      </c>
      <c r="C148" s="125" t="s">
        <v>34</v>
      </c>
      <c r="D148" s="115" t="s">
        <v>436</v>
      </c>
      <c r="E148" s="119" t="s">
        <v>225</v>
      </c>
      <c r="F148" s="116" t="s">
        <v>128</v>
      </c>
      <c r="G148" s="117"/>
      <c r="H148" s="117"/>
      <c r="I148" s="117"/>
      <c r="J148" s="117"/>
      <c r="K148" s="118" t="s">
        <v>291</v>
      </c>
      <c r="L148" s="120" t="s">
        <v>128</v>
      </c>
      <c r="M148" s="118" t="s">
        <v>290</v>
      </c>
      <c r="N148" s="119">
        <v>2007</v>
      </c>
      <c r="O148" s="120" t="s">
        <v>128</v>
      </c>
      <c r="P148" s="120" t="s">
        <v>128</v>
      </c>
      <c r="Q148" s="120" t="s">
        <v>128</v>
      </c>
      <c r="R148" s="120" t="s">
        <v>128</v>
      </c>
      <c r="S148" s="120" t="s">
        <v>128</v>
      </c>
      <c r="T148" s="117"/>
      <c r="U148" s="117"/>
      <c r="V148" s="117"/>
      <c r="W148" s="117"/>
      <c r="X148" s="117"/>
      <c r="Y148" s="117"/>
      <c r="Z148" s="117"/>
      <c r="AA148" s="117"/>
      <c r="AB148" s="117"/>
      <c r="AC148" s="117"/>
      <c r="AD148" s="117"/>
      <c r="AE148" s="117"/>
      <c r="AF148" s="117"/>
      <c r="AG148" s="117"/>
      <c r="AH148" s="117"/>
      <c r="AI148" s="117"/>
      <c r="AJ148" s="117"/>
      <c r="AK148" s="119" t="s">
        <v>130</v>
      </c>
      <c r="AL148" s="121">
        <v>450000</v>
      </c>
      <c r="AM148" s="119">
        <v>2007</v>
      </c>
      <c r="AN148" s="116">
        <v>1</v>
      </c>
      <c r="AO148" s="116" t="s">
        <v>350</v>
      </c>
      <c r="AP148" s="131">
        <v>450000</v>
      </c>
      <c r="AQ148" s="131">
        <v>450000</v>
      </c>
      <c r="AR148" s="132" t="s">
        <v>86</v>
      </c>
      <c r="AS148" s="116" t="s">
        <v>128</v>
      </c>
      <c r="AT148" s="116" t="s">
        <v>355</v>
      </c>
      <c r="AU148" s="116" t="s">
        <v>93</v>
      </c>
      <c r="AV148" s="135" t="s">
        <v>371</v>
      </c>
      <c r="AW148" s="58" t="s">
        <v>128</v>
      </c>
      <c r="AX148" s="41" t="s">
        <v>128</v>
      </c>
      <c r="AY148" s="41" t="s">
        <v>128</v>
      </c>
      <c r="BA148" t="str">
        <f t="shared" si="2"/>
        <v>0</v>
      </c>
    </row>
    <row r="149" spans="1:53" ht="15" hidden="1" customHeight="1" x14ac:dyDescent="0.2">
      <c r="A149" s="194"/>
      <c r="B149" s="119" t="s">
        <v>225</v>
      </c>
      <c r="C149" s="125" t="s">
        <v>34</v>
      </c>
      <c r="D149" s="115" t="s">
        <v>436</v>
      </c>
      <c r="E149" s="119" t="s">
        <v>225</v>
      </c>
      <c r="F149" s="116" t="s">
        <v>128</v>
      </c>
      <c r="G149" s="117"/>
      <c r="H149" s="117"/>
      <c r="I149" s="117"/>
      <c r="J149" s="117"/>
      <c r="K149" s="118" t="s">
        <v>291</v>
      </c>
      <c r="L149" s="120" t="s">
        <v>128</v>
      </c>
      <c r="M149" s="118" t="s">
        <v>290</v>
      </c>
      <c r="N149" s="119">
        <v>2007</v>
      </c>
      <c r="O149" s="120" t="s">
        <v>128</v>
      </c>
      <c r="P149" s="120" t="s">
        <v>128</v>
      </c>
      <c r="Q149" s="120" t="s">
        <v>128</v>
      </c>
      <c r="R149" s="120" t="s">
        <v>128</v>
      </c>
      <c r="S149" s="120" t="s">
        <v>128</v>
      </c>
      <c r="T149" s="117"/>
      <c r="U149" s="117"/>
      <c r="V149" s="117"/>
      <c r="W149" s="117"/>
      <c r="X149" s="117"/>
      <c r="Y149" s="117"/>
      <c r="Z149" s="117"/>
      <c r="AA149" s="117"/>
      <c r="AB149" s="117"/>
      <c r="AC149" s="117"/>
      <c r="AD149" s="117"/>
      <c r="AE149" s="117"/>
      <c r="AF149" s="117"/>
      <c r="AG149" s="117"/>
      <c r="AH149" s="117"/>
      <c r="AI149" s="117"/>
      <c r="AJ149" s="117"/>
      <c r="AK149" s="119" t="s">
        <v>130</v>
      </c>
      <c r="AL149" s="121">
        <v>450000</v>
      </c>
      <c r="AM149" s="119">
        <v>2007</v>
      </c>
      <c r="AN149" s="116">
        <v>1</v>
      </c>
      <c r="AO149" s="116" t="s">
        <v>350</v>
      </c>
      <c r="AP149" s="131">
        <v>450000</v>
      </c>
      <c r="AQ149" s="131">
        <v>450000</v>
      </c>
      <c r="AR149" s="132" t="s">
        <v>86</v>
      </c>
      <c r="AS149" s="132" t="s">
        <v>128</v>
      </c>
      <c r="AT149" s="132" t="s">
        <v>356</v>
      </c>
      <c r="AU149" s="132" t="s">
        <v>93</v>
      </c>
      <c r="AV149" s="186" t="s">
        <v>357</v>
      </c>
      <c r="AW149" s="59" t="s">
        <v>128</v>
      </c>
      <c r="AX149" s="43" t="s">
        <v>128</v>
      </c>
      <c r="AY149" s="43" t="s">
        <v>128</v>
      </c>
      <c r="BA149" t="str">
        <f t="shared" si="2"/>
        <v>0</v>
      </c>
    </row>
    <row r="150" spans="1:53" ht="15" hidden="1" customHeight="1" x14ac:dyDescent="0.2">
      <c r="A150" s="194"/>
      <c r="B150" s="119" t="s">
        <v>225</v>
      </c>
      <c r="C150" s="125" t="s">
        <v>34</v>
      </c>
      <c r="D150" s="115" t="s">
        <v>436</v>
      </c>
      <c r="E150" s="119" t="s">
        <v>225</v>
      </c>
      <c r="F150" s="116" t="s">
        <v>128</v>
      </c>
      <c r="G150" s="117"/>
      <c r="H150" s="117"/>
      <c r="I150" s="117"/>
      <c r="J150" s="117"/>
      <c r="K150" s="118" t="s">
        <v>291</v>
      </c>
      <c r="L150" s="120" t="s">
        <v>128</v>
      </c>
      <c r="M150" s="118" t="s">
        <v>290</v>
      </c>
      <c r="N150" s="119">
        <v>2007</v>
      </c>
      <c r="O150" s="120" t="s">
        <v>128</v>
      </c>
      <c r="P150" s="120" t="s">
        <v>128</v>
      </c>
      <c r="Q150" s="120" t="s">
        <v>128</v>
      </c>
      <c r="R150" s="120" t="s">
        <v>128</v>
      </c>
      <c r="S150" s="120" t="s">
        <v>128</v>
      </c>
      <c r="T150" s="117"/>
      <c r="U150" s="117"/>
      <c r="V150" s="117"/>
      <c r="W150" s="117"/>
      <c r="X150" s="117"/>
      <c r="Y150" s="117"/>
      <c r="Z150" s="117"/>
      <c r="AA150" s="117"/>
      <c r="AB150" s="117"/>
      <c r="AC150" s="117"/>
      <c r="AD150" s="117"/>
      <c r="AE150" s="117"/>
      <c r="AF150" s="117"/>
      <c r="AG150" s="117"/>
      <c r="AH150" s="117"/>
      <c r="AI150" s="117"/>
      <c r="AJ150" s="117"/>
      <c r="AK150" s="119" t="s">
        <v>130</v>
      </c>
      <c r="AL150" s="121">
        <v>450000</v>
      </c>
      <c r="AM150" s="119">
        <v>2007</v>
      </c>
      <c r="AN150" s="116">
        <v>1</v>
      </c>
      <c r="AO150" s="116" t="s">
        <v>350</v>
      </c>
      <c r="AP150" s="131">
        <v>450000</v>
      </c>
      <c r="AQ150" s="131">
        <v>450000</v>
      </c>
      <c r="AR150" s="132" t="s">
        <v>86</v>
      </c>
      <c r="AS150" s="116" t="s">
        <v>128</v>
      </c>
      <c r="AT150" s="116" t="s">
        <v>355</v>
      </c>
      <c r="AU150" s="116" t="s">
        <v>93</v>
      </c>
      <c r="AV150" s="135" t="s">
        <v>370</v>
      </c>
      <c r="AW150" s="58" t="s">
        <v>128</v>
      </c>
      <c r="AX150" s="41" t="s">
        <v>128</v>
      </c>
      <c r="AY150" s="41" t="s">
        <v>128</v>
      </c>
      <c r="BA150" t="str">
        <f t="shared" si="2"/>
        <v>0</v>
      </c>
    </row>
    <row r="151" spans="1:53" ht="15" hidden="1" customHeight="1" x14ac:dyDescent="0.2">
      <c r="A151" s="194"/>
      <c r="B151" s="119" t="s">
        <v>225</v>
      </c>
      <c r="C151" s="125" t="s">
        <v>34</v>
      </c>
      <c r="D151" s="115" t="s">
        <v>436</v>
      </c>
      <c r="E151" s="119" t="s">
        <v>225</v>
      </c>
      <c r="F151" s="116" t="s">
        <v>128</v>
      </c>
      <c r="G151" s="117"/>
      <c r="H151" s="117"/>
      <c r="I151" s="117"/>
      <c r="J151" s="117"/>
      <c r="K151" s="118" t="s">
        <v>291</v>
      </c>
      <c r="L151" s="120" t="s">
        <v>128</v>
      </c>
      <c r="M151" s="118" t="s">
        <v>290</v>
      </c>
      <c r="N151" s="119">
        <v>2007</v>
      </c>
      <c r="O151" s="120" t="s">
        <v>128</v>
      </c>
      <c r="P151" s="120" t="s">
        <v>128</v>
      </c>
      <c r="Q151" s="120" t="s">
        <v>128</v>
      </c>
      <c r="R151" s="120" t="s">
        <v>128</v>
      </c>
      <c r="S151" s="120" t="s">
        <v>128</v>
      </c>
      <c r="T151" s="117"/>
      <c r="U151" s="117"/>
      <c r="V151" s="117"/>
      <c r="W151" s="117"/>
      <c r="X151" s="117"/>
      <c r="Y151" s="117"/>
      <c r="Z151" s="117"/>
      <c r="AA151" s="117"/>
      <c r="AB151" s="117"/>
      <c r="AC151" s="117"/>
      <c r="AD151" s="117"/>
      <c r="AE151" s="117"/>
      <c r="AF151" s="117"/>
      <c r="AG151" s="117"/>
      <c r="AH151" s="117"/>
      <c r="AI151" s="117"/>
      <c r="AJ151" s="117"/>
      <c r="AK151" s="119" t="s">
        <v>130</v>
      </c>
      <c r="AL151" s="121">
        <v>450000</v>
      </c>
      <c r="AM151" s="119">
        <v>2007</v>
      </c>
      <c r="AN151" s="116">
        <v>1</v>
      </c>
      <c r="AO151" s="116" t="s">
        <v>350</v>
      </c>
      <c r="AP151" s="131">
        <v>450000</v>
      </c>
      <c r="AQ151" s="131">
        <v>450000</v>
      </c>
      <c r="AR151" s="132" t="s">
        <v>86</v>
      </c>
      <c r="AS151" s="132" t="s">
        <v>128</v>
      </c>
      <c r="AT151" s="132" t="s">
        <v>356</v>
      </c>
      <c r="AU151" s="132" t="s">
        <v>93</v>
      </c>
      <c r="AV151" s="186" t="s">
        <v>357</v>
      </c>
      <c r="AW151" s="59" t="s">
        <v>128</v>
      </c>
      <c r="AX151" s="43" t="s">
        <v>128</v>
      </c>
      <c r="AY151" s="43" t="s">
        <v>128</v>
      </c>
      <c r="BA151" t="str">
        <f t="shared" si="2"/>
        <v>0</v>
      </c>
    </row>
    <row r="152" spans="1:53" ht="15" hidden="1" customHeight="1" x14ac:dyDescent="0.2">
      <c r="A152" s="194"/>
      <c r="B152" s="119" t="s">
        <v>225</v>
      </c>
      <c r="C152" s="125" t="s">
        <v>34</v>
      </c>
      <c r="D152" s="115" t="s">
        <v>436</v>
      </c>
      <c r="E152" s="119" t="s">
        <v>225</v>
      </c>
      <c r="F152" s="116" t="s">
        <v>128</v>
      </c>
      <c r="G152" s="117"/>
      <c r="H152" s="117"/>
      <c r="I152" s="117"/>
      <c r="J152" s="117"/>
      <c r="K152" s="118" t="s">
        <v>291</v>
      </c>
      <c r="L152" s="120" t="s">
        <v>128</v>
      </c>
      <c r="M152" s="118" t="s">
        <v>290</v>
      </c>
      <c r="N152" s="119">
        <v>2007</v>
      </c>
      <c r="O152" s="120" t="s">
        <v>128</v>
      </c>
      <c r="P152" s="120" t="s">
        <v>128</v>
      </c>
      <c r="Q152" s="120" t="s">
        <v>128</v>
      </c>
      <c r="R152" s="120" t="s">
        <v>128</v>
      </c>
      <c r="S152" s="120" t="s">
        <v>128</v>
      </c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7"/>
      <c r="AD152" s="117"/>
      <c r="AE152" s="117"/>
      <c r="AF152" s="117"/>
      <c r="AG152" s="117"/>
      <c r="AH152" s="117"/>
      <c r="AI152" s="117"/>
      <c r="AJ152" s="117"/>
      <c r="AK152" s="119" t="s">
        <v>130</v>
      </c>
      <c r="AL152" s="121">
        <v>450000</v>
      </c>
      <c r="AM152" s="119">
        <v>2007</v>
      </c>
      <c r="AN152" s="116">
        <v>1</v>
      </c>
      <c r="AO152" s="116" t="s">
        <v>350</v>
      </c>
      <c r="AP152" s="131">
        <v>450000</v>
      </c>
      <c r="AQ152" s="131">
        <v>450000</v>
      </c>
      <c r="AR152" s="132" t="s">
        <v>86</v>
      </c>
      <c r="AS152" s="132" t="s">
        <v>128</v>
      </c>
      <c r="AT152" s="132" t="s">
        <v>351</v>
      </c>
      <c r="AU152" s="132" t="s">
        <v>93</v>
      </c>
      <c r="AV152" s="186" t="s">
        <v>358</v>
      </c>
      <c r="AW152" s="59" t="s">
        <v>128</v>
      </c>
      <c r="AX152" s="43" t="s">
        <v>128</v>
      </c>
      <c r="AY152" s="43" t="s">
        <v>128</v>
      </c>
      <c r="BA152" t="str">
        <f t="shared" si="2"/>
        <v>0</v>
      </c>
    </row>
    <row r="153" spans="1:53" ht="17.25" hidden="1" customHeight="1" x14ac:dyDescent="0.2">
      <c r="A153" s="194"/>
      <c r="B153" s="119" t="s">
        <v>225</v>
      </c>
      <c r="C153" s="125" t="s">
        <v>34</v>
      </c>
      <c r="D153" s="115" t="s">
        <v>436</v>
      </c>
      <c r="E153" s="119" t="s">
        <v>225</v>
      </c>
      <c r="F153" s="116" t="s">
        <v>128</v>
      </c>
      <c r="G153" s="117"/>
      <c r="H153" s="117"/>
      <c r="I153" s="117"/>
      <c r="J153" s="117"/>
      <c r="K153" s="118" t="s">
        <v>291</v>
      </c>
      <c r="L153" s="120" t="s">
        <v>128</v>
      </c>
      <c r="M153" s="118" t="s">
        <v>290</v>
      </c>
      <c r="N153" s="119">
        <v>2007</v>
      </c>
      <c r="O153" s="120" t="s">
        <v>128</v>
      </c>
      <c r="P153" s="120" t="s">
        <v>128</v>
      </c>
      <c r="Q153" s="120" t="s">
        <v>128</v>
      </c>
      <c r="R153" s="120" t="s">
        <v>128</v>
      </c>
      <c r="S153" s="120" t="s">
        <v>128</v>
      </c>
      <c r="T153" s="117"/>
      <c r="U153" s="117"/>
      <c r="V153" s="117"/>
      <c r="W153" s="117"/>
      <c r="X153" s="117"/>
      <c r="Y153" s="117"/>
      <c r="Z153" s="117"/>
      <c r="AA153" s="117"/>
      <c r="AB153" s="117"/>
      <c r="AC153" s="117"/>
      <c r="AD153" s="117"/>
      <c r="AE153" s="117"/>
      <c r="AF153" s="117"/>
      <c r="AG153" s="117"/>
      <c r="AH153" s="117"/>
      <c r="AI153" s="117"/>
      <c r="AJ153" s="117"/>
      <c r="AK153" s="119" t="s">
        <v>130</v>
      </c>
      <c r="AL153" s="121">
        <v>450000</v>
      </c>
      <c r="AM153" s="119">
        <v>2007</v>
      </c>
      <c r="AN153" s="116">
        <v>1</v>
      </c>
      <c r="AO153" s="116" t="s">
        <v>350</v>
      </c>
      <c r="AP153" s="131">
        <v>450000</v>
      </c>
      <c r="AQ153" s="131">
        <v>450000</v>
      </c>
      <c r="AR153" s="132" t="s">
        <v>86</v>
      </c>
      <c r="AS153" s="132" t="s">
        <v>128</v>
      </c>
      <c r="AT153" s="132" t="s">
        <v>356</v>
      </c>
      <c r="AU153" s="132" t="s">
        <v>93</v>
      </c>
      <c r="AV153" s="186" t="s">
        <v>357</v>
      </c>
      <c r="AW153" s="59" t="s">
        <v>128</v>
      </c>
      <c r="AX153" s="43" t="s">
        <v>128</v>
      </c>
      <c r="AY153" s="43" t="s">
        <v>128</v>
      </c>
      <c r="BA153" t="str">
        <f t="shared" si="2"/>
        <v>0</v>
      </c>
    </row>
    <row r="154" spans="1:53" ht="16.5" hidden="1" customHeight="1" x14ac:dyDescent="0.2">
      <c r="A154" s="194"/>
      <c r="B154" s="119" t="s">
        <v>225</v>
      </c>
      <c r="C154" s="125" t="s">
        <v>34</v>
      </c>
      <c r="D154" s="115" t="s">
        <v>436</v>
      </c>
      <c r="E154" s="119" t="s">
        <v>225</v>
      </c>
      <c r="F154" s="116" t="s">
        <v>128</v>
      </c>
      <c r="G154" s="117"/>
      <c r="H154" s="117"/>
      <c r="I154" s="117"/>
      <c r="J154" s="117"/>
      <c r="K154" s="118" t="s">
        <v>291</v>
      </c>
      <c r="L154" s="120" t="s">
        <v>128</v>
      </c>
      <c r="M154" s="118" t="s">
        <v>290</v>
      </c>
      <c r="N154" s="119">
        <v>2007</v>
      </c>
      <c r="O154" s="120" t="s">
        <v>128</v>
      </c>
      <c r="P154" s="120" t="s">
        <v>128</v>
      </c>
      <c r="Q154" s="120" t="s">
        <v>128</v>
      </c>
      <c r="R154" s="120" t="s">
        <v>128</v>
      </c>
      <c r="S154" s="120" t="s">
        <v>128</v>
      </c>
      <c r="T154" s="117"/>
      <c r="U154" s="117"/>
      <c r="V154" s="117"/>
      <c r="W154" s="117"/>
      <c r="X154" s="117"/>
      <c r="Y154" s="117"/>
      <c r="Z154" s="117"/>
      <c r="AA154" s="117"/>
      <c r="AB154" s="117"/>
      <c r="AC154" s="117"/>
      <c r="AD154" s="117"/>
      <c r="AE154" s="117"/>
      <c r="AF154" s="117"/>
      <c r="AG154" s="117"/>
      <c r="AH154" s="117"/>
      <c r="AI154" s="117"/>
      <c r="AJ154" s="117"/>
      <c r="AK154" s="119" t="s">
        <v>130</v>
      </c>
      <c r="AL154" s="121">
        <v>450000</v>
      </c>
      <c r="AM154" s="119">
        <v>2007</v>
      </c>
      <c r="AN154" s="116">
        <v>1</v>
      </c>
      <c r="AO154" s="116" t="s">
        <v>350</v>
      </c>
      <c r="AP154" s="131">
        <v>450000</v>
      </c>
      <c r="AQ154" s="131">
        <v>450000</v>
      </c>
      <c r="AR154" s="132" t="s">
        <v>86</v>
      </c>
      <c r="AS154" s="132" t="s">
        <v>128</v>
      </c>
      <c r="AT154" s="132" t="s">
        <v>355</v>
      </c>
      <c r="AU154" s="132" t="s">
        <v>93</v>
      </c>
      <c r="AV154" s="186" t="s">
        <v>91</v>
      </c>
      <c r="AW154" s="59" t="s">
        <v>128</v>
      </c>
      <c r="AX154" s="43" t="s">
        <v>128</v>
      </c>
      <c r="AY154" s="43" t="s">
        <v>128</v>
      </c>
      <c r="BA154" t="str">
        <f t="shared" si="2"/>
        <v>0</v>
      </c>
    </row>
    <row r="155" spans="1:53" ht="18.75" hidden="1" customHeight="1" x14ac:dyDescent="0.2">
      <c r="A155" s="194"/>
      <c r="B155" s="119" t="s">
        <v>225</v>
      </c>
      <c r="C155" s="125" t="s">
        <v>34</v>
      </c>
      <c r="D155" s="115" t="s">
        <v>436</v>
      </c>
      <c r="E155" s="119" t="s">
        <v>225</v>
      </c>
      <c r="F155" s="116" t="s">
        <v>128</v>
      </c>
      <c r="G155" s="117"/>
      <c r="H155" s="117"/>
      <c r="I155" s="117"/>
      <c r="J155" s="117"/>
      <c r="K155" s="118" t="s">
        <v>291</v>
      </c>
      <c r="L155" s="120" t="s">
        <v>128</v>
      </c>
      <c r="M155" s="118" t="s">
        <v>290</v>
      </c>
      <c r="N155" s="119">
        <v>2007</v>
      </c>
      <c r="O155" s="120" t="s">
        <v>128</v>
      </c>
      <c r="P155" s="120" t="s">
        <v>128</v>
      </c>
      <c r="Q155" s="120" t="s">
        <v>128</v>
      </c>
      <c r="R155" s="120" t="s">
        <v>128</v>
      </c>
      <c r="S155" s="120" t="s">
        <v>128</v>
      </c>
      <c r="T155" s="117"/>
      <c r="U155" s="117"/>
      <c r="V155" s="117"/>
      <c r="W155" s="117"/>
      <c r="X155" s="117"/>
      <c r="Y155" s="117"/>
      <c r="Z155" s="117"/>
      <c r="AA155" s="117"/>
      <c r="AB155" s="117"/>
      <c r="AC155" s="117"/>
      <c r="AD155" s="117"/>
      <c r="AE155" s="117"/>
      <c r="AF155" s="117"/>
      <c r="AG155" s="117"/>
      <c r="AH155" s="117"/>
      <c r="AI155" s="117"/>
      <c r="AJ155" s="117"/>
      <c r="AK155" s="119" t="s">
        <v>130</v>
      </c>
      <c r="AL155" s="121">
        <v>450000</v>
      </c>
      <c r="AM155" s="119">
        <v>2007</v>
      </c>
      <c r="AN155" s="116">
        <v>1</v>
      </c>
      <c r="AO155" s="116" t="s">
        <v>350</v>
      </c>
      <c r="AP155" s="131">
        <v>450000</v>
      </c>
      <c r="AQ155" s="131">
        <v>450000</v>
      </c>
      <c r="AR155" s="132" t="s">
        <v>86</v>
      </c>
      <c r="AS155" s="132" t="s">
        <v>128</v>
      </c>
      <c r="AT155" s="132" t="s">
        <v>355</v>
      </c>
      <c r="AU155" s="132" t="s">
        <v>93</v>
      </c>
      <c r="AV155" s="186" t="s">
        <v>372</v>
      </c>
      <c r="AW155" s="59" t="s">
        <v>128</v>
      </c>
      <c r="AX155" s="43" t="s">
        <v>128</v>
      </c>
      <c r="AY155" s="43" t="s">
        <v>128</v>
      </c>
      <c r="BA155" t="str">
        <f t="shared" si="2"/>
        <v>0</v>
      </c>
    </row>
    <row r="156" spans="1:53" ht="16.5" hidden="1" customHeight="1" x14ac:dyDescent="0.2">
      <c r="A156" s="194"/>
      <c r="B156" s="119" t="s">
        <v>225</v>
      </c>
      <c r="C156" s="125" t="s">
        <v>34</v>
      </c>
      <c r="D156" s="115" t="s">
        <v>436</v>
      </c>
      <c r="E156" s="119" t="s">
        <v>225</v>
      </c>
      <c r="F156" s="116" t="s">
        <v>128</v>
      </c>
      <c r="G156" s="117"/>
      <c r="H156" s="117"/>
      <c r="I156" s="117"/>
      <c r="J156" s="117"/>
      <c r="K156" s="118" t="s">
        <v>291</v>
      </c>
      <c r="L156" s="120" t="s">
        <v>128</v>
      </c>
      <c r="M156" s="118" t="s">
        <v>290</v>
      </c>
      <c r="N156" s="119">
        <v>2007</v>
      </c>
      <c r="O156" s="120" t="s">
        <v>128</v>
      </c>
      <c r="P156" s="120" t="s">
        <v>128</v>
      </c>
      <c r="Q156" s="120" t="s">
        <v>128</v>
      </c>
      <c r="R156" s="120" t="s">
        <v>128</v>
      </c>
      <c r="S156" s="120" t="s">
        <v>128</v>
      </c>
      <c r="T156" s="117"/>
      <c r="U156" s="117"/>
      <c r="V156" s="117"/>
      <c r="W156" s="117"/>
      <c r="X156" s="117"/>
      <c r="Y156" s="117"/>
      <c r="Z156" s="117"/>
      <c r="AA156" s="117"/>
      <c r="AB156" s="117"/>
      <c r="AC156" s="117"/>
      <c r="AD156" s="117"/>
      <c r="AE156" s="117"/>
      <c r="AF156" s="117"/>
      <c r="AG156" s="117"/>
      <c r="AH156" s="117"/>
      <c r="AI156" s="117"/>
      <c r="AJ156" s="117"/>
      <c r="AK156" s="119" t="s">
        <v>130</v>
      </c>
      <c r="AL156" s="121">
        <v>450000</v>
      </c>
      <c r="AM156" s="119">
        <v>2007</v>
      </c>
      <c r="AN156" s="116">
        <v>1</v>
      </c>
      <c r="AO156" s="116" t="s">
        <v>350</v>
      </c>
      <c r="AP156" s="131">
        <v>450000</v>
      </c>
      <c r="AQ156" s="131">
        <v>450000</v>
      </c>
      <c r="AR156" s="132" t="s">
        <v>86</v>
      </c>
      <c r="AS156" s="116" t="s">
        <v>128</v>
      </c>
      <c r="AT156" s="116" t="s">
        <v>355</v>
      </c>
      <c r="AU156" s="116" t="s">
        <v>93</v>
      </c>
      <c r="AV156" s="135" t="s">
        <v>371</v>
      </c>
      <c r="AW156" s="58" t="s">
        <v>128</v>
      </c>
      <c r="AX156" s="41" t="s">
        <v>128</v>
      </c>
      <c r="AY156" s="41" t="s">
        <v>128</v>
      </c>
      <c r="BA156" t="str">
        <f t="shared" si="2"/>
        <v>0</v>
      </c>
    </row>
    <row r="157" spans="1:53" ht="18" hidden="1" customHeight="1" x14ac:dyDescent="0.2">
      <c r="A157" s="82"/>
      <c r="B157" s="83" t="s">
        <v>225</v>
      </c>
      <c r="C157" s="62" t="s">
        <v>34</v>
      </c>
      <c r="D157" s="84" t="s">
        <v>436</v>
      </c>
      <c r="E157" s="83" t="s">
        <v>225</v>
      </c>
      <c r="F157" s="85" t="s">
        <v>128</v>
      </c>
      <c r="G157" s="63"/>
      <c r="H157" s="63"/>
      <c r="I157" s="63"/>
      <c r="J157" s="63"/>
      <c r="K157" s="86" t="s">
        <v>291</v>
      </c>
      <c r="L157" s="87" t="s">
        <v>128</v>
      </c>
      <c r="M157" s="86" t="s">
        <v>290</v>
      </c>
      <c r="N157" s="83">
        <v>2007</v>
      </c>
      <c r="O157" s="87" t="s">
        <v>128</v>
      </c>
      <c r="P157" s="87" t="s">
        <v>128</v>
      </c>
      <c r="Q157" s="87" t="s">
        <v>128</v>
      </c>
      <c r="R157" s="87" t="s">
        <v>128</v>
      </c>
      <c r="S157" s="87" t="s">
        <v>128</v>
      </c>
      <c r="T157" s="63"/>
      <c r="U157" s="63"/>
      <c r="V157" s="63"/>
      <c r="W157" s="63"/>
      <c r="X157" s="63"/>
      <c r="Y157" s="63"/>
      <c r="Z157" s="63"/>
      <c r="AA157" s="63"/>
      <c r="AB157" s="63"/>
      <c r="AC157" s="63"/>
      <c r="AD157" s="63"/>
      <c r="AE157" s="63"/>
      <c r="AF157" s="63"/>
      <c r="AG157" s="63"/>
      <c r="AH157" s="63"/>
      <c r="AI157" s="63"/>
      <c r="AJ157" s="63"/>
      <c r="AK157" s="83" t="s">
        <v>130</v>
      </c>
      <c r="AL157" s="88">
        <v>450000</v>
      </c>
      <c r="AM157" s="83">
        <v>2007</v>
      </c>
      <c r="AN157" s="85">
        <v>1</v>
      </c>
      <c r="AO157" s="85" t="s">
        <v>350</v>
      </c>
      <c r="AP157" s="89">
        <v>450000</v>
      </c>
      <c r="AQ157" s="89">
        <v>450000</v>
      </c>
      <c r="AR157" s="64" t="s">
        <v>86</v>
      </c>
      <c r="AS157" s="64" t="s">
        <v>128</v>
      </c>
      <c r="AT157" s="64" t="s">
        <v>355</v>
      </c>
      <c r="AU157" s="64" t="s">
        <v>93</v>
      </c>
      <c r="AV157" s="136" t="s">
        <v>372</v>
      </c>
      <c r="AW157" s="59" t="s">
        <v>128</v>
      </c>
      <c r="AX157" s="43" t="s">
        <v>128</v>
      </c>
      <c r="AY157" s="43" t="s">
        <v>128</v>
      </c>
      <c r="BA157" t="str">
        <f t="shared" si="2"/>
        <v>0</v>
      </c>
    </row>
    <row r="158" spans="1:53" ht="16.5" hidden="1" customHeight="1" x14ac:dyDescent="0.2">
      <c r="A158" s="137"/>
      <c r="B158" s="22" t="s">
        <v>225</v>
      </c>
      <c r="C158" s="76" t="s">
        <v>34</v>
      </c>
      <c r="D158" s="21" t="s">
        <v>436</v>
      </c>
      <c r="E158" s="22" t="s">
        <v>225</v>
      </c>
      <c r="F158" s="80" t="s">
        <v>128</v>
      </c>
      <c r="G158" s="138"/>
      <c r="H158" s="138"/>
      <c r="I158" s="138"/>
      <c r="J158" s="138"/>
      <c r="K158" s="139" t="s">
        <v>291</v>
      </c>
      <c r="L158" s="140" t="s">
        <v>128</v>
      </c>
      <c r="M158" s="139" t="s">
        <v>290</v>
      </c>
      <c r="N158" s="22">
        <v>2007</v>
      </c>
      <c r="O158" s="140" t="s">
        <v>128</v>
      </c>
      <c r="P158" s="140" t="s">
        <v>128</v>
      </c>
      <c r="Q158" s="140" t="s">
        <v>128</v>
      </c>
      <c r="R158" s="140" t="s">
        <v>128</v>
      </c>
      <c r="S158" s="140" t="s">
        <v>128</v>
      </c>
      <c r="T158" s="138"/>
      <c r="U158" s="138"/>
      <c r="V158" s="138"/>
      <c r="W158" s="138"/>
      <c r="X158" s="138"/>
      <c r="Y158" s="138"/>
      <c r="Z158" s="138"/>
      <c r="AA158" s="138"/>
      <c r="AB158" s="138"/>
      <c r="AC158" s="138"/>
      <c r="AD158" s="138"/>
      <c r="AE158" s="138"/>
      <c r="AF158" s="138"/>
      <c r="AG158" s="138"/>
      <c r="AH158" s="138"/>
      <c r="AI158" s="138"/>
      <c r="AJ158" s="138"/>
      <c r="AK158" s="22" t="s">
        <v>130</v>
      </c>
      <c r="AL158" s="141">
        <v>450000</v>
      </c>
      <c r="AM158" s="22">
        <v>2007</v>
      </c>
      <c r="AN158" s="80">
        <v>1</v>
      </c>
      <c r="AO158" s="80" t="s">
        <v>350</v>
      </c>
      <c r="AP158" s="142">
        <v>450000</v>
      </c>
      <c r="AQ158" s="142">
        <v>450000</v>
      </c>
      <c r="AR158" s="143" t="s">
        <v>86</v>
      </c>
      <c r="AS158" s="143" t="s">
        <v>128</v>
      </c>
      <c r="AT158" s="143" t="s">
        <v>355</v>
      </c>
      <c r="AU158" s="143" t="s">
        <v>93</v>
      </c>
      <c r="AV158" s="144" t="s">
        <v>91</v>
      </c>
      <c r="AW158" s="59" t="s">
        <v>128</v>
      </c>
      <c r="AX158" s="43" t="s">
        <v>128</v>
      </c>
      <c r="AY158" s="43" t="s">
        <v>128</v>
      </c>
      <c r="BA158" t="str">
        <f t="shared" si="2"/>
        <v>0</v>
      </c>
    </row>
    <row r="159" spans="1:53" ht="17.25" hidden="1" customHeight="1" x14ac:dyDescent="0.2">
      <c r="A159" s="194"/>
      <c r="B159" s="119" t="s">
        <v>225</v>
      </c>
      <c r="C159" s="125" t="s">
        <v>34</v>
      </c>
      <c r="D159" s="115" t="s">
        <v>436</v>
      </c>
      <c r="E159" s="119" t="s">
        <v>225</v>
      </c>
      <c r="F159" s="116" t="s">
        <v>128</v>
      </c>
      <c r="G159" s="117"/>
      <c r="H159" s="117"/>
      <c r="I159" s="117"/>
      <c r="J159" s="117"/>
      <c r="K159" s="118" t="s">
        <v>291</v>
      </c>
      <c r="L159" s="120" t="s">
        <v>128</v>
      </c>
      <c r="M159" s="118" t="s">
        <v>290</v>
      </c>
      <c r="N159" s="119">
        <v>2007</v>
      </c>
      <c r="O159" s="120" t="s">
        <v>128</v>
      </c>
      <c r="P159" s="120" t="s">
        <v>128</v>
      </c>
      <c r="Q159" s="120" t="s">
        <v>128</v>
      </c>
      <c r="R159" s="120" t="s">
        <v>128</v>
      </c>
      <c r="S159" s="120" t="s">
        <v>128</v>
      </c>
      <c r="T159" s="117"/>
      <c r="U159" s="117"/>
      <c r="V159" s="117"/>
      <c r="W159" s="117"/>
      <c r="X159" s="117"/>
      <c r="Y159" s="117"/>
      <c r="Z159" s="117"/>
      <c r="AA159" s="117"/>
      <c r="AB159" s="117"/>
      <c r="AC159" s="117"/>
      <c r="AD159" s="117"/>
      <c r="AE159" s="117"/>
      <c r="AF159" s="117"/>
      <c r="AG159" s="117"/>
      <c r="AH159" s="117"/>
      <c r="AI159" s="117"/>
      <c r="AJ159" s="117"/>
      <c r="AK159" s="119" t="s">
        <v>130</v>
      </c>
      <c r="AL159" s="121">
        <v>450000</v>
      </c>
      <c r="AM159" s="119">
        <v>2007</v>
      </c>
      <c r="AN159" s="116">
        <v>1</v>
      </c>
      <c r="AO159" s="116" t="s">
        <v>350</v>
      </c>
      <c r="AP159" s="131">
        <v>450000</v>
      </c>
      <c r="AQ159" s="131">
        <v>450000</v>
      </c>
      <c r="AR159" s="132" t="s">
        <v>86</v>
      </c>
      <c r="AS159" s="132" t="s">
        <v>128</v>
      </c>
      <c r="AT159" s="132" t="s">
        <v>356</v>
      </c>
      <c r="AU159" s="132" t="s">
        <v>93</v>
      </c>
      <c r="AV159" s="186" t="s">
        <v>357</v>
      </c>
      <c r="AW159" s="59" t="s">
        <v>128</v>
      </c>
      <c r="AX159" s="43" t="s">
        <v>128</v>
      </c>
      <c r="AY159" s="43" t="s">
        <v>128</v>
      </c>
      <c r="BA159" t="str">
        <f t="shared" si="2"/>
        <v>0</v>
      </c>
    </row>
    <row r="160" spans="1:53" ht="18.75" hidden="1" customHeight="1" x14ac:dyDescent="0.2">
      <c r="A160" s="194"/>
      <c r="B160" s="119" t="s">
        <v>225</v>
      </c>
      <c r="C160" s="125" t="s">
        <v>34</v>
      </c>
      <c r="D160" s="115" t="s">
        <v>436</v>
      </c>
      <c r="E160" s="119" t="s">
        <v>225</v>
      </c>
      <c r="F160" s="116" t="s">
        <v>128</v>
      </c>
      <c r="G160" s="117"/>
      <c r="H160" s="117"/>
      <c r="I160" s="117"/>
      <c r="J160" s="117"/>
      <c r="K160" s="118" t="s">
        <v>291</v>
      </c>
      <c r="L160" s="120" t="s">
        <v>128</v>
      </c>
      <c r="M160" s="118" t="s">
        <v>290</v>
      </c>
      <c r="N160" s="119">
        <v>2007</v>
      </c>
      <c r="O160" s="120" t="s">
        <v>128</v>
      </c>
      <c r="P160" s="120" t="s">
        <v>128</v>
      </c>
      <c r="Q160" s="120" t="s">
        <v>128</v>
      </c>
      <c r="R160" s="120" t="s">
        <v>128</v>
      </c>
      <c r="S160" s="120" t="s">
        <v>128</v>
      </c>
      <c r="T160" s="117"/>
      <c r="U160" s="117"/>
      <c r="V160" s="117"/>
      <c r="W160" s="117"/>
      <c r="X160" s="117"/>
      <c r="Y160" s="117"/>
      <c r="Z160" s="117"/>
      <c r="AA160" s="117"/>
      <c r="AB160" s="117"/>
      <c r="AC160" s="117"/>
      <c r="AD160" s="117"/>
      <c r="AE160" s="117"/>
      <c r="AF160" s="117"/>
      <c r="AG160" s="117"/>
      <c r="AH160" s="117"/>
      <c r="AI160" s="117"/>
      <c r="AJ160" s="117"/>
      <c r="AK160" s="119" t="s">
        <v>130</v>
      </c>
      <c r="AL160" s="121">
        <v>450000</v>
      </c>
      <c r="AM160" s="119">
        <v>2007</v>
      </c>
      <c r="AN160" s="116">
        <v>1</v>
      </c>
      <c r="AO160" s="116" t="s">
        <v>350</v>
      </c>
      <c r="AP160" s="131">
        <v>450000</v>
      </c>
      <c r="AQ160" s="131">
        <v>450000</v>
      </c>
      <c r="AR160" s="132" t="s">
        <v>86</v>
      </c>
      <c r="AS160" s="132" t="s">
        <v>128</v>
      </c>
      <c r="AT160" s="132" t="s">
        <v>361</v>
      </c>
      <c r="AU160" s="132" t="s">
        <v>93</v>
      </c>
      <c r="AV160" s="186" t="s">
        <v>362</v>
      </c>
      <c r="AW160" s="59" t="s">
        <v>128</v>
      </c>
      <c r="AX160" s="43" t="s">
        <v>128</v>
      </c>
      <c r="AY160" s="43" t="s">
        <v>128</v>
      </c>
      <c r="BA160" t="str">
        <f t="shared" si="2"/>
        <v>0</v>
      </c>
    </row>
    <row r="161" spans="1:53" ht="116" hidden="1" customHeight="1" x14ac:dyDescent="0.2">
      <c r="A161" s="194"/>
      <c r="B161" s="119" t="s">
        <v>144</v>
      </c>
      <c r="C161" s="125" t="s">
        <v>34</v>
      </c>
      <c r="D161" s="149" t="s">
        <v>182</v>
      </c>
      <c r="E161" s="119" t="s">
        <v>144</v>
      </c>
      <c r="F161" s="116" t="s">
        <v>128</v>
      </c>
      <c r="G161" s="117"/>
      <c r="H161" s="117"/>
      <c r="I161" s="117"/>
      <c r="J161" s="117"/>
      <c r="K161" s="118" t="s">
        <v>292</v>
      </c>
      <c r="L161" s="120"/>
      <c r="M161" s="118" t="s">
        <v>141</v>
      </c>
      <c r="N161" s="119">
        <v>2007</v>
      </c>
      <c r="O161" s="120"/>
      <c r="P161" s="120" t="s">
        <v>128</v>
      </c>
      <c r="Q161" s="120" t="s">
        <v>128</v>
      </c>
      <c r="R161" s="120" t="s">
        <v>128</v>
      </c>
      <c r="S161" s="120" t="s">
        <v>128</v>
      </c>
      <c r="T161" s="117"/>
      <c r="U161" s="117"/>
      <c r="V161" s="117"/>
      <c r="W161" s="117"/>
      <c r="X161" s="117"/>
      <c r="Y161" s="117"/>
      <c r="Z161" s="117"/>
      <c r="AA161" s="117"/>
      <c r="AB161" s="117"/>
      <c r="AC161" s="117"/>
      <c r="AD161" s="117"/>
      <c r="AE161" s="117"/>
      <c r="AF161" s="117"/>
      <c r="AG161" s="117"/>
      <c r="AH161" s="117"/>
      <c r="AI161" s="117"/>
      <c r="AJ161" s="117"/>
      <c r="AK161" s="119" t="s">
        <v>130</v>
      </c>
      <c r="AL161" s="121">
        <v>24981862.507780001</v>
      </c>
      <c r="AM161" s="119">
        <v>2007</v>
      </c>
      <c r="AN161" s="116">
        <v>1</v>
      </c>
      <c r="AO161" s="116" t="s">
        <v>350</v>
      </c>
      <c r="AP161" s="131">
        <v>24981862.507780001</v>
      </c>
      <c r="AQ161" s="131">
        <v>24981862.507780001</v>
      </c>
      <c r="AR161" s="116" t="s">
        <v>86</v>
      </c>
      <c r="AS161" s="116" t="s">
        <v>128</v>
      </c>
      <c r="AT161" s="116" t="s">
        <v>355</v>
      </c>
      <c r="AU161" s="116" t="s">
        <v>93</v>
      </c>
      <c r="AV161" s="185" t="s">
        <v>373</v>
      </c>
      <c r="AW161" s="58" t="s">
        <v>128</v>
      </c>
      <c r="AX161" s="41" t="s">
        <v>128</v>
      </c>
      <c r="AY161" s="41" t="s">
        <v>128</v>
      </c>
      <c r="BA161" t="str">
        <f t="shared" si="2"/>
        <v>0</v>
      </c>
    </row>
    <row r="162" spans="1:53" ht="114.5" hidden="1" customHeight="1" x14ac:dyDescent="0.2">
      <c r="A162" s="194"/>
      <c r="B162" s="119" t="s">
        <v>144</v>
      </c>
      <c r="C162" s="125" t="s">
        <v>34</v>
      </c>
      <c r="D162" s="115" t="s">
        <v>182</v>
      </c>
      <c r="E162" s="119" t="s">
        <v>144</v>
      </c>
      <c r="F162" s="116" t="s">
        <v>128</v>
      </c>
      <c r="G162" s="117"/>
      <c r="H162" s="117"/>
      <c r="I162" s="117"/>
      <c r="J162" s="117"/>
      <c r="K162" s="118" t="s">
        <v>292</v>
      </c>
      <c r="L162" s="120" t="s">
        <v>128</v>
      </c>
      <c r="M162" s="118" t="s">
        <v>141</v>
      </c>
      <c r="N162" s="120">
        <v>2007</v>
      </c>
      <c r="O162" s="120" t="s">
        <v>128</v>
      </c>
      <c r="P162" s="120" t="s">
        <v>128</v>
      </c>
      <c r="Q162" s="120" t="s">
        <v>128</v>
      </c>
      <c r="R162" s="120" t="s">
        <v>128</v>
      </c>
      <c r="S162" s="120" t="s">
        <v>128</v>
      </c>
      <c r="T162" s="117"/>
      <c r="U162" s="117"/>
      <c r="V162" s="117"/>
      <c r="W162" s="117"/>
      <c r="X162" s="117"/>
      <c r="Y162" s="117"/>
      <c r="Z162" s="117"/>
      <c r="AA162" s="117"/>
      <c r="AB162" s="117"/>
      <c r="AC162" s="117"/>
      <c r="AD162" s="117"/>
      <c r="AE162" s="117"/>
      <c r="AF162" s="117"/>
      <c r="AG162" s="117"/>
      <c r="AH162" s="117"/>
      <c r="AI162" s="117"/>
      <c r="AJ162" s="117"/>
      <c r="AK162" s="119" t="s">
        <v>130</v>
      </c>
      <c r="AL162" s="121">
        <v>24981862.507780001</v>
      </c>
      <c r="AM162" s="120">
        <v>2007</v>
      </c>
      <c r="AN162" s="116">
        <v>1</v>
      </c>
      <c r="AO162" s="116" t="s">
        <v>350</v>
      </c>
      <c r="AP162" s="131">
        <v>24981862.507780001</v>
      </c>
      <c r="AQ162" s="131">
        <v>24981862.507780001</v>
      </c>
      <c r="AR162" s="116" t="s">
        <v>86</v>
      </c>
      <c r="AS162" s="116" t="s">
        <v>128</v>
      </c>
      <c r="AT162" s="116" t="s">
        <v>359</v>
      </c>
      <c r="AU162" s="116" t="s">
        <v>93</v>
      </c>
      <c r="AV162" s="135" t="s">
        <v>360</v>
      </c>
      <c r="AW162" s="58" t="s">
        <v>128</v>
      </c>
      <c r="AX162" s="41" t="s">
        <v>128</v>
      </c>
      <c r="AY162" s="41" t="s">
        <v>128</v>
      </c>
      <c r="BA162" t="str">
        <f t="shared" si="2"/>
        <v>0</v>
      </c>
    </row>
    <row r="163" spans="1:53" ht="164.5" hidden="1" customHeight="1" x14ac:dyDescent="0.2">
      <c r="A163" s="200"/>
      <c r="B163" s="201" t="s">
        <v>144</v>
      </c>
      <c r="C163" s="202" t="s">
        <v>34</v>
      </c>
      <c r="D163" s="203" t="s">
        <v>183</v>
      </c>
      <c r="E163" s="201" t="s">
        <v>144</v>
      </c>
      <c r="F163" s="204" t="s">
        <v>128</v>
      </c>
      <c r="G163" s="205"/>
      <c r="H163" s="205"/>
      <c r="I163" s="205"/>
      <c r="J163" s="205"/>
      <c r="K163" s="206" t="s">
        <v>292</v>
      </c>
      <c r="L163" s="207" t="s">
        <v>128</v>
      </c>
      <c r="M163" s="206" t="s">
        <v>141</v>
      </c>
      <c r="N163" s="207">
        <v>2007</v>
      </c>
      <c r="O163" s="207" t="s">
        <v>128</v>
      </c>
      <c r="P163" s="207" t="s">
        <v>128</v>
      </c>
      <c r="Q163" s="207" t="s">
        <v>128</v>
      </c>
      <c r="R163" s="207" t="s">
        <v>128</v>
      </c>
      <c r="S163" s="207" t="s">
        <v>128</v>
      </c>
      <c r="T163" s="205"/>
      <c r="U163" s="205"/>
      <c r="V163" s="205"/>
      <c r="W163" s="205"/>
      <c r="X163" s="205"/>
      <c r="Y163" s="205"/>
      <c r="Z163" s="205"/>
      <c r="AA163" s="205"/>
      <c r="AB163" s="205"/>
      <c r="AC163" s="205"/>
      <c r="AD163" s="205"/>
      <c r="AE163" s="205"/>
      <c r="AF163" s="205"/>
      <c r="AG163" s="205"/>
      <c r="AH163" s="205"/>
      <c r="AI163" s="205"/>
      <c r="AJ163" s="205"/>
      <c r="AK163" s="201" t="s">
        <v>130</v>
      </c>
      <c r="AL163" s="208">
        <v>24981862.507780001</v>
      </c>
      <c r="AM163" s="207">
        <v>2007</v>
      </c>
      <c r="AN163" s="204">
        <v>1</v>
      </c>
      <c r="AO163" s="204" t="s">
        <v>350</v>
      </c>
      <c r="AP163" s="209">
        <v>24981862.507780001</v>
      </c>
      <c r="AQ163" s="209">
        <v>24981862.507780001</v>
      </c>
      <c r="AR163" s="204" t="s">
        <v>86</v>
      </c>
      <c r="AS163" s="212" t="s">
        <v>128</v>
      </c>
      <c r="AT163" s="204" t="s">
        <v>352</v>
      </c>
      <c r="AU163" s="204" t="s">
        <v>93</v>
      </c>
      <c r="AV163" s="148" t="s">
        <v>353</v>
      </c>
      <c r="AW163" s="58" t="s">
        <v>128</v>
      </c>
      <c r="AX163" s="41" t="s">
        <v>128</v>
      </c>
      <c r="AY163" s="41" t="s">
        <v>128</v>
      </c>
      <c r="BA163" t="str">
        <f t="shared" si="2"/>
        <v>0</v>
      </c>
    </row>
    <row r="164" spans="1:53" ht="132.5" hidden="1" customHeight="1" x14ac:dyDescent="0.2">
      <c r="A164" s="194"/>
      <c r="B164" s="119" t="s">
        <v>224</v>
      </c>
      <c r="C164" s="125" t="s">
        <v>34</v>
      </c>
      <c r="D164" s="115" t="s">
        <v>184</v>
      </c>
      <c r="E164" s="119" t="s">
        <v>224</v>
      </c>
      <c r="F164" s="116" t="s">
        <v>128</v>
      </c>
      <c r="G164" s="117"/>
      <c r="H164" s="117"/>
      <c r="I164" s="117"/>
      <c r="J164" s="117"/>
      <c r="K164" s="118" t="s">
        <v>260</v>
      </c>
      <c r="L164" s="120" t="s">
        <v>128</v>
      </c>
      <c r="M164" s="118" t="s">
        <v>141</v>
      </c>
      <c r="N164" s="119">
        <v>2007</v>
      </c>
      <c r="O164" s="120"/>
      <c r="P164" s="120" t="s">
        <v>128</v>
      </c>
      <c r="Q164" s="120" t="s">
        <v>128</v>
      </c>
      <c r="R164" s="120" t="s">
        <v>128</v>
      </c>
      <c r="S164" s="120" t="s">
        <v>128</v>
      </c>
      <c r="T164" s="117"/>
      <c r="U164" s="117"/>
      <c r="V164" s="117"/>
      <c r="W164" s="117"/>
      <c r="X164" s="117"/>
      <c r="Y164" s="117"/>
      <c r="Z164" s="117"/>
      <c r="AA164" s="117"/>
      <c r="AB164" s="117"/>
      <c r="AC164" s="117"/>
      <c r="AD164" s="117"/>
      <c r="AE164" s="117"/>
      <c r="AF164" s="117"/>
      <c r="AG164" s="117"/>
      <c r="AH164" s="117"/>
      <c r="AI164" s="117"/>
      <c r="AJ164" s="117"/>
      <c r="AK164" s="119" t="s">
        <v>130</v>
      </c>
      <c r="AL164" s="121">
        <v>25203923.510000002</v>
      </c>
      <c r="AM164" s="119">
        <v>2007</v>
      </c>
      <c r="AN164" s="116">
        <v>1</v>
      </c>
      <c r="AO164" s="116" t="s">
        <v>350</v>
      </c>
      <c r="AP164" s="131">
        <v>25203923.510000002</v>
      </c>
      <c r="AQ164" s="131">
        <v>25203923.510000002</v>
      </c>
      <c r="AR164" s="116" t="s">
        <v>86</v>
      </c>
      <c r="AS164" s="116" t="s">
        <v>128</v>
      </c>
      <c r="AT164" s="116" t="s">
        <v>361</v>
      </c>
      <c r="AU164" s="116" t="s">
        <v>93</v>
      </c>
      <c r="AV164" s="185" t="s">
        <v>374</v>
      </c>
      <c r="AW164" s="58" t="s">
        <v>128</v>
      </c>
      <c r="AX164" s="41" t="s">
        <v>128</v>
      </c>
      <c r="AY164" s="41" t="s">
        <v>128</v>
      </c>
      <c r="BA164" t="str">
        <f t="shared" si="2"/>
        <v>0</v>
      </c>
    </row>
    <row r="165" spans="1:53" ht="110.5" hidden="1" customHeight="1" x14ac:dyDescent="0.2">
      <c r="A165" s="134"/>
      <c r="B165" s="95" t="s">
        <v>224</v>
      </c>
      <c r="C165" s="101" t="s">
        <v>34</v>
      </c>
      <c r="D165" s="92" t="s">
        <v>185</v>
      </c>
      <c r="E165" s="95" t="s">
        <v>224</v>
      </c>
      <c r="F165" s="99" t="s">
        <v>128</v>
      </c>
      <c r="G165" s="102"/>
      <c r="H165" s="102"/>
      <c r="I165" s="102"/>
      <c r="J165" s="102"/>
      <c r="K165" s="94" t="s">
        <v>293</v>
      </c>
      <c r="L165" s="96" t="s">
        <v>128</v>
      </c>
      <c r="M165" s="94" t="s">
        <v>141</v>
      </c>
      <c r="N165" s="95">
        <v>2007</v>
      </c>
      <c r="O165" s="96"/>
      <c r="P165" s="96" t="s">
        <v>128</v>
      </c>
      <c r="Q165" s="96" t="s">
        <v>128</v>
      </c>
      <c r="R165" s="96" t="s">
        <v>128</v>
      </c>
      <c r="S165" s="96" t="s">
        <v>128</v>
      </c>
      <c r="T165" s="102"/>
      <c r="U165" s="102"/>
      <c r="V165" s="102"/>
      <c r="W165" s="102"/>
      <c r="X165" s="102"/>
      <c r="Y165" s="102"/>
      <c r="Z165" s="102"/>
      <c r="AA165" s="102"/>
      <c r="AB165" s="102"/>
      <c r="AC165" s="102"/>
      <c r="AD165" s="102"/>
      <c r="AE165" s="102"/>
      <c r="AF165" s="102"/>
      <c r="AG165" s="102"/>
      <c r="AH165" s="102"/>
      <c r="AI165" s="102"/>
      <c r="AJ165" s="102"/>
      <c r="AK165" s="95" t="s">
        <v>130</v>
      </c>
      <c r="AL165" s="97">
        <v>30255811.260000002</v>
      </c>
      <c r="AM165" s="95">
        <v>2007</v>
      </c>
      <c r="AN165" s="99">
        <v>1</v>
      </c>
      <c r="AO165" s="99" t="s">
        <v>350</v>
      </c>
      <c r="AP165" s="103">
        <v>30255811.260000002</v>
      </c>
      <c r="AQ165" s="103">
        <v>30255811.260000002</v>
      </c>
      <c r="AR165" s="99" t="s">
        <v>86</v>
      </c>
      <c r="AS165" s="99" t="s">
        <v>128</v>
      </c>
      <c r="AT165" s="99" t="s">
        <v>359</v>
      </c>
      <c r="AU165" s="99" t="s">
        <v>93</v>
      </c>
      <c r="AV165" s="185" t="s">
        <v>375</v>
      </c>
      <c r="AW165" s="58" t="s">
        <v>128</v>
      </c>
      <c r="AX165" s="41" t="s">
        <v>128</v>
      </c>
      <c r="AY165" s="41" t="s">
        <v>128</v>
      </c>
      <c r="BA165" t="str">
        <f t="shared" si="2"/>
        <v>0</v>
      </c>
    </row>
    <row r="166" spans="1:53" ht="114.5" hidden="1" customHeight="1" x14ac:dyDescent="0.2">
      <c r="A166" s="134"/>
      <c r="B166" s="95" t="s">
        <v>224</v>
      </c>
      <c r="C166" s="101" t="s">
        <v>34</v>
      </c>
      <c r="D166" s="92" t="s">
        <v>185</v>
      </c>
      <c r="E166" s="95" t="s">
        <v>224</v>
      </c>
      <c r="F166" s="99" t="s">
        <v>128</v>
      </c>
      <c r="G166" s="102"/>
      <c r="H166" s="102"/>
      <c r="I166" s="102"/>
      <c r="J166" s="102"/>
      <c r="K166" s="94" t="s">
        <v>293</v>
      </c>
      <c r="L166" s="96" t="s">
        <v>128</v>
      </c>
      <c r="M166" s="94" t="s">
        <v>141</v>
      </c>
      <c r="N166" s="95">
        <v>2007</v>
      </c>
      <c r="O166" s="96"/>
      <c r="P166" s="96" t="s">
        <v>128</v>
      </c>
      <c r="Q166" s="96" t="s">
        <v>128</v>
      </c>
      <c r="R166" s="96" t="s">
        <v>128</v>
      </c>
      <c r="S166" s="96" t="s">
        <v>128</v>
      </c>
      <c r="T166" s="102"/>
      <c r="U166" s="102"/>
      <c r="V166" s="102"/>
      <c r="W166" s="102"/>
      <c r="X166" s="102"/>
      <c r="Y166" s="102"/>
      <c r="Z166" s="102"/>
      <c r="AA166" s="102"/>
      <c r="AB166" s="102"/>
      <c r="AC166" s="102"/>
      <c r="AD166" s="102"/>
      <c r="AE166" s="102"/>
      <c r="AF166" s="102"/>
      <c r="AG166" s="102"/>
      <c r="AH166" s="102"/>
      <c r="AI166" s="102"/>
      <c r="AJ166" s="102"/>
      <c r="AK166" s="95" t="s">
        <v>130</v>
      </c>
      <c r="AL166" s="97">
        <v>30255811.260000002</v>
      </c>
      <c r="AM166" s="95">
        <v>2007</v>
      </c>
      <c r="AN166" s="99">
        <v>1</v>
      </c>
      <c r="AO166" s="99" t="s">
        <v>350</v>
      </c>
      <c r="AP166" s="103">
        <v>30255811.260000002</v>
      </c>
      <c r="AQ166" s="103">
        <v>30255811.260000002</v>
      </c>
      <c r="AR166" s="99" t="s">
        <v>86</v>
      </c>
      <c r="AS166" s="99" t="s">
        <v>128</v>
      </c>
      <c r="AT166" s="99" t="s">
        <v>351</v>
      </c>
      <c r="AU166" s="99" t="s">
        <v>93</v>
      </c>
      <c r="AV166" s="185" t="s">
        <v>376</v>
      </c>
      <c r="AW166" s="58" t="s">
        <v>128</v>
      </c>
      <c r="AX166" s="41" t="s">
        <v>128</v>
      </c>
      <c r="AY166" s="41" t="s">
        <v>128</v>
      </c>
      <c r="BA166" t="str">
        <f t="shared" si="2"/>
        <v>0</v>
      </c>
    </row>
    <row r="167" spans="1:53" ht="32.25" hidden="1" customHeight="1" x14ac:dyDescent="0.2">
      <c r="A167" s="194"/>
      <c r="B167" s="119" t="s">
        <v>223</v>
      </c>
      <c r="C167" s="125" t="s">
        <v>34</v>
      </c>
      <c r="D167" s="115" t="s">
        <v>186</v>
      </c>
      <c r="E167" s="119" t="s">
        <v>223</v>
      </c>
      <c r="F167" s="116" t="s">
        <v>128</v>
      </c>
      <c r="G167" s="117"/>
      <c r="H167" s="117"/>
      <c r="I167" s="117"/>
      <c r="J167" s="117"/>
      <c r="K167" s="118" t="s">
        <v>294</v>
      </c>
      <c r="L167" s="119" t="s">
        <v>275</v>
      </c>
      <c r="M167" s="118" t="s">
        <v>142</v>
      </c>
      <c r="N167" s="120">
        <v>2007</v>
      </c>
      <c r="O167" s="120" t="s">
        <v>128</v>
      </c>
      <c r="P167" s="120" t="s">
        <v>128</v>
      </c>
      <c r="Q167" s="120" t="s">
        <v>128</v>
      </c>
      <c r="R167" s="120" t="s">
        <v>128</v>
      </c>
      <c r="S167" s="120" t="s">
        <v>128</v>
      </c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7"/>
      <c r="AD167" s="117"/>
      <c r="AE167" s="117"/>
      <c r="AF167" s="117"/>
      <c r="AG167" s="117"/>
      <c r="AH167" s="117"/>
      <c r="AI167" s="117"/>
      <c r="AJ167" s="117"/>
      <c r="AK167" s="119" t="s">
        <v>130</v>
      </c>
      <c r="AL167" s="121">
        <v>19985490.006200001</v>
      </c>
      <c r="AM167" s="120">
        <v>2007</v>
      </c>
      <c r="AN167" s="116">
        <v>1</v>
      </c>
      <c r="AO167" s="116" t="s">
        <v>350</v>
      </c>
      <c r="AP167" s="131">
        <v>19985490.006200001</v>
      </c>
      <c r="AQ167" s="131">
        <v>19985490.006200001</v>
      </c>
      <c r="AR167" s="116" t="s">
        <v>86</v>
      </c>
      <c r="AS167" s="116" t="s">
        <v>128</v>
      </c>
      <c r="AT167" s="116" t="s">
        <v>356</v>
      </c>
      <c r="AU167" s="116" t="s">
        <v>93</v>
      </c>
      <c r="AV167" s="135" t="s">
        <v>357</v>
      </c>
      <c r="AW167" s="58" t="s">
        <v>128</v>
      </c>
      <c r="AX167" s="41" t="s">
        <v>128</v>
      </c>
      <c r="AY167" s="41" t="s">
        <v>128</v>
      </c>
      <c r="BA167" t="str">
        <f t="shared" si="2"/>
        <v>0</v>
      </c>
    </row>
    <row r="168" spans="1:53" ht="29.25" hidden="1" customHeight="1" x14ac:dyDescent="0.2">
      <c r="A168" s="194"/>
      <c r="B168" s="119" t="s">
        <v>223</v>
      </c>
      <c r="C168" s="125" t="s">
        <v>34</v>
      </c>
      <c r="D168" s="115" t="s">
        <v>187</v>
      </c>
      <c r="E168" s="119" t="s">
        <v>223</v>
      </c>
      <c r="F168" s="116" t="s">
        <v>128</v>
      </c>
      <c r="G168" s="117"/>
      <c r="H168" s="117"/>
      <c r="I168" s="117"/>
      <c r="J168" s="117"/>
      <c r="K168" s="118" t="s">
        <v>295</v>
      </c>
      <c r="L168" s="119" t="s">
        <v>275</v>
      </c>
      <c r="M168" s="118" t="s">
        <v>142</v>
      </c>
      <c r="N168" s="120">
        <v>2007</v>
      </c>
      <c r="O168" s="120" t="s">
        <v>128</v>
      </c>
      <c r="P168" s="120" t="s">
        <v>128</v>
      </c>
      <c r="Q168" s="120" t="s">
        <v>128</v>
      </c>
      <c r="R168" s="120" t="s">
        <v>128</v>
      </c>
      <c r="S168" s="120" t="s">
        <v>128</v>
      </c>
      <c r="T168" s="117"/>
      <c r="U168" s="117"/>
      <c r="V168" s="117"/>
      <c r="W168" s="117"/>
      <c r="X168" s="117"/>
      <c r="Y168" s="117"/>
      <c r="Z168" s="117"/>
      <c r="AA168" s="117"/>
      <c r="AB168" s="117"/>
      <c r="AC168" s="117"/>
      <c r="AD168" s="117"/>
      <c r="AE168" s="117"/>
      <c r="AF168" s="117"/>
      <c r="AG168" s="117"/>
      <c r="AH168" s="117"/>
      <c r="AI168" s="117"/>
      <c r="AJ168" s="117"/>
      <c r="AK168" s="119" t="s">
        <v>130</v>
      </c>
      <c r="AL168" s="121">
        <v>19985490.006200001</v>
      </c>
      <c r="AM168" s="120">
        <v>2007</v>
      </c>
      <c r="AN168" s="116">
        <v>1</v>
      </c>
      <c r="AO168" s="116" t="s">
        <v>350</v>
      </c>
      <c r="AP168" s="131">
        <v>19985490.006200001</v>
      </c>
      <c r="AQ168" s="131">
        <v>19985490.006200001</v>
      </c>
      <c r="AR168" s="116" t="s">
        <v>86</v>
      </c>
      <c r="AS168" s="116" t="s">
        <v>128</v>
      </c>
      <c r="AT168" s="116" t="s">
        <v>352</v>
      </c>
      <c r="AU168" s="116" t="s">
        <v>93</v>
      </c>
      <c r="AV168" s="135" t="s">
        <v>368</v>
      </c>
      <c r="AW168" s="58" t="s">
        <v>128</v>
      </c>
      <c r="AX168" s="41" t="s">
        <v>128</v>
      </c>
      <c r="AY168" s="41" t="s">
        <v>128</v>
      </c>
      <c r="BA168" t="str">
        <f t="shared" si="2"/>
        <v>0</v>
      </c>
    </row>
    <row r="169" spans="1:53" ht="26.25" hidden="1" customHeight="1" x14ac:dyDescent="0.2">
      <c r="A169" s="194"/>
      <c r="B169" s="119" t="s">
        <v>223</v>
      </c>
      <c r="C169" s="125" t="s">
        <v>34</v>
      </c>
      <c r="D169" s="115" t="s">
        <v>187</v>
      </c>
      <c r="E169" s="119" t="s">
        <v>223</v>
      </c>
      <c r="F169" s="116" t="s">
        <v>128</v>
      </c>
      <c r="G169" s="117"/>
      <c r="H169" s="117"/>
      <c r="I169" s="117"/>
      <c r="J169" s="117"/>
      <c r="K169" s="118" t="s">
        <v>295</v>
      </c>
      <c r="L169" s="119" t="s">
        <v>275</v>
      </c>
      <c r="M169" s="118" t="s">
        <v>142</v>
      </c>
      <c r="N169" s="120">
        <v>2007</v>
      </c>
      <c r="O169" s="120" t="s">
        <v>128</v>
      </c>
      <c r="P169" s="120" t="s">
        <v>128</v>
      </c>
      <c r="Q169" s="120" t="s">
        <v>128</v>
      </c>
      <c r="R169" s="120" t="s">
        <v>128</v>
      </c>
      <c r="S169" s="120" t="s">
        <v>128</v>
      </c>
      <c r="T169" s="117"/>
      <c r="U169" s="117"/>
      <c r="V169" s="117"/>
      <c r="W169" s="117"/>
      <c r="X169" s="117"/>
      <c r="Y169" s="117"/>
      <c r="Z169" s="117"/>
      <c r="AA169" s="117"/>
      <c r="AB169" s="117"/>
      <c r="AC169" s="117"/>
      <c r="AD169" s="117"/>
      <c r="AE169" s="117"/>
      <c r="AF169" s="117"/>
      <c r="AG169" s="117"/>
      <c r="AH169" s="117"/>
      <c r="AI169" s="117"/>
      <c r="AJ169" s="117"/>
      <c r="AK169" s="119" t="s">
        <v>130</v>
      </c>
      <c r="AL169" s="121">
        <v>19985490.006200001</v>
      </c>
      <c r="AM169" s="120">
        <v>2007</v>
      </c>
      <c r="AN169" s="116">
        <v>1</v>
      </c>
      <c r="AO169" s="116" t="s">
        <v>350</v>
      </c>
      <c r="AP169" s="131">
        <v>19985490.006200001</v>
      </c>
      <c r="AQ169" s="131">
        <v>19985490.006200001</v>
      </c>
      <c r="AR169" s="116" t="s">
        <v>86</v>
      </c>
      <c r="AS169" s="116" t="s">
        <v>128</v>
      </c>
      <c r="AT169" s="116" t="s">
        <v>351</v>
      </c>
      <c r="AU169" s="116" t="s">
        <v>93</v>
      </c>
      <c r="AV169" s="135" t="s">
        <v>358</v>
      </c>
      <c r="AW169" s="58" t="s">
        <v>128</v>
      </c>
      <c r="AX169" s="41" t="s">
        <v>128</v>
      </c>
      <c r="AY169" s="41" t="s">
        <v>128</v>
      </c>
      <c r="BA169" t="str">
        <f t="shared" si="2"/>
        <v>0</v>
      </c>
    </row>
    <row r="170" spans="1:53" ht="29.25" hidden="1" customHeight="1" x14ac:dyDescent="0.2">
      <c r="A170" s="200"/>
      <c r="B170" s="201" t="s">
        <v>223</v>
      </c>
      <c r="C170" s="202" t="s">
        <v>34</v>
      </c>
      <c r="D170" s="203" t="s">
        <v>188</v>
      </c>
      <c r="E170" s="201" t="s">
        <v>223</v>
      </c>
      <c r="F170" s="204" t="s">
        <v>128</v>
      </c>
      <c r="G170" s="205"/>
      <c r="H170" s="205"/>
      <c r="I170" s="205"/>
      <c r="J170" s="205"/>
      <c r="K170" s="206" t="s">
        <v>296</v>
      </c>
      <c r="L170" s="201" t="s">
        <v>275</v>
      </c>
      <c r="M170" s="206" t="s">
        <v>142</v>
      </c>
      <c r="N170" s="207">
        <v>2007</v>
      </c>
      <c r="O170" s="207" t="s">
        <v>128</v>
      </c>
      <c r="P170" s="207" t="s">
        <v>128</v>
      </c>
      <c r="Q170" s="207" t="s">
        <v>128</v>
      </c>
      <c r="R170" s="207" t="s">
        <v>128</v>
      </c>
      <c r="S170" s="207" t="s">
        <v>128</v>
      </c>
      <c r="T170" s="205"/>
      <c r="U170" s="205"/>
      <c r="V170" s="205"/>
      <c r="W170" s="205"/>
      <c r="X170" s="205"/>
      <c r="Y170" s="205"/>
      <c r="Z170" s="205"/>
      <c r="AA170" s="205"/>
      <c r="AB170" s="205"/>
      <c r="AC170" s="205"/>
      <c r="AD170" s="205"/>
      <c r="AE170" s="205"/>
      <c r="AF170" s="205"/>
      <c r="AG170" s="205"/>
      <c r="AH170" s="205"/>
      <c r="AI170" s="205"/>
      <c r="AJ170" s="205"/>
      <c r="AK170" s="201" t="s">
        <v>130</v>
      </c>
      <c r="AL170" s="208">
        <v>24981862.510000002</v>
      </c>
      <c r="AM170" s="207">
        <v>2007</v>
      </c>
      <c r="AN170" s="204">
        <v>1</v>
      </c>
      <c r="AO170" s="204" t="s">
        <v>350</v>
      </c>
      <c r="AP170" s="209">
        <v>24981862.510000002</v>
      </c>
      <c r="AQ170" s="209">
        <v>24981862.510000002</v>
      </c>
      <c r="AR170" s="204" t="s">
        <v>86</v>
      </c>
      <c r="AS170" s="204" t="s">
        <v>128</v>
      </c>
      <c r="AT170" s="204" t="s">
        <v>355</v>
      </c>
      <c r="AU170" s="204" t="s">
        <v>93</v>
      </c>
      <c r="AV170" s="90" t="s">
        <v>371</v>
      </c>
      <c r="AW170" s="58" t="s">
        <v>128</v>
      </c>
      <c r="AX170" s="41" t="s">
        <v>128</v>
      </c>
      <c r="AY170" s="41" t="s">
        <v>128</v>
      </c>
      <c r="BA170" t="str">
        <f t="shared" si="2"/>
        <v>0</v>
      </c>
    </row>
    <row r="171" spans="1:53" ht="32.25" hidden="1" customHeight="1" x14ac:dyDescent="0.2">
      <c r="A171" s="194"/>
      <c r="B171" s="119" t="s">
        <v>222</v>
      </c>
      <c r="C171" s="125" t="s">
        <v>34</v>
      </c>
      <c r="D171" s="115" t="s">
        <v>189</v>
      </c>
      <c r="E171" s="119" t="s">
        <v>222</v>
      </c>
      <c r="F171" s="116" t="s">
        <v>128</v>
      </c>
      <c r="G171" s="117"/>
      <c r="H171" s="117"/>
      <c r="I171" s="117"/>
      <c r="J171" s="117"/>
      <c r="K171" s="118" t="s">
        <v>297</v>
      </c>
      <c r="L171" s="120" t="s">
        <v>128</v>
      </c>
      <c r="M171" s="118" t="s">
        <v>142</v>
      </c>
      <c r="N171" s="120">
        <v>2007</v>
      </c>
      <c r="O171" s="120" t="s">
        <v>128</v>
      </c>
      <c r="P171" s="120" t="s">
        <v>128</v>
      </c>
      <c r="Q171" s="120" t="s">
        <v>128</v>
      </c>
      <c r="R171" s="120" t="s">
        <v>128</v>
      </c>
      <c r="S171" s="120" t="s">
        <v>128</v>
      </c>
      <c r="T171" s="117"/>
      <c r="U171" s="117"/>
      <c r="V171" s="117"/>
      <c r="W171" s="117"/>
      <c r="X171" s="117"/>
      <c r="Y171" s="117"/>
      <c r="Z171" s="117"/>
      <c r="AA171" s="117"/>
      <c r="AB171" s="117"/>
      <c r="AC171" s="117"/>
      <c r="AD171" s="117"/>
      <c r="AE171" s="117"/>
      <c r="AF171" s="117"/>
      <c r="AG171" s="117"/>
      <c r="AH171" s="117"/>
      <c r="AI171" s="117"/>
      <c r="AJ171" s="117"/>
      <c r="AK171" s="119" t="s">
        <v>130</v>
      </c>
      <c r="AL171" s="121">
        <v>40370689.810000002</v>
      </c>
      <c r="AM171" s="120">
        <v>2007</v>
      </c>
      <c r="AN171" s="116">
        <v>1</v>
      </c>
      <c r="AO171" s="116" t="s">
        <v>350</v>
      </c>
      <c r="AP171" s="131">
        <v>40370689.810000002</v>
      </c>
      <c r="AQ171" s="131">
        <v>40370689.810000002</v>
      </c>
      <c r="AR171" s="116" t="s">
        <v>86</v>
      </c>
      <c r="AS171" s="116" t="s">
        <v>128</v>
      </c>
      <c r="AT171" s="116" t="s">
        <v>352</v>
      </c>
      <c r="AU171" s="116" t="s">
        <v>93</v>
      </c>
      <c r="AV171" s="135" t="s">
        <v>368</v>
      </c>
      <c r="AW171" s="58" t="s">
        <v>128</v>
      </c>
      <c r="AX171" s="41" t="s">
        <v>128</v>
      </c>
      <c r="AY171" s="41" t="s">
        <v>128</v>
      </c>
      <c r="BA171" t="str">
        <f t="shared" si="2"/>
        <v>0</v>
      </c>
    </row>
    <row r="172" spans="1:53" ht="30" hidden="1" customHeight="1" x14ac:dyDescent="0.2">
      <c r="A172" s="194"/>
      <c r="B172" s="153" t="s">
        <v>221</v>
      </c>
      <c r="C172" s="125" t="s">
        <v>34</v>
      </c>
      <c r="D172" s="115" t="s">
        <v>190</v>
      </c>
      <c r="E172" s="153" t="s">
        <v>221</v>
      </c>
      <c r="F172" s="116" t="s">
        <v>128</v>
      </c>
      <c r="G172" s="117"/>
      <c r="H172" s="117"/>
      <c r="I172" s="117"/>
      <c r="J172" s="117"/>
      <c r="K172" s="118" t="s">
        <v>298</v>
      </c>
      <c r="L172" s="119" t="s">
        <v>299</v>
      </c>
      <c r="M172" s="118" t="s">
        <v>141</v>
      </c>
      <c r="N172" s="119">
        <v>2008</v>
      </c>
      <c r="O172" s="120" t="s">
        <v>128</v>
      </c>
      <c r="P172" s="120" t="s">
        <v>128</v>
      </c>
      <c r="Q172" s="120" t="s">
        <v>128</v>
      </c>
      <c r="R172" s="120" t="s">
        <v>128</v>
      </c>
      <c r="S172" s="120" t="s">
        <v>128</v>
      </c>
      <c r="T172" s="117"/>
      <c r="U172" s="117"/>
      <c r="V172" s="117"/>
      <c r="W172" s="117"/>
      <c r="X172" s="117"/>
      <c r="Y172" s="117"/>
      <c r="Z172" s="117"/>
      <c r="AA172" s="117"/>
      <c r="AB172" s="117"/>
      <c r="AC172" s="117"/>
      <c r="AD172" s="117"/>
      <c r="AE172" s="117"/>
      <c r="AF172" s="117"/>
      <c r="AG172" s="117"/>
      <c r="AH172" s="117"/>
      <c r="AI172" s="117"/>
      <c r="AJ172" s="117"/>
      <c r="AK172" s="119" t="s">
        <v>130</v>
      </c>
      <c r="AL172" s="121">
        <v>8371580.6889626272</v>
      </c>
      <c r="AM172" s="119">
        <v>2008</v>
      </c>
      <c r="AN172" s="116">
        <v>1</v>
      </c>
      <c r="AO172" s="116" t="s">
        <v>350</v>
      </c>
      <c r="AP172" s="123">
        <v>8371580.6889626272</v>
      </c>
      <c r="AQ172" s="123">
        <v>8371580.6889626272</v>
      </c>
      <c r="AR172" s="116" t="s">
        <v>86</v>
      </c>
      <c r="AS172" s="116" t="s">
        <v>128</v>
      </c>
      <c r="AT172" s="116" t="s">
        <v>355</v>
      </c>
      <c r="AU172" s="116" t="s">
        <v>93</v>
      </c>
      <c r="AV172" s="135" t="s">
        <v>372</v>
      </c>
      <c r="AW172" s="58" t="s">
        <v>128</v>
      </c>
      <c r="AX172" s="41" t="s">
        <v>128</v>
      </c>
      <c r="AY172" s="41" t="s">
        <v>128</v>
      </c>
      <c r="BA172" t="str">
        <f t="shared" si="2"/>
        <v>0</v>
      </c>
    </row>
    <row r="173" spans="1:53" ht="30" hidden="1" customHeight="1" x14ac:dyDescent="0.2">
      <c r="A173" s="194"/>
      <c r="B173" s="153" t="s">
        <v>221</v>
      </c>
      <c r="C173" s="125" t="s">
        <v>34</v>
      </c>
      <c r="D173" s="115" t="s">
        <v>190</v>
      </c>
      <c r="E173" s="153" t="s">
        <v>221</v>
      </c>
      <c r="F173" s="116" t="s">
        <v>128</v>
      </c>
      <c r="G173" s="117"/>
      <c r="H173" s="117"/>
      <c r="I173" s="117"/>
      <c r="J173" s="117"/>
      <c r="K173" s="118" t="s">
        <v>298</v>
      </c>
      <c r="L173" s="119" t="s">
        <v>299</v>
      </c>
      <c r="M173" s="118" t="s">
        <v>141</v>
      </c>
      <c r="N173" s="119">
        <v>2008</v>
      </c>
      <c r="O173" s="120" t="s">
        <v>128</v>
      </c>
      <c r="P173" s="120" t="s">
        <v>128</v>
      </c>
      <c r="Q173" s="120" t="s">
        <v>128</v>
      </c>
      <c r="R173" s="120" t="s">
        <v>128</v>
      </c>
      <c r="S173" s="120" t="s">
        <v>128</v>
      </c>
      <c r="T173" s="117"/>
      <c r="U173" s="117"/>
      <c r="V173" s="117"/>
      <c r="W173" s="117"/>
      <c r="X173" s="117"/>
      <c r="Y173" s="117"/>
      <c r="Z173" s="117"/>
      <c r="AA173" s="117"/>
      <c r="AB173" s="117"/>
      <c r="AC173" s="117"/>
      <c r="AD173" s="117"/>
      <c r="AE173" s="117"/>
      <c r="AF173" s="117"/>
      <c r="AG173" s="117"/>
      <c r="AH173" s="117"/>
      <c r="AI173" s="117"/>
      <c r="AJ173" s="117"/>
      <c r="AK173" s="119" t="s">
        <v>130</v>
      </c>
      <c r="AL173" s="121">
        <v>8371580.6889626272</v>
      </c>
      <c r="AM173" s="119">
        <v>2008</v>
      </c>
      <c r="AN173" s="116">
        <v>1</v>
      </c>
      <c r="AO173" s="116" t="s">
        <v>350</v>
      </c>
      <c r="AP173" s="123">
        <v>8371580.6889626272</v>
      </c>
      <c r="AQ173" s="123">
        <v>8371580.6889626272</v>
      </c>
      <c r="AR173" s="116" t="s">
        <v>86</v>
      </c>
      <c r="AS173" s="116" t="s">
        <v>128</v>
      </c>
      <c r="AT173" s="116" t="s">
        <v>355</v>
      </c>
      <c r="AU173" s="116" t="s">
        <v>93</v>
      </c>
      <c r="AV173" s="135" t="s">
        <v>371</v>
      </c>
      <c r="AW173" s="58" t="s">
        <v>128</v>
      </c>
      <c r="AX173" s="41" t="s">
        <v>128</v>
      </c>
      <c r="AY173" s="41" t="s">
        <v>128</v>
      </c>
      <c r="BA173" t="str">
        <f t="shared" si="2"/>
        <v>0</v>
      </c>
    </row>
    <row r="174" spans="1:53" ht="15" hidden="1" customHeight="1" x14ac:dyDescent="0.2">
      <c r="A174" s="194"/>
      <c r="B174" s="153" t="s">
        <v>221</v>
      </c>
      <c r="C174" s="125" t="s">
        <v>34</v>
      </c>
      <c r="D174" s="115" t="s">
        <v>190</v>
      </c>
      <c r="E174" s="153" t="s">
        <v>221</v>
      </c>
      <c r="F174" s="116" t="s">
        <v>128</v>
      </c>
      <c r="G174" s="117"/>
      <c r="H174" s="117"/>
      <c r="I174" s="117"/>
      <c r="J174" s="117"/>
      <c r="K174" s="118" t="s">
        <v>298</v>
      </c>
      <c r="L174" s="119" t="s">
        <v>299</v>
      </c>
      <c r="M174" s="118" t="s">
        <v>141</v>
      </c>
      <c r="N174" s="119">
        <v>2008</v>
      </c>
      <c r="O174" s="120" t="s">
        <v>128</v>
      </c>
      <c r="P174" s="120" t="s">
        <v>128</v>
      </c>
      <c r="Q174" s="120" t="s">
        <v>128</v>
      </c>
      <c r="R174" s="120" t="s">
        <v>128</v>
      </c>
      <c r="S174" s="120" t="s">
        <v>128</v>
      </c>
      <c r="T174" s="117"/>
      <c r="U174" s="117"/>
      <c r="V174" s="117"/>
      <c r="W174" s="117"/>
      <c r="X174" s="117"/>
      <c r="Y174" s="117"/>
      <c r="Z174" s="117"/>
      <c r="AA174" s="117"/>
      <c r="AB174" s="117"/>
      <c r="AC174" s="117"/>
      <c r="AD174" s="117"/>
      <c r="AE174" s="117"/>
      <c r="AF174" s="117"/>
      <c r="AG174" s="117"/>
      <c r="AH174" s="117"/>
      <c r="AI174" s="117"/>
      <c r="AJ174" s="117"/>
      <c r="AK174" s="119" t="s">
        <v>130</v>
      </c>
      <c r="AL174" s="121">
        <v>8371580.6889626272</v>
      </c>
      <c r="AM174" s="119">
        <v>2008</v>
      </c>
      <c r="AN174" s="116">
        <v>1</v>
      </c>
      <c r="AO174" s="116" t="s">
        <v>350</v>
      </c>
      <c r="AP174" s="123">
        <v>8371580.6889626272</v>
      </c>
      <c r="AQ174" s="123">
        <v>8371580.6889626272</v>
      </c>
      <c r="AR174" s="132" t="s">
        <v>86</v>
      </c>
      <c r="AS174" s="132" t="s">
        <v>128</v>
      </c>
      <c r="AT174" s="132" t="s">
        <v>361</v>
      </c>
      <c r="AU174" s="132" t="s">
        <v>93</v>
      </c>
      <c r="AV174" s="186" t="s">
        <v>377</v>
      </c>
      <c r="AW174" s="59" t="s">
        <v>128</v>
      </c>
      <c r="AX174" s="43" t="s">
        <v>128</v>
      </c>
      <c r="AY174" s="43" t="s">
        <v>128</v>
      </c>
      <c r="BA174" t="str">
        <f t="shared" si="2"/>
        <v>0</v>
      </c>
    </row>
    <row r="175" spans="1:53" ht="15" hidden="1" customHeight="1" x14ac:dyDescent="0.2">
      <c r="A175" s="194"/>
      <c r="B175" s="153" t="s">
        <v>221</v>
      </c>
      <c r="C175" s="125" t="s">
        <v>34</v>
      </c>
      <c r="D175" s="115" t="s">
        <v>190</v>
      </c>
      <c r="E175" s="153" t="s">
        <v>221</v>
      </c>
      <c r="F175" s="116" t="s">
        <v>128</v>
      </c>
      <c r="G175" s="117"/>
      <c r="H175" s="117"/>
      <c r="I175" s="117"/>
      <c r="J175" s="117"/>
      <c r="K175" s="118" t="s">
        <v>298</v>
      </c>
      <c r="L175" s="119" t="s">
        <v>299</v>
      </c>
      <c r="M175" s="118" t="s">
        <v>141</v>
      </c>
      <c r="N175" s="119">
        <v>2008</v>
      </c>
      <c r="O175" s="120" t="s">
        <v>128</v>
      </c>
      <c r="P175" s="120" t="s">
        <v>128</v>
      </c>
      <c r="Q175" s="120" t="s">
        <v>128</v>
      </c>
      <c r="R175" s="120" t="s">
        <v>128</v>
      </c>
      <c r="S175" s="120" t="s">
        <v>128</v>
      </c>
      <c r="T175" s="117"/>
      <c r="U175" s="117"/>
      <c r="V175" s="117"/>
      <c r="W175" s="117"/>
      <c r="X175" s="117"/>
      <c r="Y175" s="117"/>
      <c r="Z175" s="117"/>
      <c r="AA175" s="117"/>
      <c r="AB175" s="117"/>
      <c r="AC175" s="117"/>
      <c r="AD175" s="117"/>
      <c r="AE175" s="117"/>
      <c r="AF175" s="117"/>
      <c r="AG175" s="117"/>
      <c r="AH175" s="117"/>
      <c r="AI175" s="117"/>
      <c r="AJ175" s="117"/>
      <c r="AK175" s="119" t="s">
        <v>130</v>
      </c>
      <c r="AL175" s="121">
        <v>8371580.6889626272</v>
      </c>
      <c r="AM175" s="119">
        <v>2008</v>
      </c>
      <c r="AN175" s="116">
        <v>1</v>
      </c>
      <c r="AO175" s="116" t="s">
        <v>350</v>
      </c>
      <c r="AP175" s="123">
        <v>8371580.6889626272</v>
      </c>
      <c r="AQ175" s="123">
        <v>8371580.6889626272</v>
      </c>
      <c r="AR175" s="132" t="s">
        <v>86</v>
      </c>
      <c r="AS175" s="132" t="s">
        <v>128</v>
      </c>
      <c r="AT175" s="132" t="s">
        <v>359</v>
      </c>
      <c r="AU175" s="132" t="s">
        <v>93</v>
      </c>
      <c r="AV175" s="186" t="s">
        <v>366</v>
      </c>
      <c r="AW175" s="59" t="s">
        <v>128</v>
      </c>
      <c r="AX175" s="43" t="s">
        <v>128</v>
      </c>
      <c r="AY175" s="43" t="s">
        <v>128</v>
      </c>
      <c r="BA175" t="str">
        <f t="shared" si="2"/>
        <v>0</v>
      </c>
    </row>
    <row r="176" spans="1:53" ht="15" hidden="1" customHeight="1" x14ac:dyDescent="0.2">
      <c r="A176" s="194"/>
      <c r="B176" s="153" t="s">
        <v>221</v>
      </c>
      <c r="C176" s="125" t="s">
        <v>34</v>
      </c>
      <c r="D176" s="115" t="s">
        <v>190</v>
      </c>
      <c r="E176" s="153" t="s">
        <v>221</v>
      </c>
      <c r="F176" s="116" t="s">
        <v>128</v>
      </c>
      <c r="G176" s="117"/>
      <c r="H176" s="117"/>
      <c r="I176" s="117"/>
      <c r="J176" s="117"/>
      <c r="K176" s="118" t="s">
        <v>298</v>
      </c>
      <c r="L176" s="119" t="s">
        <v>299</v>
      </c>
      <c r="M176" s="118" t="s">
        <v>141</v>
      </c>
      <c r="N176" s="119">
        <v>2008</v>
      </c>
      <c r="O176" s="120" t="s">
        <v>128</v>
      </c>
      <c r="P176" s="120" t="s">
        <v>128</v>
      </c>
      <c r="Q176" s="120" t="s">
        <v>128</v>
      </c>
      <c r="R176" s="120" t="s">
        <v>128</v>
      </c>
      <c r="S176" s="120" t="s">
        <v>128</v>
      </c>
      <c r="T176" s="117"/>
      <c r="U176" s="117"/>
      <c r="V176" s="117"/>
      <c r="W176" s="117"/>
      <c r="X176" s="117"/>
      <c r="Y176" s="117"/>
      <c r="Z176" s="117"/>
      <c r="AA176" s="117"/>
      <c r="AB176" s="117"/>
      <c r="AC176" s="117"/>
      <c r="AD176" s="117"/>
      <c r="AE176" s="117"/>
      <c r="AF176" s="117"/>
      <c r="AG176" s="117"/>
      <c r="AH176" s="117"/>
      <c r="AI176" s="117"/>
      <c r="AJ176" s="117"/>
      <c r="AK176" s="119" t="s">
        <v>130</v>
      </c>
      <c r="AL176" s="121">
        <v>8371580.6889626272</v>
      </c>
      <c r="AM176" s="119">
        <v>2008</v>
      </c>
      <c r="AN176" s="116">
        <v>1</v>
      </c>
      <c r="AO176" s="116" t="s">
        <v>350</v>
      </c>
      <c r="AP176" s="123">
        <v>8371580.6889626272</v>
      </c>
      <c r="AQ176" s="123">
        <v>8371580.6889626272</v>
      </c>
      <c r="AR176" s="132" t="s">
        <v>86</v>
      </c>
      <c r="AS176" s="132" t="s">
        <v>128</v>
      </c>
      <c r="AT176" s="132" t="s">
        <v>351</v>
      </c>
      <c r="AU176" s="132" t="s">
        <v>93</v>
      </c>
      <c r="AV176" s="186" t="s">
        <v>354</v>
      </c>
      <c r="AW176" s="59" t="s">
        <v>128</v>
      </c>
      <c r="AX176" s="43" t="s">
        <v>128</v>
      </c>
      <c r="AY176" s="43" t="s">
        <v>128</v>
      </c>
      <c r="BA176" t="str">
        <f t="shared" si="2"/>
        <v>0</v>
      </c>
    </row>
    <row r="177" spans="1:53" ht="75.5" hidden="1" customHeight="1" x14ac:dyDescent="0.2">
      <c r="A177" s="194"/>
      <c r="B177" s="133" t="s">
        <v>213</v>
      </c>
      <c r="C177" s="125" t="s">
        <v>34</v>
      </c>
      <c r="D177" s="115" t="s">
        <v>191</v>
      </c>
      <c r="E177" s="133" t="s">
        <v>213</v>
      </c>
      <c r="F177" s="116" t="s">
        <v>128</v>
      </c>
      <c r="G177" s="117"/>
      <c r="H177" s="117"/>
      <c r="I177" s="117"/>
      <c r="J177" s="117"/>
      <c r="K177" s="152" t="s">
        <v>128</v>
      </c>
      <c r="L177" s="120" t="s">
        <v>128</v>
      </c>
      <c r="M177" s="118" t="s">
        <v>300</v>
      </c>
      <c r="N177" s="119">
        <v>2008</v>
      </c>
      <c r="O177" s="120" t="s">
        <v>128</v>
      </c>
      <c r="P177" s="120" t="s">
        <v>128</v>
      </c>
      <c r="Q177" s="120" t="s">
        <v>128</v>
      </c>
      <c r="R177" s="120" t="s">
        <v>128</v>
      </c>
      <c r="S177" s="120" t="s">
        <v>128</v>
      </c>
      <c r="T177" s="117"/>
      <c r="U177" s="117"/>
      <c r="V177" s="117"/>
      <c r="W177" s="117"/>
      <c r="X177" s="117"/>
      <c r="Y177" s="117"/>
      <c r="Z177" s="117"/>
      <c r="AA177" s="117"/>
      <c r="AB177" s="117"/>
      <c r="AC177" s="117"/>
      <c r="AD177" s="117"/>
      <c r="AE177" s="117"/>
      <c r="AF177" s="117"/>
      <c r="AG177" s="117"/>
      <c r="AH177" s="117"/>
      <c r="AI177" s="117"/>
      <c r="AJ177" s="117"/>
      <c r="AK177" s="119" t="s">
        <v>130</v>
      </c>
      <c r="AL177" s="121">
        <v>45360762.312259868</v>
      </c>
      <c r="AM177" s="119">
        <v>2008</v>
      </c>
      <c r="AN177" s="116">
        <v>1</v>
      </c>
      <c r="AO177" s="116" t="s">
        <v>350</v>
      </c>
      <c r="AP177" s="126">
        <v>45360762.312259868</v>
      </c>
      <c r="AQ177" s="126">
        <v>45360762.312259868</v>
      </c>
      <c r="AR177" s="116" t="s">
        <v>86</v>
      </c>
      <c r="AS177" s="116" t="s">
        <v>128</v>
      </c>
      <c r="AT177" s="116" t="s">
        <v>355</v>
      </c>
      <c r="AU177" s="116" t="s">
        <v>93</v>
      </c>
      <c r="AV177" s="135" t="s">
        <v>371</v>
      </c>
      <c r="AW177" s="58" t="s">
        <v>128</v>
      </c>
      <c r="AX177" s="41" t="s">
        <v>128</v>
      </c>
      <c r="AY177" s="41" t="s">
        <v>128</v>
      </c>
      <c r="BA177" t="str">
        <f t="shared" si="2"/>
        <v>0</v>
      </c>
    </row>
    <row r="178" spans="1:53" ht="17.25" hidden="1" customHeight="1" x14ac:dyDescent="0.2">
      <c r="A178" s="194"/>
      <c r="B178" s="153" t="s">
        <v>220</v>
      </c>
      <c r="C178" s="125" t="s">
        <v>34</v>
      </c>
      <c r="D178" s="115" t="s">
        <v>192</v>
      </c>
      <c r="E178" s="153" t="s">
        <v>220</v>
      </c>
      <c r="F178" s="116" t="s">
        <v>128</v>
      </c>
      <c r="G178" s="117"/>
      <c r="H178" s="117"/>
      <c r="I178" s="117"/>
      <c r="J178" s="117"/>
      <c r="K178" s="118" t="s">
        <v>301</v>
      </c>
      <c r="L178" s="119" t="s">
        <v>278</v>
      </c>
      <c r="M178" s="118" t="s">
        <v>276</v>
      </c>
      <c r="N178" s="119">
        <v>2010</v>
      </c>
      <c r="O178" s="120" t="s">
        <v>128</v>
      </c>
      <c r="P178" s="120" t="s">
        <v>128</v>
      </c>
      <c r="Q178" s="120" t="s">
        <v>128</v>
      </c>
      <c r="R178" s="120" t="s">
        <v>128</v>
      </c>
      <c r="S178" s="120" t="s">
        <v>128</v>
      </c>
      <c r="T178" s="117"/>
      <c r="U178" s="117"/>
      <c r="V178" s="117"/>
      <c r="W178" s="117"/>
      <c r="X178" s="117"/>
      <c r="Y178" s="117"/>
      <c r="Z178" s="117"/>
      <c r="AA178" s="117"/>
      <c r="AB178" s="117"/>
      <c r="AC178" s="117"/>
      <c r="AD178" s="117"/>
      <c r="AE178" s="117"/>
      <c r="AF178" s="117"/>
      <c r="AG178" s="117"/>
      <c r="AH178" s="117"/>
      <c r="AI178" s="117"/>
      <c r="AJ178" s="117"/>
      <c r="AK178" s="119" t="s">
        <v>130</v>
      </c>
      <c r="AL178" s="121">
        <v>4232274.1392699974</v>
      </c>
      <c r="AM178" s="119">
        <v>2010</v>
      </c>
      <c r="AN178" s="116">
        <v>1</v>
      </c>
      <c r="AO178" s="116" t="s">
        <v>350</v>
      </c>
      <c r="AP178" s="126">
        <v>4232274.1392699974</v>
      </c>
      <c r="AQ178" s="126">
        <v>4232274.1392699974</v>
      </c>
      <c r="AR178" s="132" t="s">
        <v>86</v>
      </c>
      <c r="AS178" s="132" t="s">
        <v>128</v>
      </c>
      <c r="AT178" s="132" t="s">
        <v>356</v>
      </c>
      <c r="AU178" s="132" t="s">
        <v>93</v>
      </c>
      <c r="AV178" s="186" t="s">
        <v>357</v>
      </c>
      <c r="AW178" s="59" t="s">
        <v>128</v>
      </c>
      <c r="AX178" s="43" t="s">
        <v>128</v>
      </c>
      <c r="AY178" s="43" t="s">
        <v>128</v>
      </c>
      <c r="BA178" t="str">
        <f t="shared" si="2"/>
        <v>0</v>
      </c>
    </row>
    <row r="179" spans="1:53" ht="16.5" hidden="1" customHeight="1" x14ac:dyDescent="0.2">
      <c r="A179" s="194"/>
      <c r="B179" s="153" t="s">
        <v>220</v>
      </c>
      <c r="C179" s="125" t="s">
        <v>34</v>
      </c>
      <c r="D179" s="115" t="s">
        <v>192</v>
      </c>
      <c r="E179" s="153" t="s">
        <v>220</v>
      </c>
      <c r="F179" s="116" t="s">
        <v>128</v>
      </c>
      <c r="G179" s="117"/>
      <c r="H179" s="117"/>
      <c r="I179" s="117"/>
      <c r="J179" s="117"/>
      <c r="K179" s="118" t="s">
        <v>301</v>
      </c>
      <c r="L179" s="119" t="s">
        <v>278</v>
      </c>
      <c r="M179" s="118" t="s">
        <v>276</v>
      </c>
      <c r="N179" s="119">
        <v>2010</v>
      </c>
      <c r="O179" s="120" t="s">
        <v>128</v>
      </c>
      <c r="P179" s="120" t="s">
        <v>128</v>
      </c>
      <c r="Q179" s="120" t="s">
        <v>128</v>
      </c>
      <c r="R179" s="120" t="s">
        <v>128</v>
      </c>
      <c r="S179" s="120" t="s">
        <v>128</v>
      </c>
      <c r="T179" s="117"/>
      <c r="U179" s="117"/>
      <c r="V179" s="117"/>
      <c r="W179" s="117"/>
      <c r="X179" s="117"/>
      <c r="Y179" s="117"/>
      <c r="Z179" s="117"/>
      <c r="AA179" s="117"/>
      <c r="AB179" s="117"/>
      <c r="AC179" s="117"/>
      <c r="AD179" s="117"/>
      <c r="AE179" s="117"/>
      <c r="AF179" s="117"/>
      <c r="AG179" s="117"/>
      <c r="AH179" s="117"/>
      <c r="AI179" s="117"/>
      <c r="AJ179" s="117"/>
      <c r="AK179" s="119" t="s">
        <v>130</v>
      </c>
      <c r="AL179" s="121">
        <v>4232274.1392699974</v>
      </c>
      <c r="AM179" s="119">
        <v>2010</v>
      </c>
      <c r="AN179" s="116">
        <v>1</v>
      </c>
      <c r="AO179" s="116" t="s">
        <v>350</v>
      </c>
      <c r="AP179" s="126">
        <v>4232274.1392699974</v>
      </c>
      <c r="AQ179" s="126">
        <v>4232274.1392699974</v>
      </c>
      <c r="AR179" s="132" t="s">
        <v>86</v>
      </c>
      <c r="AS179" s="132" t="s">
        <v>128</v>
      </c>
      <c r="AT179" s="132" t="s">
        <v>355</v>
      </c>
      <c r="AU179" s="132" t="s">
        <v>93</v>
      </c>
      <c r="AV179" s="186" t="s">
        <v>91</v>
      </c>
      <c r="AW179" s="59" t="s">
        <v>128</v>
      </c>
      <c r="AX179" s="43" t="s">
        <v>128</v>
      </c>
      <c r="AY179" s="43" t="s">
        <v>128</v>
      </c>
      <c r="BA179" t="str">
        <f t="shared" si="2"/>
        <v>0</v>
      </c>
    </row>
    <row r="180" spans="1:53" ht="20.25" hidden="1" customHeight="1" x14ac:dyDescent="0.2">
      <c r="A180" s="194"/>
      <c r="B180" s="153" t="s">
        <v>220</v>
      </c>
      <c r="C180" s="125" t="s">
        <v>34</v>
      </c>
      <c r="D180" s="115" t="s">
        <v>192</v>
      </c>
      <c r="E180" s="153" t="s">
        <v>220</v>
      </c>
      <c r="F180" s="116" t="s">
        <v>128</v>
      </c>
      <c r="G180" s="117"/>
      <c r="H180" s="117"/>
      <c r="I180" s="117"/>
      <c r="J180" s="117"/>
      <c r="K180" s="118" t="s">
        <v>301</v>
      </c>
      <c r="L180" s="119" t="s">
        <v>278</v>
      </c>
      <c r="M180" s="118" t="s">
        <v>276</v>
      </c>
      <c r="N180" s="119">
        <v>2010</v>
      </c>
      <c r="O180" s="120" t="s">
        <v>128</v>
      </c>
      <c r="P180" s="120" t="s">
        <v>128</v>
      </c>
      <c r="Q180" s="120" t="s">
        <v>128</v>
      </c>
      <c r="R180" s="120" t="s">
        <v>128</v>
      </c>
      <c r="S180" s="120" t="s">
        <v>128</v>
      </c>
      <c r="T180" s="117"/>
      <c r="U180" s="117"/>
      <c r="V180" s="117"/>
      <c r="W180" s="117"/>
      <c r="X180" s="117"/>
      <c r="Y180" s="117"/>
      <c r="Z180" s="117"/>
      <c r="AA180" s="117"/>
      <c r="AB180" s="117"/>
      <c r="AC180" s="117"/>
      <c r="AD180" s="117"/>
      <c r="AE180" s="117"/>
      <c r="AF180" s="117"/>
      <c r="AG180" s="117"/>
      <c r="AH180" s="117"/>
      <c r="AI180" s="117"/>
      <c r="AJ180" s="117"/>
      <c r="AK180" s="119" t="s">
        <v>130</v>
      </c>
      <c r="AL180" s="121">
        <v>4232274.1392699974</v>
      </c>
      <c r="AM180" s="119">
        <v>2010</v>
      </c>
      <c r="AN180" s="116">
        <v>1</v>
      </c>
      <c r="AO180" s="116" t="s">
        <v>350</v>
      </c>
      <c r="AP180" s="126">
        <v>4232274.1392699974</v>
      </c>
      <c r="AQ180" s="126">
        <v>4232274.1392699974</v>
      </c>
      <c r="AR180" s="116" t="s">
        <v>86</v>
      </c>
      <c r="AS180" s="116" t="s">
        <v>128</v>
      </c>
      <c r="AT180" s="116" t="s">
        <v>355</v>
      </c>
      <c r="AU180" s="116" t="s">
        <v>93</v>
      </c>
      <c r="AV180" s="135" t="s">
        <v>372</v>
      </c>
      <c r="AW180" s="58" t="s">
        <v>128</v>
      </c>
      <c r="AX180" s="41" t="s">
        <v>128</v>
      </c>
      <c r="AY180" s="41" t="s">
        <v>128</v>
      </c>
      <c r="BA180" t="str">
        <f t="shared" si="2"/>
        <v>0</v>
      </c>
    </row>
    <row r="181" spans="1:53" ht="15" hidden="1" customHeight="1" x14ac:dyDescent="0.2">
      <c r="A181" s="194"/>
      <c r="B181" s="153" t="s">
        <v>220</v>
      </c>
      <c r="C181" s="125" t="s">
        <v>34</v>
      </c>
      <c r="D181" s="115" t="s">
        <v>192</v>
      </c>
      <c r="E181" s="153" t="s">
        <v>220</v>
      </c>
      <c r="F181" s="116" t="s">
        <v>128</v>
      </c>
      <c r="G181" s="117"/>
      <c r="H181" s="117"/>
      <c r="I181" s="117"/>
      <c r="J181" s="117"/>
      <c r="K181" s="118" t="s">
        <v>301</v>
      </c>
      <c r="L181" s="119" t="s">
        <v>278</v>
      </c>
      <c r="M181" s="118" t="s">
        <v>276</v>
      </c>
      <c r="N181" s="119">
        <v>2010</v>
      </c>
      <c r="O181" s="120" t="s">
        <v>128</v>
      </c>
      <c r="P181" s="120" t="s">
        <v>128</v>
      </c>
      <c r="Q181" s="120" t="s">
        <v>128</v>
      </c>
      <c r="R181" s="120" t="s">
        <v>128</v>
      </c>
      <c r="S181" s="120" t="s">
        <v>128</v>
      </c>
      <c r="T181" s="117"/>
      <c r="U181" s="117"/>
      <c r="V181" s="117"/>
      <c r="W181" s="117"/>
      <c r="X181" s="117"/>
      <c r="Y181" s="117"/>
      <c r="Z181" s="117"/>
      <c r="AA181" s="117"/>
      <c r="AB181" s="117"/>
      <c r="AC181" s="117"/>
      <c r="AD181" s="117"/>
      <c r="AE181" s="117"/>
      <c r="AF181" s="117"/>
      <c r="AG181" s="117"/>
      <c r="AH181" s="117"/>
      <c r="AI181" s="117"/>
      <c r="AJ181" s="117"/>
      <c r="AK181" s="119" t="s">
        <v>130</v>
      </c>
      <c r="AL181" s="121">
        <v>4232274.1392699974</v>
      </c>
      <c r="AM181" s="119">
        <v>2010</v>
      </c>
      <c r="AN181" s="116">
        <v>1</v>
      </c>
      <c r="AO181" s="116" t="s">
        <v>350</v>
      </c>
      <c r="AP181" s="126">
        <v>4232274.1392699974</v>
      </c>
      <c r="AQ181" s="126">
        <v>4232274.1392699974</v>
      </c>
      <c r="AR181" s="132" t="s">
        <v>86</v>
      </c>
      <c r="AS181" s="132" t="s">
        <v>128</v>
      </c>
      <c r="AT181" s="132" t="s">
        <v>351</v>
      </c>
      <c r="AU181" s="132" t="s">
        <v>93</v>
      </c>
      <c r="AV181" s="186" t="s">
        <v>354</v>
      </c>
      <c r="AW181" s="59" t="s">
        <v>128</v>
      </c>
      <c r="AX181" s="43" t="s">
        <v>128</v>
      </c>
      <c r="AY181" s="43" t="s">
        <v>128</v>
      </c>
      <c r="BA181" t="str">
        <f t="shared" si="2"/>
        <v>0</v>
      </c>
    </row>
    <row r="182" spans="1:53" ht="15" hidden="1" customHeight="1" x14ac:dyDescent="0.2">
      <c r="A182" s="194"/>
      <c r="B182" s="153" t="s">
        <v>220</v>
      </c>
      <c r="C182" s="125" t="s">
        <v>34</v>
      </c>
      <c r="D182" s="115" t="s">
        <v>192</v>
      </c>
      <c r="E182" s="153" t="s">
        <v>220</v>
      </c>
      <c r="F182" s="116" t="s">
        <v>128</v>
      </c>
      <c r="G182" s="117"/>
      <c r="H182" s="117"/>
      <c r="I182" s="117"/>
      <c r="J182" s="117"/>
      <c r="K182" s="118" t="s">
        <v>301</v>
      </c>
      <c r="L182" s="119" t="s">
        <v>278</v>
      </c>
      <c r="M182" s="118" t="s">
        <v>276</v>
      </c>
      <c r="N182" s="119">
        <v>2010</v>
      </c>
      <c r="O182" s="120" t="s">
        <v>128</v>
      </c>
      <c r="P182" s="120" t="s">
        <v>128</v>
      </c>
      <c r="Q182" s="120" t="s">
        <v>128</v>
      </c>
      <c r="R182" s="120" t="s">
        <v>128</v>
      </c>
      <c r="S182" s="120" t="s">
        <v>128</v>
      </c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7"/>
      <c r="AD182" s="117"/>
      <c r="AE182" s="117"/>
      <c r="AF182" s="117"/>
      <c r="AG182" s="117"/>
      <c r="AH182" s="117"/>
      <c r="AI182" s="117"/>
      <c r="AJ182" s="117"/>
      <c r="AK182" s="119" t="s">
        <v>130</v>
      </c>
      <c r="AL182" s="121">
        <v>4232274.1392699974</v>
      </c>
      <c r="AM182" s="119">
        <v>2010</v>
      </c>
      <c r="AN182" s="116">
        <v>1</v>
      </c>
      <c r="AO182" s="116" t="s">
        <v>350</v>
      </c>
      <c r="AP182" s="126">
        <v>4232274.1392699974</v>
      </c>
      <c r="AQ182" s="126">
        <v>4232274.1392699974</v>
      </c>
      <c r="AR182" s="116" t="s">
        <v>86</v>
      </c>
      <c r="AS182" s="116" t="s">
        <v>128</v>
      </c>
      <c r="AT182" s="116" t="s">
        <v>352</v>
      </c>
      <c r="AU182" s="116" t="s">
        <v>93</v>
      </c>
      <c r="AV182" s="135" t="s">
        <v>353</v>
      </c>
      <c r="AW182" s="58" t="s">
        <v>128</v>
      </c>
      <c r="AX182" s="41" t="s">
        <v>128</v>
      </c>
      <c r="AY182" s="41" t="s">
        <v>128</v>
      </c>
      <c r="BA182" t="str">
        <f t="shared" si="2"/>
        <v>0</v>
      </c>
    </row>
    <row r="183" spans="1:53" ht="15" hidden="1" customHeight="1" x14ac:dyDescent="0.2">
      <c r="A183" s="194"/>
      <c r="B183" s="153" t="s">
        <v>219</v>
      </c>
      <c r="C183" s="125" t="s">
        <v>34</v>
      </c>
      <c r="D183" s="115" t="s">
        <v>193</v>
      </c>
      <c r="E183" s="153" t="s">
        <v>219</v>
      </c>
      <c r="F183" s="116" t="s">
        <v>128</v>
      </c>
      <c r="G183" s="117"/>
      <c r="H183" s="117"/>
      <c r="I183" s="117"/>
      <c r="J183" s="117"/>
      <c r="K183" s="118" t="s">
        <v>302</v>
      </c>
      <c r="L183" s="120" t="s">
        <v>128</v>
      </c>
      <c r="M183" s="119" t="s">
        <v>288</v>
      </c>
      <c r="N183" s="119">
        <v>2010</v>
      </c>
      <c r="O183" s="120" t="s">
        <v>128</v>
      </c>
      <c r="P183" s="120" t="s">
        <v>128</v>
      </c>
      <c r="Q183" s="120" t="s">
        <v>128</v>
      </c>
      <c r="R183" s="120" t="s">
        <v>128</v>
      </c>
      <c r="S183" s="120" t="s">
        <v>128</v>
      </c>
      <c r="T183" s="117"/>
      <c r="U183" s="117"/>
      <c r="V183" s="117"/>
      <c r="W183" s="117"/>
      <c r="X183" s="117"/>
      <c r="Y183" s="117"/>
      <c r="Z183" s="117"/>
      <c r="AA183" s="117"/>
      <c r="AB183" s="117"/>
      <c r="AC183" s="117"/>
      <c r="AD183" s="117"/>
      <c r="AE183" s="117"/>
      <c r="AF183" s="117"/>
      <c r="AG183" s="117"/>
      <c r="AH183" s="117"/>
      <c r="AI183" s="117"/>
      <c r="AJ183" s="117"/>
      <c r="AK183" s="119" t="s">
        <v>130</v>
      </c>
      <c r="AL183" s="121">
        <v>6154543.1012166711</v>
      </c>
      <c r="AM183" s="119">
        <v>2010</v>
      </c>
      <c r="AN183" s="116">
        <v>1</v>
      </c>
      <c r="AO183" s="116" t="s">
        <v>350</v>
      </c>
      <c r="AP183" s="123">
        <v>6154543.1012166711</v>
      </c>
      <c r="AQ183" s="123">
        <v>6154543.1012166711</v>
      </c>
      <c r="AR183" s="132" t="s">
        <v>86</v>
      </c>
      <c r="AS183" s="132" t="s">
        <v>128</v>
      </c>
      <c r="AT183" s="132" t="s">
        <v>356</v>
      </c>
      <c r="AU183" s="132" t="s">
        <v>93</v>
      </c>
      <c r="AV183" s="186" t="s">
        <v>357</v>
      </c>
      <c r="AW183" s="59" t="s">
        <v>128</v>
      </c>
      <c r="AX183" s="43" t="s">
        <v>128</v>
      </c>
      <c r="AY183" s="43" t="s">
        <v>128</v>
      </c>
      <c r="BA183" t="str">
        <f t="shared" si="2"/>
        <v>0</v>
      </c>
    </row>
    <row r="184" spans="1:53" ht="15" hidden="1" customHeight="1" x14ac:dyDescent="0.2">
      <c r="A184" s="194"/>
      <c r="B184" s="153" t="s">
        <v>219</v>
      </c>
      <c r="C184" s="125" t="s">
        <v>34</v>
      </c>
      <c r="D184" s="115" t="s">
        <v>193</v>
      </c>
      <c r="E184" s="153" t="s">
        <v>219</v>
      </c>
      <c r="F184" s="116" t="s">
        <v>128</v>
      </c>
      <c r="G184" s="117"/>
      <c r="H184" s="117"/>
      <c r="I184" s="117"/>
      <c r="J184" s="117"/>
      <c r="K184" s="118" t="s">
        <v>302</v>
      </c>
      <c r="L184" s="120" t="s">
        <v>128</v>
      </c>
      <c r="M184" s="119" t="s">
        <v>288</v>
      </c>
      <c r="N184" s="119">
        <v>2010</v>
      </c>
      <c r="O184" s="120" t="s">
        <v>128</v>
      </c>
      <c r="P184" s="120" t="s">
        <v>128</v>
      </c>
      <c r="Q184" s="120" t="s">
        <v>128</v>
      </c>
      <c r="R184" s="120" t="s">
        <v>128</v>
      </c>
      <c r="S184" s="120" t="s">
        <v>128</v>
      </c>
      <c r="T184" s="117"/>
      <c r="U184" s="117"/>
      <c r="V184" s="117"/>
      <c r="W184" s="117"/>
      <c r="X184" s="117"/>
      <c r="Y184" s="117"/>
      <c r="Z184" s="117"/>
      <c r="AA184" s="117"/>
      <c r="AB184" s="117"/>
      <c r="AC184" s="117"/>
      <c r="AD184" s="117"/>
      <c r="AE184" s="117"/>
      <c r="AF184" s="117"/>
      <c r="AG184" s="117"/>
      <c r="AH184" s="117"/>
      <c r="AI184" s="117"/>
      <c r="AJ184" s="117"/>
      <c r="AK184" s="119" t="s">
        <v>130</v>
      </c>
      <c r="AL184" s="121">
        <v>6154543.1012166711</v>
      </c>
      <c r="AM184" s="119">
        <v>2010</v>
      </c>
      <c r="AN184" s="116">
        <v>1</v>
      </c>
      <c r="AO184" s="116" t="s">
        <v>350</v>
      </c>
      <c r="AP184" s="123">
        <v>6154543.1012166711</v>
      </c>
      <c r="AQ184" s="123">
        <v>6154543.1012166711</v>
      </c>
      <c r="AR184" s="132" t="s">
        <v>86</v>
      </c>
      <c r="AS184" s="132" t="s">
        <v>128</v>
      </c>
      <c r="AT184" s="132" t="s">
        <v>356</v>
      </c>
      <c r="AU184" s="132" t="s">
        <v>93</v>
      </c>
      <c r="AV184" s="186" t="s">
        <v>357</v>
      </c>
      <c r="AW184" s="59" t="s">
        <v>128</v>
      </c>
      <c r="AX184" s="43" t="s">
        <v>128</v>
      </c>
      <c r="AY184" s="43" t="s">
        <v>128</v>
      </c>
      <c r="BA184" t="str">
        <f t="shared" si="2"/>
        <v>0</v>
      </c>
    </row>
    <row r="185" spans="1:53" ht="15" hidden="1" customHeight="1" x14ac:dyDescent="0.2">
      <c r="A185" s="194"/>
      <c r="B185" s="153" t="s">
        <v>219</v>
      </c>
      <c r="C185" s="125" t="s">
        <v>34</v>
      </c>
      <c r="D185" s="115" t="s">
        <v>193</v>
      </c>
      <c r="E185" s="153" t="s">
        <v>219</v>
      </c>
      <c r="F185" s="116" t="s">
        <v>128</v>
      </c>
      <c r="G185" s="117"/>
      <c r="H185" s="117"/>
      <c r="I185" s="117"/>
      <c r="J185" s="117"/>
      <c r="K185" s="118" t="s">
        <v>302</v>
      </c>
      <c r="L185" s="120" t="s">
        <v>128</v>
      </c>
      <c r="M185" s="119" t="s">
        <v>288</v>
      </c>
      <c r="N185" s="119">
        <v>2010</v>
      </c>
      <c r="O185" s="120" t="s">
        <v>128</v>
      </c>
      <c r="P185" s="120" t="s">
        <v>128</v>
      </c>
      <c r="Q185" s="120" t="s">
        <v>128</v>
      </c>
      <c r="R185" s="120" t="s">
        <v>128</v>
      </c>
      <c r="S185" s="120" t="s">
        <v>128</v>
      </c>
      <c r="T185" s="117"/>
      <c r="U185" s="117"/>
      <c r="V185" s="117"/>
      <c r="W185" s="117"/>
      <c r="X185" s="117"/>
      <c r="Y185" s="117"/>
      <c r="Z185" s="117"/>
      <c r="AA185" s="117"/>
      <c r="AB185" s="117"/>
      <c r="AC185" s="117"/>
      <c r="AD185" s="117"/>
      <c r="AE185" s="117"/>
      <c r="AF185" s="117"/>
      <c r="AG185" s="117"/>
      <c r="AH185" s="117"/>
      <c r="AI185" s="117"/>
      <c r="AJ185" s="117"/>
      <c r="AK185" s="119" t="s">
        <v>130</v>
      </c>
      <c r="AL185" s="121">
        <v>6154543.1012166711</v>
      </c>
      <c r="AM185" s="119">
        <v>2010</v>
      </c>
      <c r="AN185" s="116">
        <v>1</v>
      </c>
      <c r="AO185" s="116" t="s">
        <v>350</v>
      </c>
      <c r="AP185" s="123">
        <v>6154543.1012166711</v>
      </c>
      <c r="AQ185" s="123">
        <v>6154543.1012166711</v>
      </c>
      <c r="AR185" s="132" t="s">
        <v>86</v>
      </c>
      <c r="AS185" s="132" t="s">
        <v>128</v>
      </c>
      <c r="AT185" s="132" t="s">
        <v>359</v>
      </c>
      <c r="AU185" s="132" t="s">
        <v>93</v>
      </c>
      <c r="AV185" s="186" t="s">
        <v>360</v>
      </c>
      <c r="AW185" s="59" t="s">
        <v>128</v>
      </c>
      <c r="AX185" s="43" t="s">
        <v>128</v>
      </c>
      <c r="AY185" s="43" t="s">
        <v>128</v>
      </c>
      <c r="BA185" t="str">
        <f t="shared" si="2"/>
        <v>0</v>
      </c>
    </row>
    <row r="186" spans="1:53" ht="15" hidden="1" customHeight="1" x14ac:dyDescent="0.2">
      <c r="A186" s="194"/>
      <c r="B186" s="153" t="s">
        <v>144</v>
      </c>
      <c r="C186" s="125" t="s">
        <v>34</v>
      </c>
      <c r="D186" s="115" t="s">
        <v>194</v>
      </c>
      <c r="E186" s="153" t="s">
        <v>144</v>
      </c>
      <c r="F186" s="116" t="s">
        <v>128</v>
      </c>
      <c r="G186" s="117"/>
      <c r="H186" s="117"/>
      <c r="I186" s="117"/>
      <c r="J186" s="117"/>
      <c r="K186" s="118" t="s">
        <v>303</v>
      </c>
      <c r="L186" s="120" t="s">
        <v>128</v>
      </c>
      <c r="M186" s="118" t="s">
        <v>142</v>
      </c>
      <c r="N186" s="119">
        <v>2010</v>
      </c>
      <c r="O186" s="120" t="s">
        <v>128</v>
      </c>
      <c r="P186" s="120" t="s">
        <v>128</v>
      </c>
      <c r="Q186" s="120" t="s">
        <v>128</v>
      </c>
      <c r="R186" s="120" t="s">
        <v>128</v>
      </c>
      <c r="S186" s="120" t="s">
        <v>128</v>
      </c>
      <c r="T186" s="117"/>
      <c r="U186" s="117"/>
      <c r="V186" s="117"/>
      <c r="W186" s="117"/>
      <c r="X186" s="117"/>
      <c r="Y186" s="117"/>
      <c r="Z186" s="117"/>
      <c r="AA186" s="117"/>
      <c r="AB186" s="117"/>
      <c r="AC186" s="117"/>
      <c r="AD186" s="117"/>
      <c r="AE186" s="117"/>
      <c r="AF186" s="117"/>
      <c r="AG186" s="117"/>
      <c r="AH186" s="117"/>
      <c r="AI186" s="117"/>
      <c r="AJ186" s="117"/>
      <c r="AK186" s="119" t="s">
        <v>130</v>
      </c>
      <c r="AL186" s="121">
        <v>14957500</v>
      </c>
      <c r="AM186" s="119">
        <v>2010</v>
      </c>
      <c r="AN186" s="116">
        <v>1</v>
      </c>
      <c r="AO186" s="116" t="s">
        <v>350</v>
      </c>
      <c r="AP186" s="123">
        <v>14957500</v>
      </c>
      <c r="AQ186" s="123">
        <v>14957500</v>
      </c>
      <c r="AR186" s="132" t="s">
        <v>86</v>
      </c>
      <c r="AS186" s="132" t="s">
        <v>128</v>
      </c>
      <c r="AT186" s="132" t="s">
        <v>355</v>
      </c>
      <c r="AU186" s="132" t="s">
        <v>93</v>
      </c>
      <c r="AV186" s="186" t="s">
        <v>91</v>
      </c>
      <c r="AW186" s="59" t="s">
        <v>128</v>
      </c>
      <c r="AX186" s="43" t="s">
        <v>128</v>
      </c>
      <c r="AY186" s="43" t="s">
        <v>128</v>
      </c>
      <c r="BA186" t="str">
        <f t="shared" si="2"/>
        <v>0</v>
      </c>
    </row>
    <row r="187" spans="1:53" ht="15" hidden="1" customHeight="1" x14ac:dyDescent="0.2">
      <c r="A187" s="134"/>
      <c r="B187" s="151" t="s">
        <v>144</v>
      </c>
      <c r="C187" s="101" t="s">
        <v>34</v>
      </c>
      <c r="D187" s="92" t="s">
        <v>194</v>
      </c>
      <c r="E187" s="151" t="s">
        <v>144</v>
      </c>
      <c r="F187" s="99" t="s">
        <v>128</v>
      </c>
      <c r="G187" s="102"/>
      <c r="H187" s="102"/>
      <c r="I187" s="102"/>
      <c r="J187" s="102"/>
      <c r="K187" s="94" t="s">
        <v>303</v>
      </c>
      <c r="L187" s="96" t="s">
        <v>128</v>
      </c>
      <c r="M187" s="94" t="s">
        <v>142</v>
      </c>
      <c r="N187" s="95">
        <v>2010</v>
      </c>
      <c r="O187" s="96" t="s">
        <v>128</v>
      </c>
      <c r="P187" s="96" t="s">
        <v>128</v>
      </c>
      <c r="Q187" s="96" t="s">
        <v>128</v>
      </c>
      <c r="R187" s="96" t="s">
        <v>128</v>
      </c>
      <c r="S187" s="96" t="s">
        <v>128</v>
      </c>
      <c r="T187" s="102"/>
      <c r="U187" s="102"/>
      <c r="V187" s="102"/>
      <c r="W187" s="102"/>
      <c r="X187" s="102"/>
      <c r="Y187" s="102"/>
      <c r="Z187" s="102"/>
      <c r="AA187" s="102"/>
      <c r="AB187" s="102"/>
      <c r="AC187" s="102"/>
      <c r="AD187" s="102"/>
      <c r="AE187" s="102"/>
      <c r="AF187" s="102"/>
      <c r="AG187" s="102"/>
      <c r="AH187" s="102"/>
      <c r="AI187" s="102"/>
      <c r="AJ187" s="102"/>
      <c r="AK187" s="95" t="s">
        <v>130</v>
      </c>
      <c r="AL187" s="97">
        <v>14957500</v>
      </c>
      <c r="AM187" s="95">
        <v>2010</v>
      </c>
      <c r="AN187" s="99">
        <v>1</v>
      </c>
      <c r="AO187" s="99" t="s">
        <v>350</v>
      </c>
      <c r="AP187" s="98">
        <v>14957500</v>
      </c>
      <c r="AQ187" s="98">
        <v>14957500</v>
      </c>
      <c r="AR187" s="99" t="s">
        <v>86</v>
      </c>
      <c r="AS187" s="99" t="s">
        <v>128</v>
      </c>
      <c r="AT187" s="99" t="s">
        <v>352</v>
      </c>
      <c r="AU187" s="99" t="s">
        <v>93</v>
      </c>
      <c r="AV187" s="135" t="s">
        <v>353</v>
      </c>
      <c r="AW187" s="58" t="s">
        <v>128</v>
      </c>
      <c r="AX187" s="41" t="s">
        <v>128</v>
      </c>
      <c r="AY187" s="41" t="s">
        <v>128</v>
      </c>
      <c r="BA187" t="str">
        <f t="shared" si="2"/>
        <v>0</v>
      </c>
    </row>
    <row r="188" spans="1:53" ht="15" hidden="1" customHeight="1" x14ac:dyDescent="0.2">
      <c r="A188" s="134"/>
      <c r="B188" s="151" t="s">
        <v>144</v>
      </c>
      <c r="C188" s="101" t="s">
        <v>34</v>
      </c>
      <c r="D188" s="92" t="s">
        <v>194</v>
      </c>
      <c r="E188" s="151" t="s">
        <v>144</v>
      </c>
      <c r="F188" s="99" t="s">
        <v>128</v>
      </c>
      <c r="G188" s="102"/>
      <c r="H188" s="102"/>
      <c r="I188" s="102"/>
      <c r="J188" s="102"/>
      <c r="K188" s="94" t="s">
        <v>303</v>
      </c>
      <c r="L188" s="96" t="s">
        <v>128</v>
      </c>
      <c r="M188" s="94" t="s">
        <v>142</v>
      </c>
      <c r="N188" s="95">
        <v>2010</v>
      </c>
      <c r="O188" s="96" t="s">
        <v>128</v>
      </c>
      <c r="P188" s="96" t="s">
        <v>128</v>
      </c>
      <c r="Q188" s="96" t="s">
        <v>128</v>
      </c>
      <c r="R188" s="96" t="s">
        <v>128</v>
      </c>
      <c r="S188" s="96" t="s">
        <v>128</v>
      </c>
      <c r="T188" s="102"/>
      <c r="U188" s="102"/>
      <c r="V188" s="102"/>
      <c r="W188" s="102"/>
      <c r="X188" s="102"/>
      <c r="Y188" s="102"/>
      <c r="Z188" s="102"/>
      <c r="AA188" s="102"/>
      <c r="AB188" s="102"/>
      <c r="AC188" s="102"/>
      <c r="AD188" s="102"/>
      <c r="AE188" s="102"/>
      <c r="AF188" s="102"/>
      <c r="AG188" s="102"/>
      <c r="AH188" s="102"/>
      <c r="AI188" s="102"/>
      <c r="AJ188" s="102"/>
      <c r="AK188" s="95" t="s">
        <v>130</v>
      </c>
      <c r="AL188" s="97">
        <v>14957500</v>
      </c>
      <c r="AM188" s="95">
        <v>2010</v>
      </c>
      <c r="AN188" s="99">
        <v>1</v>
      </c>
      <c r="AO188" s="99" t="s">
        <v>350</v>
      </c>
      <c r="AP188" s="98">
        <v>14957500</v>
      </c>
      <c r="AQ188" s="98">
        <v>14957500</v>
      </c>
      <c r="AR188" s="104" t="s">
        <v>86</v>
      </c>
      <c r="AS188" s="104" t="s">
        <v>128</v>
      </c>
      <c r="AT188" s="104" t="s">
        <v>351</v>
      </c>
      <c r="AU188" s="104" t="s">
        <v>93</v>
      </c>
      <c r="AV188" s="186" t="s">
        <v>358</v>
      </c>
      <c r="AW188" s="59" t="s">
        <v>128</v>
      </c>
      <c r="AX188" s="43" t="s">
        <v>128</v>
      </c>
      <c r="AY188" s="43" t="s">
        <v>128</v>
      </c>
      <c r="BA188" t="str">
        <f t="shared" si="2"/>
        <v>0</v>
      </c>
    </row>
    <row r="189" spans="1:53" ht="15" hidden="1" customHeight="1" x14ac:dyDescent="0.2">
      <c r="A189" s="194"/>
      <c r="B189" s="153" t="s">
        <v>144</v>
      </c>
      <c r="C189" s="125" t="s">
        <v>34</v>
      </c>
      <c r="D189" s="115" t="s">
        <v>194</v>
      </c>
      <c r="E189" s="153" t="s">
        <v>144</v>
      </c>
      <c r="F189" s="116" t="s">
        <v>128</v>
      </c>
      <c r="G189" s="117"/>
      <c r="H189" s="117"/>
      <c r="I189" s="117"/>
      <c r="J189" s="117"/>
      <c r="K189" s="118" t="s">
        <v>303</v>
      </c>
      <c r="L189" s="120" t="s">
        <v>128</v>
      </c>
      <c r="M189" s="118" t="s">
        <v>142</v>
      </c>
      <c r="N189" s="119">
        <v>2010</v>
      </c>
      <c r="O189" s="120" t="s">
        <v>128</v>
      </c>
      <c r="P189" s="120" t="s">
        <v>128</v>
      </c>
      <c r="Q189" s="120" t="s">
        <v>128</v>
      </c>
      <c r="R189" s="120" t="s">
        <v>128</v>
      </c>
      <c r="S189" s="120" t="s">
        <v>128</v>
      </c>
      <c r="T189" s="117"/>
      <c r="U189" s="117"/>
      <c r="V189" s="117"/>
      <c r="W189" s="117"/>
      <c r="X189" s="117"/>
      <c r="Y189" s="117"/>
      <c r="Z189" s="117"/>
      <c r="AA189" s="117"/>
      <c r="AB189" s="117"/>
      <c r="AC189" s="117"/>
      <c r="AD189" s="117"/>
      <c r="AE189" s="117"/>
      <c r="AF189" s="117"/>
      <c r="AG189" s="117"/>
      <c r="AH189" s="117"/>
      <c r="AI189" s="117"/>
      <c r="AJ189" s="117"/>
      <c r="AK189" s="119" t="s">
        <v>130</v>
      </c>
      <c r="AL189" s="121">
        <v>14957500</v>
      </c>
      <c r="AM189" s="119">
        <v>2010</v>
      </c>
      <c r="AN189" s="116">
        <v>1</v>
      </c>
      <c r="AO189" s="116" t="s">
        <v>350</v>
      </c>
      <c r="AP189" s="123">
        <v>14957500</v>
      </c>
      <c r="AQ189" s="123">
        <v>14957500</v>
      </c>
      <c r="AR189" s="132" t="s">
        <v>86</v>
      </c>
      <c r="AS189" s="132" t="s">
        <v>128</v>
      </c>
      <c r="AT189" s="132" t="s">
        <v>359</v>
      </c>
      <c r="AU189" s="132" t="s">
        <v>93</v>
      </c>
      <c r="AV189" s="186" t="s">
        <v>360</v>
      </c>
      <c r="AW189" s="59" t="s">
        <v>128</v>
      </c>
      <c r="AX189" s="43" t="s">
        <v>128</v>
      </c>
      <c r="AY189" s="43" t="s">
        <v>128</v>
      </c>
      <c r="BA189" t="str">
        <f t="shared" si="2"/>
        <v>0</v>
      </c>
    </row>
    <row r="190" spans="1:53" ht="16" hidden="1" x14ac:dyDescent="0.2">
      <c r="A190" s="194"/>
      <c r="B190" s="153" t="s">
        <v>218</v>
      </c>
      <c r="C190" s="125" t="s">
        <v>34</v>
      </c>
      <c r="D190" s="115" t="s">
        <v>195</v>
      </c>
      <c r="E190" s="153" t="s">
        <v>218</v>
      </c>
      <c r="F190" s="116" t="s">
        <v>128</v>
      </c>
      <c r="G190" s="117"/>
      <c r="H190" s="117"/>
      <c r="I190" s="117"/>
      <c r="J190" s="117"/>
      <c r="K190" s="118" t="s">
        <v>304</v>
      </c>
      <c r="L190" s="119" t="s">
        <v>305</v>
      </c>
      <c r="M190" s="118" t="s">
        <v>142</v>
      </c>
      <c r="N190" s="119">
        <v>2010</v>
      </c>
      <c r="O190" s="120" t="s">
        <v>128</v>
      </c>
      <c r="P190" s="120" t="s">
        <v>128</v>
      </c>
      <c r="Q190" s="120" t="s">
        <v>128</v>
      </c>
      <c r="R190" s="120" t="s">
        <v>128</v>
      </c>
      <c r="S190" s="120" t="s">
        <v>128</v>
      </c>
      <c r="T190" s="117"/>
      <c r="U190" s="117"/>
      <c r="V190" s="117"/>
      <c r="W190" s="117"/>
      <c r="X190" s="117"/>
      <c r="Y190" s="117"/>
      <c r="Z190" s="117"/>
      <c r="AA190" s="117"/>
      <c r="AB190" s="117"/>
      <c r="AC190" s="117"/>
      <c r="AD190" s="117"/>
      <c r="AE190" s="117"/>
      <c r="AF190" s="117"/>
      <c r="AG190" s="117"/>
      <c r="AH190" s="117"/>
      <c r="AI190" s="117"/>
      <c r="AJ190" s="117"/>
      <c r="AK190" s="119" t="s">
        <v>130</v>
      </c>
      <c r="AL190" s="121">
        <v>1685446.9424460432</v>
      </c>
      <c r="AM190" s="119">
        <v>2010</v>
      </c>
      <c r="AN190" s="116">
        <v>1</v>
      </c>
      <c r="AO190" s="116" t="s">
        <v>350</v>
      </c>
      <c r="AP190" s="123">
        <v>1685446.9424460432</v>
      </c>
      <c r="AQ190" s="123">
        <v>1685446.9424460432</v>
      </c>
      <c r="AR190" s="116" t="s">
        <v>86</v>
      </c>
      <c r="AS190" s="116" t="s">
        <v>128</v>
      </c>
      <c r="AT190" s="116" t="s">
        <v>355</v>
      </c>
      <c r="AU190" s="116" t="s">
        <v>93</v>
      </c>
      <c r="AV190" s="135" t="s">
        <v>369</v>
      </c>
      <c r="AW190" s="58" t="s">
        <v>128</v>
      </c>
      <c r="AX190" s="41" t="s">
        <v>128</v>
      </c>
      <c r="AY190" s="41" t="s">
        <v>128</v>
      </c>
      <c r="BA190" t="str">
        <f t="shared" si="2"/>
        <v>0</v>
      </c>
    </row>
    <row r="191" spans="1:53" ht="16" hidden="1" x14ac:dyDescent="0.2">
      <c r="A191" s="194"/>
      <c r="B191" s="153" t="s">
        <v>218</v>
      </c>
      <c r="C191" s="125" t="s">
        <v>34</v>
      </c>
      <c r="D191" s="115" t="s">
        <v>195</v>
      </c>
      <c r="E191" s="153" t="s">
        <v>218</v>
      </c>
      <c r="F191" s="116" t="s">
        <v>128</v>
      </c>
      <c r="G191" s="117"/>
      <c r="H191" s="117"/>
      <c r="I191" s="117"/>
      <c r="J191" s="117"/>
      <c r="K191" s="118" t="s">
        <v>304</v>
      </c>
      <c r="L191" s="119" t="s">
        <v>305</v>
      </c>
      <c r="M191" s="118" t="s">
        <v>142</v>
      </c>
      <c r="N191" s="119">
        <v>2010</v>
      </c>
      <c r="O191" s="120" t="s">
        <v>128</v>
      </c>
      <c r="P191" s="120" t="s">
        <v>128</v>
      </c>
      <c r="Q191" s="120" t="s">
        <v>128</v>
      </c>
      <c r="R191" s="120" t="s">
        <v>128</v>
      </c>
      <c r="S191" s="120" t="s">
        <v>128</v>
      </c>
      <c r="T191" s="117"/>
      <c r="U191" s="117"/>
      <c r="V191" s="117"/>
      <c r="W191" s="117"/>
      <c r="X191" s="117"/>
      <c r="Y191" s="117"/>
      <c r="Z191" s="117"/>
      <c r="AA191" s="117"/>
      <c r="AB191" s="117"/>
      <c r="AC191" s="117"/>
      <c r="AD191" s="117"/>
      <c r="AE191" s="117"/>
      <c r="AF191" s="117"/>
      <c r="AG191" s="117"/>
      <c r="AH191" s="117"/>
      <c r="AI191" s="117"/>
      <c r="AJ191" s="117"/>
      <c r="AK191" s="119" t="s">
        <v>130</v>
      </c>
      <c r="AL191" s="121">
        <v>1685446.9424460432</v>
      </c>
      <c r="AM191" s="119">
        <v>2010</v>
      </c>
      <c r="AN191" s="116">
        <v>1</v>
      </c>
      <c r="AO191" s="116" t="s">
        <v>350</v>
      </c>
      <c r="AP191" s="123">
        <v>1685446.9424460432</v>
      </c>
      <c r="AQ191" s="123">
        <v>1685446.9424460432</v>
      </c>
      <c r="AR191" s="132" t="s">
        <v>86</v>
      </c>
      <c r="AS191" s="132" t="s">
        <v>128</v>
      </c>
      <c r="AT191" s="132" t="s">
        <v>361</v>
      </c>
      <c r="AU191" s="132" t="s">
        <v>93</v>
      </c>
      <c r="AV191" s="186" t="s">
        <v>362</v>
      </c>
      <c r="AW191" s="59" t="s">
        <v>128</v>
      </c>
      <c r="AX191" s="43" t="s">
        <v>128</v>
      </c>
      <c r="AY191" s="43" t="s">
        <v>128</v>
      </c>
      <c r="BA191" t="str">
        <f t="shared" si="2"/>
        <v>0</v>
      </c>
    </row>
    <row r="192" spans="1:53" ht="16" hidden="1" x14ac:dyDescent="0.2">
      <c r="A192" s="194"/>
      <c r="B192" s="119" t="s">
        <v>217</v>
      </c>
      <c r="C192" s="125" t="s">
        <v>34</v>
      </c>
      <c r="D192" s="115" t="s">
        <v>196</v>
      </c>
      <c r="E192" s="119" t="s">
        <v>217</v>
      </c>
      <c r="F192" s="116" t="s">
        <v>128</v>
      </c>
      <c r="G192" s="117"/>
      <c r="H192" s="117"/>
      <c r="I192" s="117"/>
      <c r="J192" s="117"/>
      <c r="K192" s="118" t="s">
        <v>264</v>
      </c>
      <c r="L192" s="119" t="s">
        <v>306</v>
      </c>
      <c r="M192" s="118" t="s">
        <v>276</v>
      </c>
      <c r="N192" s="119">
        <v>2010</v>
      </c>
      <c r="O192" s="120" t="s">
        <v>128</v>
      </c>
      <c r="P192" s="120" t="s">
        <v>128</v>
      </c>
      <c r="Q192" s="120" t="s">
        <v>128</v>
      </c>
      <c r="R192" s="120" t="s">
        <v>128</v>
      </c>
      <c r="S192" s="120" t="s">
        <v>128</v>
      </c>
      <c r="T192" s="117"/>
      <c r="U192" s="117"/>
      <c r="V192" s="117"/>
      <c r="W192" s="117"/>
      <c r="X192" s="117"/>
      <c r="Y192" s="117"/>
      <c r="Z192" s="117"/>
      <c r="AA192" s="117"/>
      <c r="AB192" s="117"/>
      <c r="AC192" s="117"/>
      <c r="AD192" s="117"/>
      <c r="AE192" s="117"/>
      <c r="AF192" s="117"/>
      <c r="AG192" s="117"/>
      <c r="AH192" s="117"/>
      <c r="AI192" s="117"/>
      <c r="AJ192" s="117"/>
      <c r="AK192" s="119" t="s">
        <v>130</v>
      </c>
      <c r="AL192" s="121">
        <v>4899032.4460431654</v>
      </c>
      <c r="AM192" s="119">
        <v>2010</v>
      </c>
      <c r="AN192" s="116">
        <v>1</v>
      </c>
      <c r="AO192" s="116" t="s">
        <v>350</v>
      </c>
      <c r="AP192" s="155">
        <v>4899032.4460431654</v>
      </c>
      <c r="AQ192" s="155">
        <v>4899032.4460431654</v>
      </c>
      <c r="AR192" s="116" t="s">
        <v>86</v>
      </c>
      <c r="AS192" s="116" t="s">
        <v>128</v>
      </c>
      <c r="AT192" s="116" t="s">
        <v>355</v>
      </c>
      <c r="AU192" s="116" t="s">
        <v>93</v>
      </c>
      <c r="AV192" s="135" t="s">
        <v>371</v>
      </c>
      <c r="AW192" s="58" t="s">
        <v>128</v>
      </c>
      <c r="AX192" s="41" t="s">
        <v>128</v>
      </c>
      <c r="AY192" s="41" t="s">
        <v>128</v>
      </c>
      <c r="BA192" t="str">
        <f t="shared" si="2"/>
        <v>0</v>
      </c>
    </row>
    <row r="193" spans="1:53" ht="16" hidden="1" x14ac:dyDescent="0.2">
      <c r="A193" s="194"/>
      <c r="B193" s="119" t="s">
        <v>217</v>
      </c>
      <c r="C193" s="125" t="s">
        <v>34</v>
      </c>
      <c r="D193" s="115" t="s">
        <v>196</v>
      </c>
      <c r="E193" s="119" t="s">
        <v>217</v>
      </c>
      <c r="F193" s="116" t="s">
        <v>128</v>
      </c>
      <c r="G193" s="117"/>
      <c r="H193" s="117"/>
      <c r="I193" s="117"/>
      <c r="J193" s="117"/>
      <c r="K193" s="118" t="s">
        <v>264</v>
      </c>
      <c r="L193" s="119" t="s">
        <v>306</v>
      </c>
      <c r="M193" s="118" t="s">
        <v>276</v>
      </c>
      <c r="N193" s="119">
        <v>2010</v>
      </c>
      <c r="O193" s="120" t="s">
        <v>128</v>
      </c>
      <c r="P193" s="120" t="s">
        <v>128</v>
      </c>
      <c r="Q193" s="120" t="s">
        <v>128</v>
      </c>
      <c r="R193" s="120" t="s">
        <v>128</v>
      </c>
      <c r="S193" s="120" t="s">
        <v>128</v>
      </c>
      <c r="T193" s="117"/>
      <c r="U193" s="117"/>
      <c r="V193" s="117"/>
      <c r="W193" s="117"/>
      <c r="X193" s="117"/>
      <c r="Y193" s="117"/>
      <c r="Z193" s="117"/>
      <c r="AA193" s="117"/>
      <c r="AB193" s="117"/>
      <c r="AC193" s="117"/>
      <c r="AD193" s="117"/>
      <c r="AE193" s="117"/>
      <c r="AF193" s="117"/>
      <c r="AG193" s="117"/>
      <c r="AH193" s="117"/>
      <c r="AI193" s="117"/>
      <c r="AJ193" s="117"/>
      <c r="AK193" s="119" t="s">
        <v>130</v>
      </c>
      <c r="AL193" s="121">
        <v>4899032.4460431654</v>
      </c>
      <c r="AM193" s="119">
        <v>2010</v>
      </c>
      <c r="AN193" s="116">
        <v>1</v>
      </c>
      <c r="AO193" s="116" t="s">
        <v>350</v>
      </c>
      <c r="AP193" s="155">
        <v>4899032.4460431654</v>
      </c>
      <c r="AQ193" s="155">
        <v>4899032.4460431654</v>
      </c>
      <c r="AR193" s="132" t="s">
        <v>86</v>
      </c>
      <c r="AS193" s="132" t="s">
        <v>128</v>
      </c>
      <c r="AT193" s="132" t="s">
        <v>351</v>
      </c>
      <c r="AU193" s="132" t="s">
        <v>93</v>
      </c>
      <c r="AV193" s="186" t="s">
        <v>358</v>
      </c>
      <c r="AW193" s="59" t="s">
        <v>128</v>
      </c>
      <c r="AX193" s="43" t="s">
        <v>128</v>
      </c>
      <c r="AY193" s="43" t="s">
        <v>128</v>
      </c>
      <c r="BA193" t="str">
        <f t="shared" si="2"/>
        <v>0</v>
      </c>
    </row>
    <row r="194" spans="1:53" ht="16" hidden="1" x14ac:dyDescent="0.2">
      <c r="A194" s="194"/>
      <c r="B194" s="119" t="s">
        <v>217</v>
      </c>
      <c r="C194" s="125" t="s">
        <v>34</v>
      </c>
      <c r="D194" s="115" t="s">
        <v>196</v>
      </c>
      <c r="E194" s="119" t="s">
        <v>217</v>
      </c>
      <c r="F194" s="116" t="s">
        <v>128</v>
      </c>
      <c r="G194" s="117"/>
      <c r="H194" s="117"/>
      <c r="I194" s="117"/>
      <c r="J194" s="117"/>
      <c r="K194" s="118" t="s">
        <v>264</v>
      </c>
      <c r="L194" s="119" t="s">
        <v>306</v>
      </c>
      <c r="M194" s="118" t="s">
        <v>276</v>
      </c>
      <c r="N194" s="119">
        <v>2010</v>
      </c>
      <c r="O194" s="120" t="s">
        <v>128</v>
      </c>
      <c r="P194" s="120" t="s">
        <v>128</v>
      </c>
      <c r="Q194" s="120" t="s">
        <v>128</v>
      </c>
      <c r="R194" s="120" t="s">
        <v>128</v>
      </c>
      <c r="S194" s="120" t="s">
        <v>128</v>
      </c>
      <c r="T194" s="117"/>
      <c r="U194" s="117"/>
      <c r="V194" s="117"/>
      <c r="W194" s="117"/>
      <c r="X194" s="117"/>
      <c r="Y194" s="117"/>
      <c r="Z194" s="117"/>
      <c r="AA194" s="117"/>
      <c r="AB194" s="117"/>
      <c r="AC194" s="117"/>
      <c r="AD194" s="117"/>
      <c r="AE194" s="117"/>
      <c r="AF194" s="117"/>
      <c r="AG194" s="117"/>
      <c r="AH194" s="117"/>
      <c r="AI194" s="117"/>
      <c r="AJ194" s="117"/>
      <c r="AK194" s="119" t="s">
        <v>130</v>
      </c>
      <c r="AL194" s="121">
        <v>4899032.4460431654</v>
      </c>
      <c r="AM194" s="119">
        <v>2010</v>
      </c>
      <c r="AN194" s="116">
        <v>1</v>
      </c>
      <c r="AO194" s="116" t="s">
        <v>350</v>
      </c>
      <c r="AP194" s="155">
        <v>4899032.4460431654</v>
      </c>
      <c r="AQ194" s="155">
        <v>4899032.4460431654</v>
      </c>
      <c r="AR194" s="116" t="s">
        <v>86</v>
      </c>
      <c r="AS194" s="116" t="s">
        <v>128</v>
      </c>
      <c r="AT194" s="116" t="s">
        <v>352</v>
      </c>
      <c r="AU194" s="116" t="s">
        <v>93</v>
      </c>
      <c r="AV194" s="135" t="s">
        <v>353</v>
      </c>
      <c r="AW194" s="58" t="s">
        <v>128</v>
      </c>
      <c r="AX194" s="41" t="s">
        <v>128</v>
      </c>
      <c r="AY194" s="41" t="s">
        <v>128</v>
      </c>
      <c r="BA194" t="str">
        <f t="shared" si="2"/>
        <v>0</v>
      </c>
    </row>
    <row r="195" spans="1:53" ht="16" hidden="1" x14ac:dyDescent="0.2">
      <c r="A195" s="194"/>
      <c r="B195" s="119" t="s">
        <v>217</v>
      </c>
      <c r="C195" s="125" t="s">
        <v>34</v>
      </c>
      <c r="D195" s="115" t="s">
        <v>196</v>
      </c>
      <c r="E195" s="119" t="s">
        <v>217</v>
      </c>
      <c r="F195" s="116" t="s">
        <v>128</v>
      </c>
      <c r="G195" s="117"/>
      <c r="H195" s="117"/>
      <c r="I195" s="117"/>
      <c r="J195" s="117"/>
      <c r="K195" s="118" t="s">
        <v>264</v>
      </c>
      <c r="L195" s="119" t="s">
        <v>306</v>
      </c>
      <c r="M195" s="118" t="s">
        <v>276</v>
      </c>
      <c r="N195" s="119">
        <v>2010</v>
      </c>
      <c r="O195" s="120" t="s">
        <v>128</v>
      </c>
      <c r="P195" s="120" t="s">
        <v>128</v>
      </c>
      <c r="Q195" s="120" t="s">
        <v>128</v>
      </c>
      <c r="R195" s="120" t="s">
        <v>128</v>
      </c>
      <c r="S195" s="120" t="s">
        <v>128</v>
      </c>
      <c r="T195" s="117"/>
      <c r="U195" s="117"/>
      <c r="V195" s="117"/>
      <c r="W195" s="117"/>
      <c r="X195" s="117"/>
      <c r="Y195" s="117"/>
      <c r="Z195" s="117"/>
      <c r="AA195" s="117"/>
      <c r="AB195" s="117"/>
      <c r="AC195" s="117"/>
      <c r="AD195" s="117"/>
      <c r="AE195" s="117"/>
      <c r="AF195" s="117"/>
      <c r="AG195" s="117"/>
      <c r="AH195" s="117"/>
      <c r="AI195" s="117"/>
      <c r="AJ195" s="117"/>
      <c r="AK195" s="119" t="s">
        <v>130</v>
      </c>
      <c r="AL195" s="121">
        <v>4899032.4460431654</v>
      </c>
      <c r="AM195" s="119">
        <v>2010</v>
      </c>
      <c r="AN195" s="116">
        <v>1</v>
      </c>
      <c r="AO195" s="116" t="s">
        <v>350</v>
      </c>
      <c r="AP195" s="155">
        <v>4899032.4460431654</v>
      </c>
      <c r="AQ195" s="155">
        <v>4899032.4460431654</v>
      </c>
      <c r="AR195" s="116" t="s">
        <v>86</v>
      </c>
      <c r="AS195" s="116" t="s">
        <v>128</v>
      </c>
      <c r="AT195" s="116" t="s">
        <v>359</v>
      </c>
      <c r="AU195" s="116" t="s">
        <v>93</v>
      </c>
      <c r="AV195" s="135" t="s">
        <v>360</v>
      </c>
      <c r="AW195" s="58" t="s">
        <v>128</v>
      </c>
      <c r="AX195" s="41" t="s">
        <v>128</v>
      </c>
      <c r="AY195" s="41" t="s">
        <v>128</v>
      </c>
      <c r="BA195" t="str">
        <f t="shared" si="2"/>
        <v>0</v>
      </c>
    </row>
    <row r="196" spans="1:53" ht="16" hidden="1" x14ac:dyDescent="0.2">
      <c r="A196" s="194"/>
      <c r="B196" s="119" t="s">
        <v>217</v>
      </c>
      <c r="C196" s="125" t="s">
        <v>34</v>
      </c>
      <c r="D196" s="115" t="s">
        <v>196</v>
      </c>
      <c r="E196" s="119" t="s">
        <v>217</v>
      </c>
      <c r="F196" s="116" t="s">
        <v>128</v>
      </c>
      <c r="G196" s="117"/>
      <c r="H196" s="117"/>
      <c r="I196" s="117"/>
      <c r="J196" s="117"/>
      <c r="K196" s="118" t="s">
        <v>264</v>
      </c>
      <c r="L196" s="119" t="s">
        <v>306</v>
      </c>
      <c r="M196" s="118" t="s">
        <v>276</v>
      </c>
      <c r="N196" s="119">
        <v>2010</v>
      </c>
      <c r="O196" s="120" t="s">
        <v>128</v>
      </c>
      <c r="P196" s="120" t="s">
        <v>128</v>
      </c>
      <c r="Q196" s="120" t="s">
        <v>128</v>
      </c>
      <c r="R196" s="120" t="s">
        <v>128</v>
      </c>
      <c r="S196" s="120" t="s">
        <v>128</v>
      </c>
      <c r="T196" s="117"/>
      <c r="U196" s="117"/>
      <c r="V196" s="117"/>
      <c r="W196" s="117"/>
      <c r="X196" s="117"/>
      <c r="Y196" s="117"/>
      <c r="Z196" s="117"/>
      <c r="AA196" s="117"/>
      <c r="AB196" s="117"/>
      <c r="AC196" s="117"/>
      <c r="AD196" s="117"/>
      <c r="AE196" s="117"/>
      <c r="AF196" s="117"/>
      <c r="AG196" s="117"/>
      <c r="AH196" s="117"/>
      <c r="AI196" s="117"/>
      <c r="AJ196" s="117"/>
      <c r="AK196" s="119" t="s">
        <v>130</v>
      </c>
      <c r="AL196" s="121">
        <v>4899032.4460431654</v>
      </c>
      <c r="AM196" s="119">
        <v>2010</v>
      </c>
      <c r="AN196" s="116">
        <v>1</v>
      </c>
      <c r="AO196" s="116" t="s">
        <v>350</v>
      </c>
      <c r="AP196" s="155">
        <v>4899032.4460431654</v>
      </c>
      <c r="AQ196" s="155">
        <v>4899032.4460431654</v>
      </c>
      <c r="AR196" s="132" t="s">
        <v>86</v>
      </c>
      <c r="AS196" s="132" t="s">
        <v>128</v>
      </c>
      <c r="AT196" s="132" t="s">
        <v>361</v>
      </c>
      <c r="AU196" s="132" t="s">
        <v>93</v>
      </c>
      <c r="AV196" s="186" t="s">
        <v>362</v>
      </c>
      <c r="AW196" s="59" t="s">
        <v>128</v>
      </c>
      <c r="AX196" s="43" t="s">
        <v>128</v>
      </c>
      <c r="AY196" s="43" t="s">
        <v>128</v>
      </c>
      <c r="BA196" t="str">
        <f t="shared" si="2"/>
        <v>0</v>
      </c>
    </row>
    <row r="197" spans="1:53" ht="33.5" hidden="1" customHeight="1" x14ac:dyDescent="0.2">
      <c r="A197" s="194"/>
      <c r="B197" s="133"/>
      <c r="C197" s="125" t="s">
        <v>34</v>
      </c>
      <c r="D197" s="115" t="s">
        <v>432</v>
      </c>
      <c r="E197" s="133"/>
      <c r="F197" s="116" t="s">
        <v>128</v>
      </c>
      <c r="G197" s="117"/>
      <c r="H197" s="117"/>
      <c r="I197" s="117"/>
      <c r="J197" s="117"/>
      <c r="K197" s="118"/>
      <c r="L197" s="119"/>
      <c r="M197" s="118"/>
      <c r="N197" s="119"/>
      <c r="O197" s="120"/>
      <c r="P197" s="120"/>
      <c r="Q197" s="120"/>
      <c r="R197" s="120"/>
      <c r="S197" s="120"/>
      <c r="T197" s="117"/>
      <c r="U197" s="117"/>
      <c r="V197" s="117"/>
      <c r="W197" s="117"/>
      <c r="X197" s="117"/>
      <c r="Y197" s="117"/>
      <c r="Z197" s="117"/>
      <c r="AA197" s="117"/>
      <c r="AB197" s="117"/>
      <c r="AC197" s="117"/>
      <c r="AD197" s="117"/>
      <c r="AE197" s="117"/>
      <c r="AF197" s="117"/>
      <c r="AG197" s="117"/>
      <c r="AH197" s="117"/>
      <c r="AI197" s="117"/>
      <c r="AJ197" s="117"/>
      <c r="AK197" s="119"/>
      <c r="AL197" s="121"/>
      <c r="AM197" s="119"/>
      <c r="AN197" s="116"/>
      <c r="AO197" s="116"/>
      <c r="AP197" s="123"/>
      <c r="AQ197" s="123"/>
      <c r="AR197" s="116"/>
      <c r="AS197" s="116"/>
      <c r="AT197" s="116"/>
      <c r="AU197" s="116"/>
      <c r="AV197" s="135"/>
      <c r="AW197" s="58"/>
      <c r="AX197" s="41"/>
      <c r="AY197" s="41"/>
      <c r="BA197">
        <f t="shared" si="2"/>
        <v>0</v>
      </c>
    </row>
    <row r="198" spans="1:53" ht="16" hidden="1" x14ac:dyDescent="0.2">
      <c r="A198" s="194"/>
      <c r="B198" s="133" t="s">
        <v>216</v>
      </c>
      <c r="C198" s="125" t="s">
        <v>34</v>
      </c>
      <c r="D198" s="115" t="s">
        <v>425</v>
      </c>
      <c r="E198" s="133" t="s">
        <v>216</v>
      </c>
      <c r="F198" s="116" t="s">
        <v>128</v>
      </c>
      <c r="G198" s="117"/>
      <c r="H198" s="117"/>
      <c r="I198" s="117"/>
      <c r="J198" s="117"/>
      <c r="K198" s="118" t="s">
        <v>307</v>
      </c>
      <c r="L198" s="119" t="s">
        <v>426</v>
      </c>
      <c r="M198" s="118" t="s">
        <v>283</v>
      </c>
      <c r="N198" s="119">
        <v>2011</v>
      </c>
      <c r="O198" s="120" t="s">
        <v>128</v>
      </c>
      <c r="P198" s="120" t="s">
        <v>128</v>
      </c>
      <c r="Q198" s="120" t="s">
        <v>128</v>
      </c>
      <c r="R198" s="120" t="s">
        <v>128</v>
      </c>
      <c r="S198" s="120" t="s">
        <v>128</v>
      </c>
      <c r="T198" s="117"/>
      <c r="U198" s="117"/>
      <c r="V198" s="117"/>
      <c r="W198" s="117"/>
      <c r="X198" s="117"/>
      <c r="Y198" s="117"/>
      <c r="Z198" s="117"/>
      <c r="AA198" s="117"/>
      <c r="AB198" s="117"/>
      <c r="AC198" s="117"/>
      <c r="AD198" s="117"/>
      <c r="AE198" s="117"/>
      <c r="AF198" s="117"/>
      <c r="AG198" s="117"/>
      <c r="AH198" s="117"/>
      <c r="AI198" s="117"/>
      <c r="AJ198" s="117"/>
      <c r="AK198" s="119" t="s">
        <v>130</v>
      </c>
      <c r="AL198" s="121">
        <v>1265865.6588880001</v>
      </c>
      <c r="AM198" s="119">
        <v>2011</v>
      </c>
      <c r="AN198" s="116">
        <v>1</v>
      </c>
      <c r="AO198" s="116" t="s">
        <v>350</v>
      </c>
      <c r="AP198" s="123">
        <v>1265865.6588880001</v>
      </c>
      <c r="AQ198" s="123">
        <v>1265865.6588880001</v>
      </c>
      <c r="AR198" s="132" t="s">
        <v>86</v>
      </c>
      <c r="AS198" s="132" t="s">
        <v>128</v>
      </c>
      <c r="AT198" s="116" t="s">
        <v>359</v>
      </c>
      <c r="AU198" s="132" t="s">
        <v>93</v>
      </c>
      <c r="AV198" s="189" t="s">
        <v>360</v>
      </c>
      <c r="AW198" s="59" t="s">
        <v>128</v>
      </c>
      <c r="AX198" s="43" t="s">
        <v>128</v>
      </c>
      <c r="AY198" s="43" t="s">
        <v>128</v>
      </c>
      <c r="BA198" t="str">
        <f t="shared" si="2"/>
        <v>0</v>
      </c>
    </row>
    <row r="199" spans="1:53" ht="16" hidden="1" x14ac:dyDescent="0.2">
      <c r="A199" s="194"/>
      <c r="B199" s="133" t="s">
        <v>216</v>
      </c>
      <c r="C199" s="125" t="s">
        <v>34</v>
      </c>
      <c r="D199" s="115" t="s">
        <v>425</v>
      </c>
      <c r="E199" s="133" t="s">
        <v>216</v>
      </c>
      <c r="F199" s="116" t="s">
        <v>128</v>
      </c>
      <c r="G199" s="117"/>
      <c r="H199" s="117"/>
      <c r="I199" s="117"/>
      <c r="J199" s="117"/>
      <c r="K199" s="118" t="s">
        <v>307</v>
      </c>
      <c r="L199" s="119" t="s">
        <v>427</v>
      </c>
      <c r="M199" s="118" t="s">
        <v>283</v>
      </c>
      <c r="N199" s="119">
        <v>2011</v>
      </c>
      <c r="O199" s="120" t="s">
        <v>128</v>
      </c>
      <c r="P199" s="120" t="s">
        <v>128</v>
      </c>
      <c r="Q199" s="120" t="s">
        <v>128</v>
      </c>
      <c r="R199" s="120" t="s">
        <v>128</v>
      </c>
      <c r="S199" s="120" t="s">
        <v>128</v>
      </c>
      <c r="T199" s="117"/>
      <c r="U199" s="117"/>
      <c r="V199" s="117"/>
      <c r="W199" s="117"/>
      <c r="X199" s="117"/>
      <c r="Y199" s="117"/>
      <c r="Z199" s="117"/>
      <c r="AA199" s="117"/>
      <c r="AB199" s="117"/>
      <c r="AC199" s="117"/>
      <c r="AD199" s="117"/>
      <c r="AE199" s="117"/>
      <c r="AF199" s="117"/>
      <c r="AG199" s="117"/>
      <c r="AH199" s="117"/>
      <c r="AI199" s="117"/>
      <c r="AJ199" s="117"/>
      <c r="AK199" s="119" t="s">
        <v>130</v>
      </c>
      <c r="AL199" s="121">
        <v>3209710.0169990002</v>
      </c>
      <c r="AM199" s="119">
        <v>2011</v>
      </c>
      <c r="AN199" s="116">
        <v>1</v>
      </c>
      <c r="AO199" s="116" t="s">
        <v>350</v>
      </c>
      <c r="AP199" s="123">
        <v>3209710.0169990002</v>
      </c>
      <c r="AQ199" s="123">
        <v>3209710.0169990002</v>
      </c>
      <c r="AR199" s="132" t="s">
        <v>86</v>
      </c>
      <c r="AS199" s="132" t="s">
        <v>128</v>
      </c>
      <c r="AT199" s="116" t="s">
        <v>355</v>
      </c>
      <c r="AU199" s="132" t="s">
        <v>93</v>
      </c>
      <c r="AV199" s="189" t="s">
        <v>430</v>
      </c>
      <c r="AW199" s="59" t="s">
        <v>128</v>
      </c>
      <c r="AX199" s="43" t="s">
        <v>128</v>
      </c>
      <c r="AY199" s="43" t="s">
        <v>128</v>
      </c>
      <c r="BA199" t="str">
        <f t="shared" si="2"/>
        <v>0</v>
      </c>
    </row>
    <row r="200" spans="1:53" ht="16" hidden="1" x14ac:dyDescent="0.2">
      <c r="A200" s="194"/>
      <c r="B200" s="133" t="s">
        <v>216</v>
      </c>
      <c r="C200" s="125" t="s">
        <v>34</v>
      </c>
      <c r="D200" s="115" t="s">
        <v>425</v>
      </c>
      <c r="E200" s="133" t="s">
        <v>216</v>
      </c>
      <c r="F200" s="116" t="s">
        <v>128</v>
      </c>
      <c r="G200" s="117"/>
      <c r="H200" s="117"/>
      <c r="I200" s="117"/>
      <c r="J200" s="117"/>
      <c r="K200" s="118" t="s">
        <v>307</v>
      </c>
      <c r="L200" s="119" t="s">
        <v>428</v>
      </c>
      <c r="M200" s="118" t="s">
        <v>283</v>
      </c>
      <c r="N200" s="119">
        <v>2011</v>
      </c>
      <c r="O200" s="120" t="s">
        <v>128</v>
      </c>
      <c r="P200" s="120" t="s">
        <v>128</v>
      </c>
      <c r="Q200" s="120" t="s">
        <v>128</v>
      </c>
      <c r="R200" s="120" t="s">
        <v>128</v>
      </c>
      <c r="S200" s="120" t="s">
        <v>128</v>
      </c>
      <c r="T200" s="117"/>
      <c r="U200" s="117"/>
      <c r="V200" s="117"/>
      <c r="W200" s="117"/>
      <c r="X200" s="117"/>
      <c r="Y200" s="117"/>
      <c r="Z200" s="117"/>
      <c r="AA200" s="117"/>
      <c r="AB200" s="117"/>
      <c r="AC200" s="117"/>
      <c r="AD200" s="117"/>
      <c r="AE200" s="117"/>
      <c r="AF200" s="117"/>
      <c r="AG200" s="117"/>
      <c r="AH200" s="117"/>
      <c r="AI200" s="117"/>
      <c r="AJ200" s="117"/>
      <c r="AK200" s="119" t="s">
        <v>130</v>
      </c>
      <c r="AL200" s="121">
        <v>919241.40999900002</v>
      </c>
      <c r="AM200" s="119">
        <v>2011</v>
      </c>
      <c r="AN200" s="116">
        <v>1</v>
      </c>
      <c r="AO200" s="116" t="s">
        <v>350</v>
      </c>
      <c r="AP200" s="123">
        <v>919241.40999900002</v>
      </c>
      <c r="AQ200" s="123">
        <v>919241.40999900002</v>
      </c>
      <c r="AR200" s="132" t="s">
        <v>86</v>
      </c>
      <c r="AS200" s="132" t="s">
        <v>128</v>
      </c>
      <c r="AT200" s="116" t="s">
        <v>352</v>
      </c>
      <c r="AU200" s="132" t="s">
        <v>93</v>
      </c>
      <c r="AV200" s="189" t="s">
        <v>431</v>
      </c>
      <c r="AW200" s="59" t="s">
        <v>128</v>
      </c>
      <c r="AX200" s="43" t="s">
        <v>128</v>
      </c>
      <c r="AY200" s="43" t="s">
        <v>128</v>
      </c>
      <c r="BA200" t="str">
        <f t="shared" si="2"/>
        <v>0</v>
      </c>
    </row>
    <row r="201" spans="1:53" ht="16" hidden="1" x14ac:dyDescent="0.2">
      <c r="A201" s="194"/>
      <c r="B201" s="133" t="s">
        <v>216</v>
      </c>
      <c r="C201" s="125" t="s">
        <v>34</v>
      </c>
      <c r="D201" s="115" t="s">
        <v>425</v>
      </c>
      <c r="E201" s="133" t="s">
        <v>216</v>
      </c>
      <c r="F201" s="116" t="s">
        <v>128</v>
      </c>
      <c r="G201" s="117"/>
      <c r="H201" s="117"/>
      <c r="I201" s="117"/>
      <c r="J201" s="117"/>
      <c r="K201" s="118" t="s">
        <v>307</v>
      </c>
      <c r="L201" s="119" t="s">
        <v>429</v>
      </c>
      <c r="M201" s="118" t="s">
        <v>283</v>
      </c>
      <c r="N201" s="119">
        <v>2011</v>
      </c>
      <c r="O201" s="120" t="s">
        <v>128</v>
      </c>
      <c r="P201" s="120" t="s">
        <v>128</v>
      </c>
      <c r="Q201" s="120" t="s">
        <v>128</v>
      </c>
      <c r="R201" s="120" t="s">
        <v>128</v>
      </c>
      <c r="S201" s="120" t="s">
        <v>128</v>
      </c>
      <c r="T201" s="117"/>
      <c r="U201" s="117"/>
      <c r="V201" s="117"/>
      <c r="W201" s="117"/>
      <c r="X201" s="117"/>
      <c r="Y201" s="117"/>
      <c r="Z201" s="117"/>
      <c r="AA201" s="117"/>
      <c r="AB201" s="117"/>
      <c r="AC201" s="117"/>
      <c r="AD201" s="117"/>
      <c r="AE201" s="117"/>
      <c r="AF201" s="117"/>
      <c r="AG201" s="117"/>
      <c r="AH201" s="117"/>
      <c r="AI201" s="117"/>
      <c r="AJ201" s="117"/>
      <c r="AK201" s="119" t="s">
        <v>130</v>
      </c>
      <c r="AL201" s="121">
        <v>2501191.7255555</v>
      </c>
      <c r="AM201" s="119">
        <v>2011</v>
      </c>
      <c r="AN201" s="116">
        <v>1</v>
      </c>
      <c r="AO201" s="116" t="s">
        <v>350</v>
      </c>
      <c r="AP201" s="123">
        <v>2501191.7255555</v>
      </c>
      <c r="AQ201" s="123">
        <v>2501191.7255555</v>
      </c>
      <c r="AR201" s="132" t="s">
        <v>86</v>
      </c>
      <c r="AS201" s="132" t="s">
        <v>128</v>
      </c>
      <c r="AT201" s="116" t="s">
        <v>352</v>
      </c>
      <c r="AU201" s="132" t="s">
        <v>93</v>
      </c>
      <c r="AV201" s="187" t="s">
        <v>353</v>
      </c>
      <c r="AW201" s="59" t="s">
        <v>128</v>
      </c>
      <c r="AX201" s="43" t="s">
        <v>128</v>
      </c>
      <c r="AY201" s="43" t="s">
        <v>128</v>
      </c>
      <c r="BA201" t="str">
        <f t="shared" si="2"/>
        <v>0</v>
      </c>
    </row>
    <row r="202" spans="1:53" ht="16" hidden="1" x14ac:dyDescent="0.2">
      <c r="A202" s="194"/>
      <c r="B202" s="133" t="s">
        <v>216</v>
      </c>
      <c r="C202" s="125" t="s">
        <v>34</v>
      </c>
      <c r="D202" s="115" t="s">
        <v>425</v>
      </c>
      <c r="E202" s="133" t="s">
        <v>216</v>
      </c>
      <c r="F202" s="116" t="s">
        <v>128</v>
      </c>
      <c r="G202" s="117"/>
      <c r="H202" s="117"/>
      <c r="I202" s="117"/>
      <c r="J202" s="117"/>
      <c r="K202" s="118" t="s">
        <v>307</v>
      </c>
      <c r="L202" s="119" t="s">
        <v>426</v>
      </c>
      <c r="M202" s="118" t="s">
        <v>283</v>
      </c>
      <c r="N202" s="119">
        <v>2011</v>
      </c>
      <c r="O202" s="120" t="s">
        <v>128</v>
      </c>
      <c r="P202" s="120" t="s">
        <v>128</v>
      </c>
      <c r="Q202" s="120" t="s">
        <v>128</v>
      </c>
      <c r="R202" s="120" t="s">
        <v>128</v>
      </c>
      <c r="S202" s="120" t="s">
        <v>128</v>
      </c>
      <c r="T202" s="117"/>
      <c r="U202" s="117"/>
      <c r="V202" s="117"/>
      <c r="W202" s="117"/>
      <c r="X202" s="117"/>
      <c r="Y202" s="117"/>
      <c r="Z202" s="117"/>
      <c r="AA202" s="117"/>
      <c r="AB202" s="117"/>
      <c r="AC202" s="117"/>
      <c r="AD202" s="117"/>
      <c r="AE202" s="117"/>
      <c r="AF202" s="117"/>
      <c r="AG202" s="117"/>
      <c r="AH202" s="117"/>
      <c r="AI202" s="117"/>
      <c r="AJ202" s="117"/>
      <c r="AK202" s="119" t="s">
        <v>130</v>
      </c>
      <c r="AL202" s="121">
        <v>1265865.6588880001</v>
      </c>
      <c r="AM202" s="119">
        <v>2011</v>
      </c>
      <c r="AN202" s="116">
        <v>1</v>
      </c>
      <c r="AO202" s="116" t="s">
        <v>350</v>
      </c>
      <c r="AP202" s="123">
        <v>1265865.6588880001</v>
      </c>
      <c r="AQ202" s="123">
        <v>1265865.6588880001</v>
      </c>
      <c r="AR202" s="132" t="s">
        <v>86</v>
      </c>
      <c r="AS202" s="132" t="s">
        <v>128</v>
      </c>
      <c r="AT202" s="116" t="s">
        <v>351</v>
      </c>
      <c r="AU202" s="132" t="s">
        <v>93</v>
      </c>
      <c r="AV202" s="189" t="s">
        <v>358</v>
      </c>
      <c r="AW202" s="59" t="s">
        <v>128</v>
      </c>
      <c r="AX202" s="43" t="s">
        <v>128</v>
      </c>
      <c r="AY202" s="43" t="s">
        <v>128</v>
      </c>
      <c r="BA202" t="str">
        <f t="shared" si="2"/>
        <v>0</v>
      </c>
    </row>
    <row r="203" spans="1:53" ht="33" hidden="1" customHeight="1" x14ac:dyDescent="0.2">
      <c r="A203" s="194"/>
      <c r="B203" s="133"/>
      <c r="C203" s="125" t="s">
        <v>34</v>
      </c>
      <c r="D203" s="115" t="s">
        <v>434</v>
      </c>
      <c r="E203" s="133"/>
      <c r="F203" s="116"/>
      <c r="G203" s="117"/>
      <c r="H203" s="117"/>
      <c r="I203" s="117"/>
      <c r="J203" s="117"/>
      <c r="K203" s="118"/>
      <c r="L203" s="119"/>
      <c r="M203" s="118"/>
      <c r="N203" s="119"/>
      <c r="O203" s="120"/>
      <c r="P203" s="120"/>
      <c r="Q203" s="120"/>
      <c r="R203" s="120"/>
      <c r="S203" s="120"/>
      <c r="T203" s="117"/>
      <c r="U203" s="117"/>
      <c r="V203" s="117"/>
      <c r="W203" s="117"/>
      <c r="X203" s="117"/>
      <c r="Y203" s="117"/>
      <c r="Z203" s="117"/>
      <c r="AA203" s="117"/>
      <c r="AB203" s="117"/>
      <c r="AC203" s="117"/>
      <c r="AD203" s="117"/>
      <c r="AE203" s="117"/>
      <c r="AF203" s="117"/>
      <c r="AG203" s="117"/>
      <c r="AH203" s="117"/>
      <c r="AI203" s="117"/>
      <c r="AJ203" s="117"/>
      <c r="AK203" s="119"/>
      <c r="AL203" s="121"/>
      <c r="AM203" s="119"/>
      <c r="AN203" s="116"/>
      <c r="AO203" s="116"/>
      <c r="AP203" s="123"/>
      <c r="AQ203" s="123"/>
      <c r="AR203" s="116"/>
      <c r="AS203" s="116"/>
      <c r="AT203" s="116"/>
      <c r="AU203" s="116"/>
      <c r="AV203" s="135"/>
      <c r="AW203" s="58"/>
      <c r="AX203" s="41"/>
      <c r="AY203" s="41"/>
      <c r="BA203">
        <f t="shared" ref="BA203:BA266" si="3">IF(AL203&lt;300000,AL203,"0")</f>
        <v>0</v>
      </c>
    </row>
    <row r="204" spans="1:53" ht="18.75" hidden="1" customHeight="1" x14ac:dyDescent="0.2">
      <c r="A204" s="194"/>
      <c r="B204" s="133" t="s">
        <v>216</v>
      </c>
      <c r="C204" s="125" t="s">
        <v>34</v>
      </c>
      <c r="D204" s="115" t="s">
        <v>433</v>
      </c>
      <c r="E204" s="133" t="s">
        <v>216</v>
      </c>
      <c r="F204" s="116" t="s">
        <v>128</v>
      </c>
      <c r="G204" s="117"/>
      <c r="H204" s="117"/>
      <c r="I204" s="117"/>
      <c r="J204" s="117"/>
      <c r="K204" s="118" t="s">
        <v>307</v>
      </c>
      <c r="L204" s="119"/>
      <c r="M204" s="118" t="s">
        <v>283</v>
      </c>
      <c r="N204" s="119">
        <v>2011</v>
      </c>
      <c r="O204" s="120" t="s">
        <v>128</v>
      </c>
      <c r="P204" s="120" t="s">
        <v>128</v>
      </c>
      <c r="Q204" s="120" t="s">
        <v>128</v>
      </c>
      <c r="R204" s="120" t="s">
        <v>128</v>
      </c>
      <c r="S204" s="120" t="s">
        <v>128</v>
      </c>
      <c r="T204" s="117"/>
      <c r="U204" s="117"/>
      <c r="V204" s="117"/>
      <c r="W204" s="117"/>
      <c r="X204" s="117"/>
      <c r="Y204" s="117"/>
      <c r="Z204" s="117"/>
      <c r="AA204" s="117"/>
      <c r="AB204" s="117"/>
      <c r="AC204" s="117"/>
      <c r="AD204" s="117"/>
      <c r="AE204" s="117"/>
      <c r="AF204" s="117"/>
      <c r="AG204" s="117"/>
      <c r="AH204" s="117"/>
      <c r="AI204" s="117"/>
      <c r="AJ204" s="117"/>
      <c r="AK204" s="119" t="s">
        <v>130</v>
      </c>
      <c r="AL204" s="121">
        <v>2443137.0099999998</v>
      </c>
      <c r="AM204" s="119">
        <v>2011</v>
      </c>
      <c r="AN204" s="116">
        <v>1</v>
      </c>
      <c r="AO204" s="116" t="s">
        <v>350</v>
      </c>
      <c r="AP204" s="123">
        <v>2443137.0099999998</v>
      </c>
      <c r="AQ204" s="123">
        <v>2443137.0099999998</v>
      </c>
      <c r="AR204" s="132" t="s">
        <v>86</v>
      </c>
      <c r="AS204" s="132" t="s">
        <v>128</v>
      </c>
      <c r="AT204" s="116" t="s">
        <v>355</v>
      </c>
      <c r="AU204" s="132" t="s">
        <v>93</v>
      </c>
      <c r="AV204" s="189" t="s">
        <v>371</v>
      </c>
      <c r="AW204" s="59" t="s">
        <v>128</v>
      </c>
      <c r="AX204" s="43" t="s">
        <v>128</v>
      </c>
      <c r="AY204" s="43" t="s">
        <v>128</v>
      </c>
      <c r="BA204" t="str">
        <f t="shared" si="3"/>
        <v>0</v>
      </c>
    </row>
    <row r="205" spans="1:53" ht="18.75" hidden="1" customHeight="1" x14ac:dyDescent="0.2">
      <c r="A205" s="194"/>
      <c r="B205" s="133" t="s">
        <v>216</v>
      </c>
      <c r="C205" s="125" t="s">
        <v>34</v>
      </c>
      <c r="D205" s="115" t="s">
        <v>433</v>
      </c>
      <c r="E205" s="133" t="s">
        <v>216</v>
      </c>
      <c r="F205" s="116" t="s">
        <v>128</v>
      </c>
      <c r="G205" s="117"/>
      <c r="H205" s="117"/>
      <c r="I205" s="117"/>
      <c r="J205" s="117"/>
      <c r="K205" s="118" t="s">
        <v>307</v>
      </c>
      <c r="L205" s="119"/>
      <c r="M205" s="118" t="s">
        <v>283</v>
      </c>
      <c r="N205" s="119">
        <v>2011</v>
      </c>
      <c r="O205" s="120" t="s">
        <v>128</v>
      </c>
      <c r="P205" s="120" t="s">
        <v>128</v>
      </c>
      <c r="Q205" s="120" t="s">
        <v>128</v>
      </c>
      <c r="R205" s="120" t="s">
        <v>128</v>
      </c>
      <c r="S205" s="120" t="s">
        <v>128</v>
      </c>
      <c r="T205" s="117"/>
      <c r="U205" s="117"/>
      <c r="V205" s="117"/>
      <c r="W205" s="117"/>
      <c r="X205" s="117"/>
      <c r="Y205" s="117"/>
      <c r="Z205" s="117"/>
      <c r="AA205" s="117"/>
      <c r="AB205" s="117"/>
      <c r="AC205" s="117"/>
      <c r="AD205" s="117"/>
      <c r="AE205" s="117"/>
      <c r="AF205" s="117"/>
      <c r="AG205" s="117"/>
      <c r="AH205" s="117"/>
      <c r="AI205" s="117"/>
      <c r="AJ205" s="117"/>
      <c r="AK205" s="119" t="s">
        <v>130</v>
      </c>
      <c r="AL205" s="121">
        <v>1221568.5</v>
      </c>
      <c r="AM205" s="119">
        <v>2011</v>
      </c>
      <c r="AN205" s="116">
        <v>1</v>
      </c>
      <c r="AO205" s="116" t="s">
        <v>350</v>
      </c>
      <c r="AP205" s="123">
        <v>1221568.5</v>
      </c>
      <c r="AQ205" s="123">
        <v>1221568.5</v>
      </c>
      <c r="AR205" s="132" t="s">
        <v>86</v>
      </c>
      <c r="AS205" s="132" t="s">
        <v>128</v>
      </c>
      <c r="AT205" s="116" t="s">
        <v>355</v>
      </c>
      <c r="AU205" s="132" t="s">
        <v>93</v>
      </c>
      <c r="AV205" s="189" t="s">
        <v>364</v>
      </c>
      <c r="AW205" s="59" t="s">
        <v>128</v>
      </c>
      <c r="AX205" s="43" t="s">
        <v>128</v>
      </c>
      <c r="AY205" s="43" t="s">
        <v>128</v>
      </c>
      <c r="BA205" t="str">
        <f t="shared" si="3"/>
        <v>0</v>
      </c>
    </row>
    <row r="206" spans="1:53" ht="18.75" hidden="1" customHeight="1" x14ac:dyDescent="0.2">
      <c r="A206" s="194"/>
      <c r="B206" s="133" t="s">
        <v>216</v>
      </c>
      <c r="C206" s="125" t="s">
        <v>34</v>
      </c>
      <c r="D206" s="115" t="s">
        <v>433</v>
      </c>
      <c r="E206" s="133" t="s">
        <v>216</v>
      </c>
      <c r="F206" s="116" t="s">
        <v>128</v>
      </c>
      <c r="G206" s="117"/>
      <c r="H206" s="117"/>
      <c r="I206" s="117"/>
      <c r="J206" s="117"/>
      <c r="K206" s="118" t="s">
        <v>307</v>
      </c>
      <c r="L206" s="119"/>
      <c r="M206" s="118" t="s">
        <v>283</v>
      </c>
      <c r="N206" s="119">
        <v>2011</v>
      </c>
      <c r="O206" s="120" t="s">
        <v>128</v>
      </c>
      <c r="P206" s="120" t="s">
        <v>128</v>
      </c>
      <c r="Q206" s="120" t="s">
        <v>128</v>
      </c>
      <c r="R206" s="120" t="s">
        <v>128</v>
      </c>
      <c r="S206" s="120" t="s">
        <v>128</v>
      </c>
      <c r="T206" s="117"/>
      <c r="U206" s="117"/>
      <c r="V206" s="117"/>
      <c r="W206" s="117"/>
      <c r="X206" s="117"/>
      <c r="Y206" s="117"/>
      <c r="Z206" s="117"/>
      <c r="AA206" s="117"/>
      <c r="AB206" s="117"/>
      <c r="AC206" s="117"/>
      <c r="AD206" s="117"/>
      <c r="AE206" s="117"/>
      <c r="AF206" s="117"/>
      <c r="AG206" s="117"/>
      <c r="AH206" s="117"/>
      <c r="AI206" s="117"/>
      <c r="AJ206" s="117"/>
      <c r="AK206" s="119" t="s">
        <v>130</v>
      </c>
      <c r="AL206" s="121">
        <v>1221568.5</v>
      </c>
      <c r="AM206" s="119">
        <v>2011</v>
      </c>
      <c r="AN206" s="116">
        <v>1</v>
      </c>
      <c r="AO206" s="116" t="s">
        <v>350</v>
      </c>
      <c r="AP206" s="123">
        <v>1221568.5</v>
      </c>
      <c r="AQ206" s="123">
        <v>1221568.5</v>
      </c>
      <c r="AR206" s="132" t="s">
        <v>86</v>
      </c>
      <c r="AS206" s="132" t="s">
        <v>128</v>
      </c>
      <c r="AT206" s="132" t="s">
        <v>361</v>
      </c>
      <c r="AU206" s="132" t="s">
        <v>93</v>
      </c>
      <c r="AV206" s="189" t="s">
        <v>435</v>
      </c>
      <c r="AW206" s="59" t="s">
        <v>128</v>
      </c>
      <c r="AX206" s="43" t="s">
        <v>128</v>
      </c>
      <c r="AY206" s="43" t="s">
        <v>128</v>
      </c>
      <c r="BA206" t="str">
        <f t="shared" si="3"/>
        <v>0</v>
      </c>
    </row>
    <row r="207" spans="1:53" ht="18.75" hidden="1" customHeight="1" x14ac:dyDescent="0.2">
      <c r="A207" s="194"/>
      <c r="B207" s="133" t="s">
        <v>216</v>
      </c>
      <c r="C207" s="125" t="s">
        <v>34</v>
      </c>
      <c r="D207" s="115" t="s">
        <v>433</v>
      </c>
      <c r="E207" s="133" t="s">
        <v>216</v>
      </c>
      <c r="F207" s="116" t="s">
        <v>128</v>
      </c>
      <c r="G207" s="117"/>
      <c r="H207" s="117"/>
      <c r="I207" s="117"/>
      <c r="J207" s="117"/>
      <c r="K207" s="118" t="s">
        <v>307</v>
      </c>
      <c r="L207" s="119"/>
      <c r="M207" s="118" t="s">
        <v>283</v>
      </c>
      <c r="N207" s="119">
        <v>2011</v>
      </c>
      <c r="O207" s="120" t="s">
        <v>128</v>
      </c>
      <c r="P207" s="120" t="s">
        <v>128</v>
      </c>
      <c r="Q207" s="120" t="s">
        <v>128</v>
      </c>
      <c r="R207" s="120" t="s">
        <v>128</v>
      </c>
      <c r="S207" s="120" t="s">
        <v>128</v>
      </c>
      <c r="T207" s="117"/>
      <c r="U207" s="117"/>
      <c r="V207" s="117"/>
      <c r="W207" s="117"/>
      <c r="X207" s="117"/>
      <c r="Y207" s="117"/>
      <c r="Z207" s="117"/>
      <c r="AA207" s="117"/>
      <c r="AB207" s="117"/>
      <c r="AC207" s="117"/>
      <c r="AD207" s="117"/>
      <c r="AE207" s="117"/>
      <c r="AF207" s="117"/>
      <c r="AG207" s="117"/>
      <c r="AH207" s="117"/>
      <c r="AI207" s="117"/>
      <c r="AJ207" s="117"/>
      <c r="AK207" s="119" t="s">
        <v>130</v>
      </c>
      <c r="AL207" s="121">
        <v>1832352.76</v>
      </c>
      <c r="AM207" s="119">
        <v>2011</v>
      </c>
      <c r="AN207" s="116">
        <v>1</v>
      </c>
      <c r="AO207" s="116" t="s">
        <v>350</v>
      </c>
      <c r="AP207" s="123">
        <v>1832352.76</v>
      </c>
      <c r="AQ207" s="123">
        <v>1832352.76</v>
      </c>
      <c r="AR207" s="132" t="s">
        <v>86</v>
      </c>
      <c r="AS207" s="132" t="s">
        <v>128</v>
      </c>
      <c r="AT207" s="132" t="s">
        <v>361</v>
      </c>
      <c r="AU207" s="132" t="s">
        <v>93</v>
      </c>
      <c r="AV207" s="189" t="s">
        <v>377</v>
      </c>
      <c r="AW207" s="59" t="s">
        <v>128</v>
      </c>
      <c r="AX207" s="43" t="s">
        <v>128</v>
      </c>
      <c r="AY207" s="43" t="s">
        <v>128</v>
      </c>
      <c r="BA207" t="str">
        <f t="shared" si="3"/>
        <v>0</v>
      </c>
    </row>
    <row r="208" spans="1:53" ht="32.25" hidden="1" customHeight="1" x14ac:dyDescent="0.2">
      <c r="A208" s="194"/>
      <c r="B208" s="133" t="s">
        <v>215</v>
      </c>
      <c r="C208" s="125" t="s">
        <v>34</v>
      </c>
      <c r="D208" s="115" t="s">
        <v>197</v>
      </c>
      <c r="E208" s="133" t="s">
        <v>215</v>
      </c>
      <c r="F208" s="116" t="s">
        <v>128</v>
      </c>
      <c r="G208" s="117"/>
      <c r="H208" s="117"/>
      <c r="I208" s="117"/>
      <c r="J208" s="117"/>
      <c r="K208" s="118" t="s">
        <v>308</v>
      </c>
      <c r="L208" s="120" t="s">
        <v>128</v>
      </c>
      <c r="M208" s="156" t="s">
        <v>309</v>
      </c>
      <c r="N208" s="119">
        <v>2011</v>
      </c>
      <c r="O208" s="120" t="s">
        <v>128</v>
      </c>
      <c r="P208" s="120" t="s">
        <v>128</v>
      </c>
      <c r="Q208" s="120" t="s">
        <v>128</v>
      </c>
      <c r="R208" s="120" t="s">
        <v>128</v>
      </c>
      <c r="S208" s="120" t="s">
        <v>128</v>
      </c>
      <c r="T208" s="117"/>
      <c r="U208" s="117"/>
      <c r="V208" s="117"/>
      <c r="W208" s="117"/>
      <c r="X208" s="117"/>
      <c r="Y208" s="117"/>
      <c r="Z208" s="117"/>
      <c r="AA208" s="117"/>
      <c r="AB208" s="117"/>
      <c r="AC208" s="117"/>
      <c r="AD208" s="117"/>
      <c r="AE208" s="117"/>
      <c r="AF208" s="117"/>
      <c r="AG208" s="117"/>
      <c r="AH208" s="117"/>
      <c r="AI208" s="117"/>
      <c r="AJ208" s="117"/>
      <c r="AK208" s="119" t="s">
        <v>130</v>
      </c>
      <c r="AL208" s="121">
        <v>918636.97450999997</v>
      </c>
      <c r="AM208" s="119">
        <v>2011</v>
      </c>
      <c r="AN208" s="116">
        <v>1</v>
      </c>
      <c r="AO208" s="116" t="s">
        <v>350</v>
      </c>
      <c r="AP208" s="123">
        <v>918636.97450999997</v>
      </c>
      <c r="AQ208" s="123">
        <v>918636.97450999997</v>
      </c>
      <c r="AR208" s="116" t="s">
        <v>86</v>
      </c>
      <c r="AS208" s="116" t="s">
        <v>128</v>
      </c>
      <c r="AT208" s="116" t="s">
        <v>355</v>
      </c>
      <c r="AU208" s="116" t="s">
        <v>93</v>
      </c>
      <c r="AV208" s="135" t="s">
        <v>372</v>
      </c>
      <c r="AW208" s="58" t="s">
        <v>128</v>
      </c>
      <c r="AX208" s="41" t="s">
        <v>128</v>
      </c>
      <c r="AY208" s="41" t="s">
        <v>128</v>
      </c>
      <c r="BA208" t="str">
        <f t="shared" si="3"/>
        <v>0</v>
      </c>
    </row>
    <row r="209" spans="1:53" ht="33" hidden="1" customHeight="1" x14ac:dyDescent="0.2">
      <c r="A209" s="200"/>
      <c r="B209" s="214" t="s">
        <v>215</v>
      </c>
      <c r="C209" s="202" t="s">
        <v>34</v>
      </c>
      <c r="D209" s="203" t="s">
        <v>197</v>
      </c>
      <c r="E209" s="214" t="s">
        <v>215</v>
      </c>
      <c r="F209" s="204" t="s">
        <v>128</v>
      </c>
      <c r="G209" s="205"/>
      <c r="H209" s="205"/>
      <c r="I209" s="205"/>
      <c r="J209" s="205"/>
      <c r="K209" s="206" t="s">
        <v>308</v>
      </c>
      <c r="L209" s="207" t="s">
        <v>128</v>
      </c>
      <c r="M209" s="215" t="s">
        <v>309</v>
      </c>
      <c r="N209" s="201">
        <v>2011</v>
      </c>
      <c r="O209" s="207" t="s">
        <v>128</v>
      </c>
      <c r="P209" s="207" t="s">
        <v>128</v>
      </c>
      <c r="Q209" s="207" t="s">
        <v>128</v>
      </c>
      <c r="R209" s="207" t="s">
        <v>128</v>
      </c>
      <c r="S209" s="207" t="s">
        <v>128</v>
      </c>
      <c r="T209" s="205"/>
      <c r="U209" s="205"/>
      <c r="V209" s="205"/>
      <c r="W209" s="205"/>
      <c r="X209" s="205"/>
      <c r="Y209" s="205"/>
      <c r="Z209" s="205"/>
      <c r="AA209" s="205"/>
      <c r="AB209" s="205"/>
      <c r="AC209" s="205"/>
      <c r="AD209" s="205"/>
      <c r="AE209" s="205"/>
      <c r="AF209" s="205"/>
      <c r="AG209" s="205"/>
      <c r="AH209" s="205"/>
      <c r="AI209" s="205"/>
      <c r="AJ209" s="205"/>
      <c r="AK209" s="201" t="s">
        <v>130</v>
      </c>
      <c r="AL209" s="208">
        <v>918636.97450999997</v>
      </c>
      <c r="AM209" s="201">
        <v>2011</v>
      </c>
      <c r="AN209" s="204">
        <v>1</v>
      </c>
      <c r="AO209" s="204" t="s">
        <v>350</v>
      </c>
      <c r="AP209" s="213">
        <v>918636.97450999997</v>
      </c>
      <c r="AQ209" s="213">
        <v>918636.97450999997</v>
      </c>
      <c r="AR209" s="204" t="s">
        <v>86</v>
      </c>
      <c r="AS209" s="204" t="s">
        <v>128</v>
      </c>
      <c r="AT209" s="204" t="s">
        <v>356</v>
      </c>
      <c r="AU209" s="204" t="s">
        <v>93</v>
      </c>
      <c r="AV209" s="90" t="s">
        <v>357</v>
      </c>
      <c r="AW209" s="58" t="s">
        <v>128</v>
      </c>
      <c r="AX209" s="41" t="s">
        <v>128</v>
      </c>
      <c r="AY209" s="41" t="s">
        <v>128</v>
      </c>
      <c r="BA209" t="str">
        <f t="shared" si="3"/>
        <v>0</v>
      </c>
    </row>
    <row r="210" spans="1:53" ht="30" hidden="1" customHeight="1" x14ac:dyDescent="0.2">
      <c r="A210" s="194"/>
      <c r="B210" s="133" t="s">
        <v>215</v>
      </c>
      <c r="C210" s="125" t="s">
        <v>34</v>
      </c>
      <c r="D210" s="115" t="s">
        <v>197</v>
      </c>
      <c r="E210" s="133" t="s">
        <v>215</v>
      </c>
      <c r="F210" s="116" t="s">
        <v>128</v>
      </c>
      <c r="G210" s="117"/>
      <c r="H210" s="117"/>
      <c r="I210" s="117"/>
      <c r="J210" s="117"/>
      <c r="K210" s="118" t="s">
        <v>308</v>
      </c>
      <c r="L210" s="120" t="s">
        <v>128</v>
      </c>
      <c r="M210" s="156" t="s">
        <v>309</v>
      </c>
      <c r="N210" s="119">
        <v>2011</v>
      </c>
      <c r="O210" s="120" t="s">
        <v>128</v>
      </c>
      <c r="P210" s="120" t="s">
        <v>128</v>
      </c>
      <c r="Q210" s="120" t="s">
        <v>128</v>
      </c>
      <c r="R210" s="120" t="s">
        <v>128</v>
      </c>
      <c r="S210" s="120" t="s">
        <v>128</v>
      </c>
      <c r="T210" s="117"/>
      <c r="U210" s="117"/>
      <c r="V210" s="117"/>
      <c r="W210" s="117"/>
      <c r="X210" s="117"/>
      <c r="Y210" s="117"/>
      <c r="Z210" s="117"/>
      <c r="AA210" s="117"/>
      <c r="AB210" s="117"/>
      <c r="AC210" s="117"/>
      <c r="AD210" s="117"/>
      <c r="AE210" s="117"/>
      <c r="AF210" s="117"/>
      <c r="AG210" s="117"/>
      <c r="AH210" s="117"/>
      <c r="AI210" s="117"/>
      <c r="AJ210" s="117"/>
      <c r="AK210" s="119" t="s">
        <v>130</v>
      </c>
      <c r="AL210" s="121">
        <v>918636.97450999997</v>
      </c>
      <c r="AM210" s="119">
        <v>2011</v>
      </c>
      <c r="AN210" s="116">
        <v>1</v>
      </c>
      <c r="AO210" s="116" t="s">
        <v>350</v>
      </c>
      <c r="AP210" s="123">
        <v>918636.97450999997</v>
      </c>
      <c r="AQ210" s="123">
        <v>918636.97450999997</v>
      </c>
      <c r="AR210" s="116" t="s">
        <v>86</v>
      </c>
      <c r="AS210" s="116" t="s">
        <v>128</v>
      </c>
      <c r="AT210" s="116" t="s">
        <v>361</v>
      </c>
      <c r="AU210" s="116" t="s">
        <v>93</v>
      </c>
      <c r="AV210" s="135" t="s">
        <v>362</v>
      </c>
      <c r="AW210" s="58" t="s">
        <v>128</v>
      </c>
      <c r="AX210" s="41" t="s">
        <v>128</v>
      </c>
      <c r="AY210" s="41" t="s">
        <v>128</v>
      </c>
      <c r="BA210" t="str">
        <f t="shared" si="3"/>
        <v>0</v>
      </c>
    </row>
    <row r="211" spans="1:53" ht="43.5" hidden="1" customHeight="1" x14ac:dyDescent="0.2">
      <c r="A211" s="134"/>
      <c r="B211" s="105" t="s">
        <v>215</v>
      </c>
      <c r="C211" s="101" t="s">
        <v>34</v>
      </c>
      <c r="D211" s="92" t="s">
        <v>197</v>
      </c>
      <c r="E211" s="105" t="s">
        <v>215</v>
      </c>
      <c r="F211" s="99" t="s">
        <v>128</v>
      </c>
      <c r="G211" s="102"/>
      <c r="H211" s="102"/>
      <c r="I211" s="102"/>
      <c r="J211" s="102"/>
      <c r="K211" s="94" t="s">
        <v>308</v>
      </c>
      <c r="L211" s="96" t="s">
        <v>128</v>
      </c>
      <c r="M211" s="154" t="s">
        <v>309</v>
      </c>
      <c r="N211" s="95">
        <v>2011</v>
      </c>
      <c r="O211" s="96" t="s">
        <v>128</v>
      </c>
      <c r="P211" s="96" t="s">
        <v>128</v>
      </c>
      <c r="Q211" s="96" t="s">
        <v>128</v>
      </c>
      <c r="R211" s="96" t="s">
        <v>128</v>
      </c>
      <c r="S211" s="96" t="s">
        <v>128</v>
      </c>
      <c r="T211" s="102"/>
      <c r="U211" s="102"/>
      <c r="V211" s="102"/>
      <c r="W211" s="102"/>
      <c r="X211" s="102"/>
      <c r="Y211" s="102"/>
      <c r="Z211" s="102"/>
      <c r="AA211" s="102"/>
      <c r="AB211" s="102"/>
      <c r="AC211" s="102"/>
      <c r="AD211" s="102"/>
      <c r="AE211" s="102"/>
      <c r="AF211" s="102"/>
      <c r="AG211" s="102"/>
      <c r="AH211" s="102"/>
      <c r="AI211" s="102"/>
      <c r="AJ211" s="102"/>
      <c r="AK211" s="95" t="s">
        <v>130</v>
      </c>
      <c r="AL211" s="97">
        <v>918636.97450999997</v>
      </c>
      <c r="AM211" s="95">
        <v>2011</v>
      </c>
      <c r="AN211" s="99">
        <v>1</v>
      </c>
      <c r="AO211" s="99" t="s">
        <v>350</v>
      </c>
      <c r="AP211" s="98">
        <v>918636.97450999997</v>
      </c>
      <c r="AQ211" s="98">
        <v>918636.97450999997</v>
      </c>
      <c r="AR211" s="99" t="s">
        <v>86</v>
      </c>
      <c r="AS211" s="99" t="s">
        <v>128</v>
      </c>
      <c r="AT211" s="99" t="s">
        <v>361</v>
      </c>
      <c r="AU211" s="99" t="s">
        <v>93</v>
      </c>
      <c r="AV211" s="135" t="s">
        <v>362</v>
      </c>
      <c r="AW211" s="58" t="s">
        <v>128</v>
      </c>
      <c r="AX211" s="41" t="s">
        <v>128</v>
      </c>
      <c r="AY211" s="41" t="s">
        <v>128</v>
      </c>
      <c r="BA211" t="str">
        <f t="shared" si="3"/>
        <v>0</v>
      </c>
    </row>
    <row r="212" spans="1:53" ht="45" hidden="1" customHeight="1" x14ac:dyDescent="0.2">
      <c r="A212" s="134"/>
      <c r="B212" s="105" t="s">
        <v>215</v>
      </c>
      <c r="C212" s="101" t="s">
        <v>34</v>
      </c>
      <c r="D212" s="92" t="s">
        <v>197</v>
      </c>
      <c r="E212" s="105" t="s">
        <v>215</v>
      </c>
      <c r="F212" s="99" t="s">
        <v>128</v>
      </c>
      <c r="G212" s="102"/>
      <c r="H212" s="102"/>
      <c r="I212" s="102"/>
      <c r="J212" s="102"/>
      <c r="K212" s="94" t="s">
        <v>308</v>
      </c>
      <c r="L212" s="96" t="s">
        <v>128</v>
      </c>
      <c r="M212" s="154" t="s">
        <v>309</v>
      </c>
      <c r="N212" s="95">
        <v>2011</v>
      </c>
      <c r="O212" s="96" t="s">
        <v>128</v>
      </c>
      <c r="P212" s="96" t="s">
        <v>128</v>
      </c>
      <c r="Q212" s="96" t="s">
        <v>128</v>
      </c>
      <c r="R212" s="96" t="s">
        <v>128</v>
      </c>
      <c r="S212" s="96" t="s">
        <v>128</v>
      </c>
      <c r="T212" s="102"/>
      <c r="U212" s="102"/>
      <c r="V212" s="102"/>
      <c r="W212" s="102"/>
      <c r="X212" s="102"/>
      <c r="Y212" s="102"/>
      <c r="Z212" s="102"/>
      <c r="AA212" s="102"/>
      <c r="AB212" s="102"/>
      <c r="AC212" s="102"/>
      <c r="AD212" s="102"/>
      <c r="AE212" s="102"/>
      <c r="AF212" s="102"/>
      <c r="AG212" s="102"/>
      <c r="AH212" s="102"/>
      <c r="AI212" s="102"/>
      <c r="AJ212" s="102"/>
      <c r="AK212" s="95" t="s">
        <v>130</v>
      </c>
      <c r="AL212" s="97">
        <v>918636.97450999997</v>
      </c>
      <c r="AM212" s="95">
        <v>2011</v>
      </c>
      <c r="AN212" s="99">
        <v>1</v>
      </c>
      <c r="AO212" s="99" t="s">
        <v>350</v>
      </c>
      <c r="AP212" s="98">
        <v>918636.97450999997</v>
      </c>
      <c r="AQ212" s="98">
        <v>918636.97450999997</v>
      </c>
      <c r="AR212" s="99" t="s">
        <v>86</v>
      </c>
      <c r="AS212" s="99" t="s">
        <v>128</v>
      </c>
      <c r="AT212" s="99" t="s">
        <v>355</v>
      </c>
      <c r="AU212" s="99" t="s">
        <v>93</v>
      </c>
      <c r="AV212" s="135" t="s">
        <v>369</v>
      </c>
      <c r="AW212" s="58" t="s">
        <v>128</v>
      </c>
      <c r="AX212" s="41" t="s">
        <v>128</v>
      </c>
      <c r="AY212" s="41" t="s">
        <v>128</v>
      </c>
      <c r="BA212" t="str">
        <f t="shared" si="3"/>
        <v>0</v>
      </c>
    </row>
    <row r="213" spans="1:53" ht="39" hidden="1" customHeight="1" x14ac:dyDescent="0.2">
      <c r="A213" s="194"/>
      <c r="B213" s="133" t="s">
        <v>215</v>
      </c>
      <c r="C213" s="125" t="s">
        <v>34</v>
      </c>
      <c r="D213" s="115" t="s">
        <v>197</v>
      </c>
      <c r="E213" s="133" t="s">
        <v>215</v>
      </c>
      <c r="F213" s="116" t="s">
        <v>128</v>
      </c>
      <c r="G213" s="117"/>
      <c r="H213" s="117"/>
      <c r="I213" s="117"/>
      <c r="J213" s="117"/>
      <c r="K213" s="118" t="s">
        <v>308</v>
      </c>
      <c r="L213" s="120" t="s">
        <v>128</v>
      </c>
      <c r="M213" s="156" t="s">
        <v>309</v>
      </c>
      <c r="N213" s="119">
        <v>2011</v>
      </c>
      <c r="O213" s="120" t="s">
        <v>128</v>
      </c>
      <c r="P213" s="120" t="s">
        <v>128</v>
      </c>
      <c r="Q213" s="120" t="s">
        <v>128</v>
      </c>
      <c r="R213" s="120" t="s">
        <v>128</v>
      </c>
      <c r="S213" s="120" t="s">
        <v>128</v>
      </c>
      <c r="T213" s="117"/>
      <c r="U213" s="117"/>
      <c r="V213" s="117"/>
      <c r="W213" s="117"/>
      <c r="X213" s="117"/>
      <c r="Y213" s="117"/>
      <c r="Z213" s="117"/>
      <c r="AA213" s="117"/>
      <c r="AB213" s="117"/>
      <c r="AC213" s="117"/>
      <c r="AD213" s="117"/>
      <c r="AE213" s="117"/>
      <c r="AF213" s="117"/>
      <c r="AG213" s="117"/>
      <c r="AH213" s="117"/>
      <c r="AI213" s="117"/>
      <c r="AJ213" s="117"/>
      <c r="AK213" s="119" t="s">
        <v>130</v>
      </c>
      <c r="AL213" s="121">
        <v>918636.97450999997</v>
      </c>
      <c r="AM213" s="119">
        <v>2011</v>
      </c>
      <c r="AN213" s="116">
        <v>1</v>
      </c>
      <c r="AO213" s="116" t="s">
        <v>350</v>
      </c>
      <c r="AP213" s="123">
        <v>918636.97450999997</v>
      </c>
      <c r="AQ213" s="123">
        <v>918636.97450999997</v>
      </c>
      <c r="AR213" s="116" t="s">
        <v>86</v>
      </c>
      <c r="AS213" s="116" t="s">
        <v>128</v>
      </c>
      <c r="AT213" s="116" t="s">
        <v>359</v>
      </c>
      <c r="AU213" s="116" t="s">
        <v>93</v>
      </c>
      <c r="AV213" s="135" t="s">
        <v>360</v>
      </c>
      <c r="AW213" s="58" t="s">
        <v>128</v>
      </c>
      <c r="AX213" s="41" t="s">
        <v>128</v>
      </c>
      <c r="AY213" s="41" t="s">
        <v>128</v>
      </c>
      <c r="BA213" t="str">
        <f t="shared" si="3"/>
        <v>0</v>
      </c>
    </row>
    <row r="214" spans="1:53" ht="35.25" hidden="1" customHeight="1" x14ac:dyDescent="0.2">
      <c r="A214" s="194"/>
      <c r="B214" s="133" t="s">
        <v>215</v>
      </c>
      <c r="C214" s="125" t="s">
        <v>34</v>
      </c>
      <c r="D214" s="115" t="s">
        <v>197</v>
      </c>
      <c r="E214" s="133" t="s">
        <v>215</v>
      </c>
      <c r="F214" s="116" t="s">
        <v>128</v>
      </c>
      <c r="G214" s="117"/>
      <c r="H214" s="117"/>
      <c r="I214" s="117"/>
      <c r="J214" s="117"/>
      <c r="K214" s="118" t="s">
        <v>308</v>
      </c>
      <c r="L214" s="120" t="s">
        <v>128</v>
      </c>
      <c r="M214" s="156" t="s">
        <v>309</v>
      </c>
      <c r="N214" s="119">
        <v>2011</v>
      </c>
      <c r="O214" s="120" t="s">
        <v>128</v>
      </c>
      <c r="P214" s="120" t="s">
        <v>128</v>
      </c>
      <c r="Q214" s="120" t="s">
        <v>128</v>
      </c>
      <c r="R214" s="120" t="s">
        <v>128</v>
      </c>
      <c r="S214" s="120" t="s">
        <v>128</v>
      </c>
      <c r="T214" s="117"/>
      <c r="U214" s="117"/>
      <c r="V214" s="117"/>
      <c r="W214" s="117"/>
      <c r="X214" s="117"/>
      <c r="Y214" s="117"/>
      <c r="Z214" s="117"/>
      <c r="AA214" s="117"/>
      <c r="AB214" s="117"/>
      <c r="AC214" s="117"/>
      <c r="AD214" s="117"/>
      <c r="AE214" s="117"/>
      <c r="AF214" s="117"/>
      <c r="AG214" s="117"/>
      <c r="AH214" s="117"/>
      <c r="AI214" s="117"/>
      <c r="AJ214" s="117"/>
      <c r="AK214" s="119" t="s">
        <v>130</v>
      </c>
      <c r="AL214" s="121">
        <v>918636.97450999997</v>
      </c>
      <c r="AM214" s="119">
        <v>2011</v>
      </c>
      <c r="AN214" s="116">
        <v>1</v>
      </c>
      <c r="AO214" s="116" t="s">
        <v>350</v>
      </c>
      <c r="AP214" s="123">
        <v>918636.97450999997</v>
      </c>
      <c r="AQ214" s="123">
        <v>918636.97450999997</v>
      </c>
      <c r="AR214" s="116" t="s">
        <v>86</v>
      </c>
      <c r="AS214" s="116" t="s">
        <v>128</v>
      </c>
      <c r="AT214" s="116" t="s">
        <v>359</v>
      </c>
      <c r="AU214" s="116" t="s">
        <v>93</v>
      </c>
      <c r="AV214" s="135" t="s">
        <v>360</v>
      </c>
      <c r="AW214" s="58" t="s">
        <v>128</v>
      </c>
      <c r="AX214" s="41" t="s">
        <v>128</v>
      </c>
      <c r="AY214" s="41" t="s">
        <v>128</v>
      </c>
      <c r="BA214" t="str">
        <f t="shared" si="3"/>
        <v>0</v>
      </c>
    </row>
    <row r="215" spans="1:53" ht="45" hidden="1" customHeight="1" x14ac:dyDescent="0.2">
      <c r="A215" s="194"/>
      <c r="B215" s="133" t="s">
        <v>215</v>
      </c>
      <c r="C215" s="125" t="s">
        <v>34</v>
      </c>
      <c r="D215" s="115" t="s">
        <v>197</v>
      </c>
      <c r="E215" s="133" t="s">
        <v>215</v>
      </c>
      <c r="F215" s="116" t="s">
        <v>128</v>
      </c>
      <c r="G215" s="117"/>
      <c r="H215" s="117"/>
      <c r="I215" s="117"/>
      <c r="J215" s="117"/>
      <c r="K215" s="118" t="s">
        <v>308</v>
      </c>
      <c r="L215" s="120" t="s">
        <v>128</v>
      </c>
      <c r="M215" s="156" t="s">
        <v>309</v>
      </c>
      <c r="N215" s="119">
        <v>2011</v>
      </c>
      <c r="O215" s="120" t="s">
        <v>128</v>
      </c>
      <c r="P215" s="120" t="s">
        <v>128</v>
      </c>
      <c r="Q215" s="120" t="s">
        <v>128</v>
      </c>
      <c r="R215" s="120" t="s">
        <v>128</v>
      </c>
      <c r="S215" s="120" t="s">
        <v>128</v>
      </c>
      <c r="T215" s="117"/>
      <c r="U215" s="117"/>
      <c r="V215" s="117"/>
      <c r="W215" s="117"/>
      <c r="X215" s="117"/>
      <c r="Y215" s="117"/>
      <c r="Z215" s="117"/>
      <c r="AA215" s="117"/>
      <c r="AB215" s="117"/>
      <c r="AC215" s="117"/>
      <c r="AD215" s="117"/>
      <c r="AE215" s="117"/>
      <c r="AF215" s="117"/>
      <c r="AG215" s="117"/>
      <c r="AH215" s="117"/>
      <c r="AI215" s="117"/>
      <c r="AJ215" s="117"/>
      <c r="AK215" s="119" t="s">
        <v>130</v>
      </c>
      <c r="AL215" s="121">
        <v>918636.97450999997</v>
      </c>
      <c r="AM215" s="119">
        <v>2011</v>
      </c>
      <c r="AN215" s="116">
        <v>1</v>
      </c>
      <c r="AO215" s="116" t="s">
        <v>350</v>
      </c>
      <c r="AP215" s="123">
        <v>918636.97450999997</v>
      </c>
      <c r="AQ215" s="123">
        <v>918636.97450999997</v>
      </c>
      <c r="AR215" s="116" t="s">
        <v>86</v>
      </c>
      <c r="AS215" s="116" t="s">
        <v>128</v>
      </c>
      <c r="AT215" s="116" t="s">
        <v>352</v>
      </c>
      <c r="AU215" s="116" t="s">
        <v>93</v>
      </c>
      <c r="AV215" s="135" t="s">
        <v>353</v>
      </c>
      <c r="AW215" s="58" t="s">
        <v>128</v>
      </c>
      <c r="AX215" s="41" t="s">
        <v>128</v>
      </c>
      <c r="AY215" s="41" t="s">
        <v>128</v>
      </c>
      <c r="BA215" t="str">
        <f t="shared" si="3"/>
        <v>0</v>
      </c>
    </row>
    <row r="216" spans="1:53" ht="45" hidden="1" customHeight="1" x14ac:dyDescent="0.2">
      <c r="A216" s="194"/>
      <c r="B216" s="133" t="s">
        <v>215</v>
      </c>
      <c r="C216" s="125" t="s">
        <v>34</v>
      </c>
      <c r="D216" s="115" t="s">
        <v>197</v>
      </c>
      <c r="E216" s="133" t="s">
        <v>215</v>
      </c>
      <c r="F216" s="116" t="s">
        <v>128</v>
      </c>
      <c r="G216" s="117"/>
      <c r="H216" s="117"/>
      <c r="I216" s="117"/>
      <c r="J216" s="117"/>
      <c r="K216" s="118" t="s">
        <v>308</v>
      </c>
      <c r="L216" s="120" t="s">
        <v>128</v>
      </c>
      <c r="M216" s="156" t="s">
        <v>309</v>
      </c>
      <c r="N216" s="119">
        <v>2011</v>
      </c>
      <c r="O216" s="120" t="s">
        <v>128</v>
      </c>
      <c r="P216" s="120" t="s">
        <v>128</v>
      </c>
      <c r="Q216" s="120" t="s">
        <v>128</v>
      </c>
      <c r="R216" s="120" t="s">
        <v>128</v>
      </c>
      <c r="S216" s="120" t="s">
        <v>128</v>
      </c>
      <c r="T216" s="117"/>
      <c r="U216" s="117"/>
      <c r="V216" s="117"/>
      <c r="W216" s="117"/>
      <c r="X216" s="117"/>
      <c r="Y216" s="117"/>
      <c r="Z216" s="117"/>
      <c r="AA216" s="117"/>
      <c r="AB216" s="117"/>
      <c r="AC216" s="117"/>
      <c r="AD216" s="117"/>
      <c r="AE216" s="117"/>
      <c r="AF216" s="117"/>
      <c r="AG216" s="117"/>
      <c r="AH216" s="117"/>
      <c r="AI216" s="117"/>
      <c r="AJ216" s="117"/>
      <c r="AK216" s="119" t="s">
        <v>130</v>
      </c>
      <c r="AL216" s="121">
        <v>918636.97450999997</v>
      </c>
      <c r="AM216" s="119">
        <v>2011</v>
      </c>
      <c r="AN216" s="116">
        <v>1</v>
      </c>
      <c r="AO216" s="116" t="s">
        <v>350</v>
      </c>
      <c r="AP216" s="123">
        <v>918636.97450999997</v>
      </c>
      <c r="AQ216" s="123">
        <v>918636.97450999997</v>
      </c>
      <c r="AR216" s="116" t="s">
        <v>86</v>
      </c>
      <c r="AS216" s="116" t="s">
        <v>128</v>
      </c>
      <c r="AT216" s="116" t="s">
        <v>352</v>
      </c>
      <c r="AU216" s="116" t="s">
        <v>93</v>
      </c>
      <c r="AV216" s="135" t="s">
        <v>353</v>
      </c>
      <c r="AW216" s="58" t="s">
        <v>128</v>
      </c>
      <c r="AX216" s="41" t="s">
        <v>128</v>
      </c>
      <c r="AY216" s="41" t="s">
        <v>128</v>
      </c>
      <c r="BA216" t="str">
        <f t="shared" si="3"/>
        <v>0</v>
      </c>
    </row>
    <row r="217" spans="1:53" ht="45" hidden="1" customHeight="1" x14ac:dyDescent="0.2">
      <c r="A217" s="194"/>
      <c r="B217" s="133" t="s">
        <v>215</v>
      </c>
      <c r="C217" s="125" t="s">
        <v>34</v>
      </c>
      <c r="D217" s="115" t="s">
        <v>197</v>
      </c>
      <c r="E217" s="133" t="s">
        <v>215</v>
      </c>
      <c r="F217" s="116" t="s">
        <v>128</v>
      </c>
      <c r="G217" s="117"/>
      <c r="H217" s="117"/>
      <c r="I217" s="117"/>
      <c r="J217" s="117"/>
      <c r="K217" s="118" t="s">
        <v>308</v>
      </c>
      <c r="L217" s="120" t="s">
        <v>128</v>
      </c>
      <c r="M217" s="156" t="s">
        <v>309</v>
      </c>
      <c r="N217" s="119">
        <v>2011</v>
      </c>
      <c r="O217" s="120" t="s">
        <v>128</v>
      </c>
      <c r="P217" s="120" t="s">
        <v>128</v>
      </c>
      <c r="Q217" s="120" t="s">
        <v>128</v>
      </c>
      <c r="R217" s="120" t="s">
        <v>128</v>
      </c>
      <c r="S217" s="120" t="s">
        <v>128</v>
      </c>
      <c r="T217" s="117"/>
      <c r="U217" s="117"/>
      <c r="V217" s="117"/>
      <c r="W217" s="117"/>
      <c r="X217" s="117"/>
      <c r="Y217" s="117"/>
      <c r="Z217" s="117"/>
      <c r="AA217" s="117"/>
      <c r="AB217" s="117"/>
      <c r="AC217" s="117"/>
      <c r="AD217" s="117"/>
      <c r="AE217" s="117"/>
      <c r="AF217" s="117"/>
      <c r="AG217" s="117"/>
      <c r="AH217" s="117"/>
      <c r="AI217" s="117"/>
      <c r="AJ217" s="117"/>
      <c r="AK217" s="119" t="s">
        <v>130</v>
      </c>
      <c r="AL217" s="121">
        <v>918636.97450999997</v>
      </c>
      <c r="AM217" s="119">
        <v>2011</v>
      </c>
      <c r="AN217" s="116">
        <v>1</v>
      </c>
      <c r="AO217" s="116" t="s">
        <v>350</v>
      </c>
      <c r="AP217" s="123">
        <v>918636.97450999997</v>
      </c>
      <c r="AQ217" s="123">
        <v>918636.97450999997</v>
      </c>
      <c r="AR217" s="116" t="s">
        <v>86</v>
      </c>
      <c r="AS217" s="116" t="s">
        <v>128</v>
      </c>
      <c r="AT217" s="116" t="s">
        <v>351</v>
      </c>
      <c r="AU217" s="116" t="s">
        <v>93</v>
      </c>
      <c r="AV217" s="135" t="s">
        <v>358</v>
      </c>
      <c r="AW217" s="58" t="s">
        <v>128</v>
      </c>
      <c r="AX217" s="41" t="s">
        <v>128</v>
      </c>
      <c r="AY217" s="41" t="s">
        <v>128</v>
      </c>
      <c r="BA217" t="str">
        <f t="shared" si="3"/>
        <v>0</v>
      </c>
    </row>
    <row r="218" spans="1:53" ht="45" hidden="1" customHeight="1" x14ac:dyDescent="0.2">
      <c r="A218" s="194"/>
      <c r="B218" s="133" t="s">
        <v>215</v>
      </c>
      <c r="C218" s="125" t="s">
        <v>34</v>
      </c>
      <c r="D218" s="115" t="s">
        <v>197</v>
      </c>
      <c r="E218" s="133" t="s">
        <v>215</v>
      </c>
      <c r="F218" s="116" t="s">
        <v>128</v>
      </c>
      <c r="G218" s="117"/>
      <c r="H218" s="117"/>
      <c r="I218" s="117"/>
      <c r="J218" s="117"/>
      <c r="K218" s="118" t="s">
        <v>308</v>
      </c>
      <c r="L218" s="120" t="s">
        <v>128</v>
      </c>
      <c r="M218" s="156" t="s">
        <v>309</v>
      </c>
      <c r="N218" s="119">
        <v>2011</v>
      </c>
      <c r="O218" s="120" t="s">
        <v>128</v>
      </c>
      <c r="P218" s="120" t="s">
        <v>128</v>
      </c>
      <c r="Q218" s="120" t="s">
        <v>128</v>
      </c>
      <c r="R218" s="120" t="s">
        <v>128</v>
      </c>
      <c r="S218" s="120" t="s">
        <v>128</v>
      </c>
      <c r="T218" s="117"/>
      <c r="U218" s="117"/>
      <c r="V218" s="117"/>
      <c r="W218" s="117"/>
      <c r="X218" s="117"/>
      <c r="Y218" s="117"/>
      <c r="Z218" s="117"/>
      <c r="AA218" s="117"/>
      <c r="AB218" s="117"/>
      <c r="AC218" s="117"/>
      <c r="AD218" s="117"/>
      <c r="AE218" s="117"/>
      <c r="AF218" s="117"/>
      <c r="AG218" s="117"/>
      <c r="AH218" s="117"/>
      <c r="AI218" s="117"/>
      <c r="AJ218" s="117"/>
      <c r="AK218" s="119" t="s">
        <v>130</v>
      </c>
      <c r="AL218" s="121">
        <v>918636.97450999997</v>
      </c>
      <c r="AM218" s="119">
        <v>2011</v>
      </c>
      <c r="AN218" s="116">
        <v>1</v>
      </c>
      <c r="AO218" s="116" t="s">
        <v>350</v>
      </c>
      <c r="AP218" s="123">
        <v>918636.97450999997</v>
      </c>
      <c r="AQ218" s="123">
        <v>918636.97450999997</v>
      </c>
      <c r="AR218" s="116" t="s">
        <v>86</v>
      </c>
      <c r="AS218" s="116" t="s">
        <v>128</v>
      </c>
      <c r="AT218" s="116" t="s">
        <v>351</v>
      </c>
      <c r="AU218" s="116" t="s">
        <v>93</v>
      </c>
      <c r="AV218" s="135" t="s">
        <v>358</v>
      </c>
      <c r="AW218" s="58" t="s">
        <v>128</v>
      </c>
      <c r="AX218" s="41" t="s">
        <v>128</v>
      </c>
      <c r="AY218" s="41" t="s">
        <v>128</v>
      </c>
      <c r="BA218" t="str">
        <f t="shared" si="3"/>
        <v>0</v>
      </c>
    </row>
    <row r="219" spans="1:53" ht="45" hidden="1" customHeight="1" x14ac:dyDescent="0.2">
      <c r="A219" s="194"/>
      <c r="B219" s="133" t="s">
        <v>214</v>
      </c>
      <c r="C219" s="125" t="s">
        <v>34</v>
      </c>
      <c r="D219" s="115" t="s">
        <v>198</v>
      </c>
      <c r="E219" s="133" t="s">
        <v>214</v>
      </c>
      <c r="F219" s="116" t="s">
        <v>128</v>
      </c>
      <c r="G219" s="117"/>
      <c r="H219" s="117"/>
      <c r="I219" s="117"/>
      <c r="J219" s="117"/>
      <c r="K219" s="118" t="s">
        <v>310</v>
      </c>
      <c r="L219" s="120" t="s">
        <v>128</v>
      </c>
      <c r="M219" s="118" t="s">
        <v>290</v>
      </c>
      <c r="N219" s="119">
        <v>2011</v>
      </c>
      <c r="O219" s="120" t="s">
        <v>128</v>
      </c>
      <c r="P219" s="120" t="s">
        <v>128</v>
      </c>
      <c r="Q219" s="120" t="s">
        <v>128</v>
      </c>
      <c r="R219" s="120" t="s">
        <v>128</v>
      </c>
      <c r="S219" s="120" t="s">
        <v>128</v>
      </c>
      <c r="T219" s="117"/>
      <c r="U219" s="117"/>
      <c r="V219" s="117"/>
      <c r="W219" s="117"/>
      <c r="X219" s="117"/>
      <c r="Y219" s="117"/>
      <c r="Z219" s="117"/>
      <c r="AA219" s="117"/>
      <c r="AB219" s="117"/>
      <c r="AC219" s="117"/>
      <c r="AD219" s="117"/>
      <c r="AE219" s="117"/>
      <c r="AF219" s="117"/>
      <c r="AG219" s="117"/>
      <c r="AH219" s="117"/>
      <c r="AI219" s="117"/>
      <c r="AJ219" s="117"/>
      <c r="AK219" s="119" t="s">
        <v>130</v>
      </c>
      <c r="AL219" s="121">
        <v>1186572.7586999999</v>
      </c>
      <c r="AM219" s="119">
        <v>2011</v>
      </c>
      <c r="AN219" s="116">
        <v>1</v>
      </c>
      <c r="AO219" s="116" t="s">
        <v>350</v>
      </c>
      <c r="AP219" s="123">
        <v>1186572.7586999999</v>
      </c>
      <c r="AQ219" s="123">
        <v>1186572.7586999999</v>
      </c>
      <c r="AR219" s="116" t="s">
        <v>86</v>
      </c>
      <c r="AS219" s="116" t="s">
        <v>128</v>
      </c>
      <c r="AT219" s="116" t="s">
        <v>355</v>
      </c>
      <c r="AU219" s="116" t="s">
        <v>93</v>
      </c>
      <c r="AV219" s="135" t="s">
        <v>372</v>
      </c>
      <c r="AW219" s="58" t="s">
        <v>128</v>
      </c>
      <c r="AX219" s="41" t="s">
        <v>128</v>
      </c>
      <c r="AY219" s="41" t="s">
        <v>128</v>
      </c>
      <c r="BA219" t="str">
        <f t="shared" si="3"/>
        <v>0</v>
      </c>
    </row>
    <row r="220" spans="1:53" ht="38.25" hidden="1" customHeight="1" x14ac:dyDescent="0.2">
      <c r="A220" s="194"/>
      <c r="B220" s="133" t="s">
        <v>214</v>
      </c>
      <c r="C220" s="125" t="s">
        <v>34</v>
      </c>
      <c r="D220" s="115" t="s">
        <v>198</v>
      </c>
      <c r="E220" s="133" t="s">
        <v>214</v>
      </c>
      <c r="F220" s="116" t="s">
        <v>128</v>
      </c>
      <c r="G220" s="117"/>
      <c r="H220" s="117"/>
      <c r="I220" s="117"/>
      <c r="J220" s="117"/>
      <c r="K220" s="118" t="s">
        <v>310</v>
      </c>
      <c r="L220" s="120" t="s">
        <v>128</v>
      </c>
      <c r="M220" s="118" t="s">
        <v>290</v>
      </c>
      <c r="N220" s="119">
        <v>2011</v>
      </c>
      <c r="O220" s="120" t="s">
        <v>128</v>
      </c>
      <c r="P220" s="120" t="s">
        <v>128</v>
      </c>
      <c r="Q220" s="120" t="s">
        <v>128</v>
      </c>
      <c r="R220" s="120" t="s">
        <v>128</v>
      </c>
      <c r="S220" s="120" t="s">
        <v>128</v>
      </c>
      <c r="T220" s="117"/>
      <c r="U220" s="117"/>
      <c r="V220" s="117"/>
      <c r="W220" s="117"/>
      <c r="X220" s="117"/>
      <c r="Y220" s="117"/>
      <c r="Z220" s="117"/>
      <c r="AA220" s="117"/>
      <c r="AB220" s="117"/>
      <c r="AC220" s="117"/>
      <c r="AD220" s="117"/>
      <c r="AE220" s="117"/>
      <c r="AF220" s="117"/>
      <c r="AG220" s="117"/>
      <c r="AH220" s="117"/>
      <c r="AI220" s="117"/>
      <c r="AJ220" s="117"/>
      <c r="AK220" s="119" t="s">
        <v>130</v>
      </c>
      <c r="AL220" s="121">
        <v>1186572.7586999999</v>
      </c>
      <c r="AM220" s="119">
        <v>2011</v>
      </c>
      <c r="AN220" s="116">
        <v>1</v>
      </c>
      <c r="AO220" s="116" t="s">
        <v>350</v>
      </c>
      <c r="AP220" s="123">
        <v>1186572.7586999999</v>
      </c>
      <c r="AQ220" s="123">
        <v>1186572.7586999999</v>
      </c>
      <c r="AR220" s="116" t="s">
        <v>86</v>
      </c>
      <c r="AS220" s="116" t="s">
        <v>128</v>
      </c>
      <c r="AT220" s="116" t="s">
        <v>356</v>
      </c>
      <c r="AU220" s="116" t="s">
        <v>93</v>
      </c>
      <c r="AV220" s="135" t="s">
        <v>357</v>
      </c>
      <c r="AW220" s="58" t="s">
        <v>128</v>
      </c>
      <c r="AX220" s="41" t="s">
        <v>128</v>
      </c>
      <c r="AY220" s="41" t="s">
        <v>128</v>
      </c>
      <c r="BA220" t="str">
        <f t="shared" si="3"/>
        <v>0</v>
      </c>
    </row>
    <row r="221" spans="1:53" ht="33" hidden="1" customHeight="1" x14ac:dyDescent="0.2">
      <c r="A221" s="194"/>
      <c r="B221" s="133" t="s">
        <v>214</v>
      </c>
      <c r="C221" s="125" t="s">
        <v>34</v>
      </c>
      <c r="D221" s="115" t="s">
        <v>198</v>
      </c>
      <c r="E221" s="133" t="s">
        <v>214</v>
      </c>
      <c r="F221" s="116" t="s">
        <v>128</v>
      </c>
      <c r="G221" s="117"/>
      <c r="H221" s="117"/>
      <c r="I221" s="117"/>
      <c r="J221" s="117"/>
      <c r="K221" s="118" t="s">
        <v>310</v>
      </c>
      <c r="L221" s="120" t="s">
        <v>128</v>
      </c>
      <c r="M221" s="118" t="s">
        <v>290</v>
      </c>
      <c r="N221" s="119">
        <v>2011</v>
      </c>
      <c r="O221" s="120" t="s">
        <v>128</v>
      </c>
      <c r="P221" s="120" t="s">
        <v>128</v>
      </c>
      <c r="Q221" s="120" t="s">
        <v>128</v>
      </c>
      <c r="R221" s="120" t="s">
        <v>128</v>
      </c>
      <c r="S221" s="120" t="s">
        <v>128</v>
      </c>
      <c r="T221" s="117"/>
      <c r="U221" s="117"/>
      <c r="V221" s="117"/>
      <c r="W221" s="117"/>
      <c r="X221" s="117"/>
      <c r="Y221" s="117"/>
      <c r="Z221" s="117"/>
      <c r="AA221" s="117"/>
      <c r="AB221" s="117"/>
      <c r="AC221" s="117"/>
      <c r="AD221" s="117"/>
      <c r="AE221" s="117"/>
      <c r="AF221" s="117"/>
      <c r="AG221" s="117"/>
      <c r="AH221" s="117"/>
      <c r="AI221" s="117"/>
      <c r="AJ221" s="117"/>
      <c r="AK221" s="119" t="s">
        <v>130</v>
      </c>
      <c r="AL221" s="121">
        <v>1186572.7586999999</v>
      </c>
      <c r="AM221" s="119">
        <v>2011</v>
      </c>
      <c r="AN221" s="116">
        <v>1</v>
      </c>
      <c r="AO221" s="116" t="s">
        <v>350</v>
      </c>
      <c r="AP221" s="123">
        <v>1186572.7586999999</v>
      </c>
      <c r="AQ221" s="123">
        <v>1186572.7586999999</v>
      </c>
      <c r="AR221" s="116" t="s">
        <v>86</v>
      </c>
      <c r="AS221" s="116" t="s">
        <v>128</v>
      </c>
      <c r="AT221" s="116" t="s">
        <v>361</v>
      </c>
      <c r="AU221" s="116" t="s">
        <v>93</v>
      </c>
      <c r="AV221" s="135" t="s">
        <v>362</v>
      </c>
      <c r="AW221" s="58" t="s">
        <v>128</v>
      </c>
      <c r="AX221" s="41" t="s">
        <v>128</v>
      </c>
      <c r="AY221" s="41" t="s">
        <v>128</v>
      </c>
      <c r="BA221" t="str">
        <f t="shared" si="3"/>
        <v>0</v>
      </c>
    </row>
    <row r="222" spans="1:53" ht="33.75" hidden="1" customHeight="1" x14ac:dyDescent="0.2">
      <c r="A222" s="200"/>
      <c r="B222" s="214" t="s">
        <v>214</v>
      </c>
      <c r="C222" s="202" t="s">
        <v>34</v>
      </c>
      <c r="D222" s="203" t="s">
        <v>198</v>
      </c>
      <c r="E222" s="214" t="s">
        <v>214</v>
      </c>
      <c r="F222" s="204" t="s">
        <v>128</v>
      </c>
      <c r="G222" s="205"/>
      <c r="H222" s="205"/>
      <c r="I222" s="205"/>
      <c r="J222" s="205"/>
      <c r="K222" s="206" t="s">
        <v>310</v>
      </c>
      <c r="L222" s="207" t="s">
        <v>128</v>
      </c>
      <c r="M222" s="206" t="s">
        <v>290</v>
      </c>
      <c r="N222" s="201">
        <v>2011</v>
      </c>
      <c r="O222" s="207" t="s">
        <v>128</v>
      </c>
      <c r="P222" s="207" t="s">
        <v>128</v>
      </c>
      <c r="Q222" s="207" t="s">
        <v>128</v>
      </c>
      <c r="R222" s="207" t="s">
        <v>128</v>
      </c>
      <c r="S222" s="207" t="s">
        <v>128</v>
      </c>
      <c r="T222" s="205"/>
      <c r="U222" s="205"/>
      <c r="V222" s="205"/>
      <c r="W222" s="205"/>
      <c r="X222" s="205"/>
      <c r="Y222" s="205"/>
      <c r="Z222" s="205"/>
      <c r="AA222" s="205"/>
      <c r="AB222" s="205"/>
      <c r="AC222" s="205"/>
      <c r="AD222" s="205"/>
      <c r="AE222" s="205"/>
      <c r="AF222" s="205"/>
      <c r="AG222" s="205"/>
      <c r="AH222" s="205"/>
      <c r="AI222" s="205"/>
      <c r="AJ222" s="205"/>
      <c r="AK222" s="201" t="s">
        <v>130</v>
      </c>
      <c r="AL222" s="208">
        <v>1186572.7586999999</v>
      </c>
      <c r="AM222" s="201">
        <v>2011</v>
      </c>
      <c r="AN222" s="204">
        <v>1</v>
      </c>
      <c r="AO222" s="204" t="s">
        <v>350</v>
      </c>
      <c r="AP222" s="213">
        <v>1186572.7586999999</v>
      </c>
      <c r="AQ222" s="213">
        <v>1186572.7586999999</v>
      </c>
      <c r="AR222" s="204" t="s">
        <v>86</v>
      </c>
      <c r="AS222" s="204" t="s">
        <v>128</v>
      </c>
      <c r="AT222" s="204" t="s">
        <v>361</v>
      </c>
      <c r="AU222" s="204" t="s">
        <v>93</v>
      </c>
      <c r="AV222" s="90" t="s">
        <v>362</v>
      </c>
      <c r="AW222" s="58" t="s">
        <v>128</v>
      </c>
      <c r="AX222" s="41" t="s">
        <v>128</v>
      </c>
      <c r="AY222" s="41" t="s">
        <v>128</v>
      </c>
      <c r="BA222" t="str">
        <f t="shared" si="3"/>
        <v>0</v>
      </c>
    </row>
    <row r="223" spans="1:53" ht="31.5" hidden="1" customHeight="1" x14ac:dyDescent="0.2">
      <c r="A223" s="194"/>
      <c r="B223" s="133" t="s">
        <v>214</v>
      </c>
      <c r="C223" s="125" t="s">
        <v>34</v>
      </c>
      <c r="D223" s="115" t="s">
        <v>198</v>
      </c>
      <c r="E223" s="133" t="s">
        <v>214</v>
      </c>
      <c r="F223" s="116" t="s">
        <v>128</v>
      </c>
      <c r="G223" s="117"/>
      <c r="H223" s="117"/>
      <c r="I223" s="117"/>
      <c r="J223" s="117"/>
      <c r="K223" s="118" t="s">
        <v>310</v>
      </c>
      <c r="L223" s="120" t="s">
        <v>128</v>
      </c>
      <c r="M223" s="118" t="s">
        <v>290</v>
      </c>
      <c r="N223" s="119">
        <v>2011</v>
      </c>
      <c r="O223" s="120" t="s">
        <v>128</v>
      </c>
      <c r="P223" s="120" t="s">
        <v>128</v>
      </c>
      <c r="Q223" s="120" t="s">
        <v>128</v>
      </c>
      <c r="R223" s="120" t="s">
        <v>128</v>
      </c>
      <c r="S223" s="120" t="s">
        <v>128</v>
      </c>
      <c r="T223" s="117"/>
      <c r="U223" s="117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9" t="s">
        <v>130</v>
      </c>
      <c r="AL223" s="121">
        <v>1186572.7586999999</v>
      </c>
      <c r="AM223" s="119">
        <v>2011</v>
      </c>
      <c r="AN223" s="116">
        <v>1</v>
      </c>
      <c r="AO223" s="116" t="s">
        <v>350</v>
      </c>
      <c r="AP223" s="123">
        <v>1186572.7586999999</v>
      </c>
      <c r="AQ223" s="123">
        <v>1186572.7586999999</v>
      </c>
      <c r="AR223" s="116" t="s">
        <v>86</v>
      </c>
      <c r="AS223" s="116" t="s">
        <v>128</v>
      </c>
      <c r="AT223" s="116" t="s">
        <v>355</v>
      </c>
      <c r="AU223" s="116" t="s">
        <v>93</v>
      </c>
      <c r="AV223" s="135" t="s">
        <v>369</v>
      </c>
      <c r="AW223" s="58" t="s">
        <v>128</v>
      </c>
      <c r="AX223" s="41" t="s">
        <v>128</v>
      </c>
      <c r="AY223" s="41" t="s">
        <v>128</v>
      </c>
      <c r="BA223" t="str">
        <f t="shared" si="3"/>
        <v>0</v>
      </c>
    </row>
    <row r="224" spans="1:53" ht="39.75" hidden="1" customHeight="1" x14ac:dyDescent="0.2">
      <c r="A224" s="194"/>
      <c r="B224" s="133" t="s">
        <v>214</v>
      </c>
      <c r="C224" s="125" t="s">
        <v>34</v>
      </c>
      <c r="D224" s="115" t="s">
        <v>198</v>
      </c>
      <c r="E224" s="133" t="s">
        <v>214</v>
      </c>
      <c r="F224" s="116" t="s">
        <v>128</v>
      </c>
      <c r="G224" s="117"/>
      <c r="H224" s="117"/>
      <c r="I224" s="117"/>
      <c r="J224" s="117"/>
      <c r="K224" s="118" t="s">
        <v>310</v>
      </c>
      <c r="L224" s="120" t="s">
        <v>128</v>
      </c>
      <c r="M224" s="118" t="s">
        <v>290</v>
      </c>
      <c r="N224" s="119">
        <v>2011</v>
      </c>
      <c r="O224" s="120" t="s">
        <v>128</v>
      </c>
      <c r="P224" s="120" t="s">
        <v>128</v>
      </c>
      <c r="Q224" s="120" t="s">
        <v>128</v>
      </c>
      <c r="R224" s="120" t="s">
        <v>128</v>
      </c>
      <c r="S224" s="120" t="s">
        <v>128</v>
      </c>
      <c r="T224" s="117"/>
      <c r="U224" s="117"/>
      <c r="V224" s="117"/>
      <c r="W224" s="117"/>
      <c r="X224" s="117"/>
      <c r="Y224" s="117"/>
      <c r="Z224" s="117"/>
      <c r="AA224" s="117"/>
      <c r="AB224" s="117"/>
      <c r="AC224" s="117"/>
      <c r="AD224" s="117"/>
      <c r="AE224" s="117"/>
      <c r="AF224" s="117"/>
      <c r="AG224" s="117"/>
      <c r="AH224" s="117"/>
      <c r="AI224" s="117"/>
      <c r="AJ224" s="117"/>
      <c r="AK224" s="119" t="s">
        <v>130</v>
      </c>
      <c r="AL224" s="121">
        <v>1186572.7586999999</v>
      </c>
      <c r="AM224" s="119">
        <v>2011</v>
      </c>
      <c r="AN224" s="116">
        <v>1</v>
      </c>
      <c r="AO224" s="116" t="s">
        <v>350</v>
      </c>
      <c r="AP224" s="123">
        <v>1186572.7586999999</v>
      </c>
      <c r="AQ224" s="123">
        <v>1186572.7586999999</v>
      </c>
      <c r="AR224" s="116" t="s">
        <v>86</v>
      </c>
      <c r="AS224" s="116" t="s">
        <v>128</v>
      </c>
      <c r="AT224" s="116" t="s">
        <v>359</v>
      </c>
      <c r="AU224" s="116" t="s">
        <v>93</v>
      </c>
      <c r="AV224" s="135" t="s">
        <v>360</v>
      </c>
      <c r="AW224" s="58" t="s">
        <v>128</v>
      </c>
      <c r="AX224" s="41" t="s">
        <v>128</v>
      </c>
      <c r="AY224" s="41" t="s">
        <v>128</v>
      </c>
      <c r="BA224" t="str">
        <f t="shared" si="3"/>
        <v>0</v>
      </c>
    </row>
    <row r="225" spans="1:53" ht="32.25" hidden="1" customHeight="1" x14ac:dyDescent="0.2">
      <c r="A225" s="194"/>
      <c r="B225" s="133" t="s">
        <v>214</v>
      </c>
      <c r="C225" s="125" t="s">
        <v>34</v>
      </c>
      <c r="D225" s="115" t="s">
        <v>198</v>
      </c>
      <c r="E225" s="133" t="s">
        <v>214</v>
      </c>
      <c r="F225" s="116" t="s">
        <v>128</v>
      </c>
      <c r="G225" s="117"/>
      <c r="H225" s="117"/>
      <c r="I225" s="117"/>
      <c r="J225" s="117"/>
      <c r="K225" s="118" t="s">
        <v>310</v>
      </c>
      <c r="L225" s="120" t="s">
        <v>128</v>
      </c>
      <c r="M225" s="118" t="s">
        <v>290</v>
      </c>
      <c r="N225" s="119">
        <v>2011</v>
      </c>
      <c r="O225" s="120" t="s">
        <v>128</v>
      </c>
      <c r="P225" s="120" t="s">
        <v>128</v>
      </c>
      <c r="Q225" s="120" t="s">
        <v>128</v>
      </c>
      <c r="R225" s="120" t="s">
        <v>128</v>
      </c>
      <c r="S225" s="120" t="s">
        <v>128</v>
      </c>
      <c r="T225" s="117"/>
      <c r="U225" s="117"/>
      <c r="V225" s="117"/>
      <c r="W225" s="117"/>
      <c r="X225" s="117"/>
      <c r="Y225" s="117"/>
      <c r="Z225" s="117"/>
      <c r="AA225" s="117"/>
      <c r="AB225" s="117"/>
      <c r="AC225" s="117"/>
      <c r="AD225" s="117"/>
      <c r="AE225" s="117"/>
      <c r="AF225" s="117"/>
      <c r="AG225" s="117"/>
      <c r="AH225" s="117"/>
      <c r="AI225" s="117"/>
      <c r="AJ225" s="117"/>
      <c r="AK225" s="119" t="s">
        <v>130</v>
      </c>
      <c r="AL225" s="121">
        <v>1186572.7586999999</v>
      </c>
      <c r="AM225" s="119">
        <v>2011</v>
      </c>
      <c r="AN225" s="116">
        <v>1</v>
      </c>
      <c r="AO225" s="116" t="s">
        <v>350</v>
      </c>
      <c r="AP225" s="123">
        <v>1186572.7586999999</v>
      </c>
      <c r="AQ225" s="123">
        <v>1186572.7586999999</v>
      </c>
      <c r="AR225" s="116" t="s">
        <v>86</v>
      </c>
      <c r="AS225" s="116" t="s">
        <v>128</v>
      </c>
      <c r="AT225" s="116" t="s">
        <v>359</v>
      </c>
      <c r="AU225" s="116" t="s">
        <v>93</v>
      </c>
      <c r="AV225" s="135" t="s">
        <v>360</v>
      </c>
      <c r="AW225" s="58" t="s">
        <v>128</v>
      </c>
      <c r="AX225" s="41" t="s">
        <v>128</v>
      </c>
      <c r="AY225" s="41" t="s">
        <v>128</v>
      </c>
      <c r="BA225" t="str">
        <f t="shared" si="3"/>
        <v>0</v>
      </c>
    </row>
    <row r="226" spans="1:53" ht="50.25" hidden="1" customHeight="1" x14ac:dyDescent="0.2">
      <c r="A226" s="194"/>
      <c r="B226" s="133" t="s">
        <v>214</v>
      </c>
      <c r="C226" s="125" t="s">
        <v>34</v>
      </c>
      <c r="D226" s="115" t="s">
        <v>198</v>
      </c>
      <c r="E226" s="133" t="s">
        <v>214</v>
      </c>
      <c r="F226" s="116" t="s">
        <v>128</v>
      </c>
      <c r="G226" s="117"/>
      <c r="H226" s="117"/>
      <c r="I226" s="117"/>
      <c r="J226" s="117"/>
      <c r="K226" s="118" t="s">
        <v>310</v>
      </c>
      <c r="L226" s="120" t="s">
        <v>128</v>
      </c>
      <c r="M226" s="118" t="s">
        <v>290</v>
      </c>
      <c r="N226" s="119">
        <v>2011</v>
      </c>
      <c r="O226" s="120" t="s">
        <v>128</v>
      </c>
      <c r="P226" s="120" t="s">
        <v>128</v>
      </c>
      <c r="Q226" s="120" t="s">
        <v>128</v>
      </c>
      <c r="R226" s="120" t="s">
        <v>128</v>
      </c>
      <c r="S226" s="120" t="s">
        <v>128</v>
      </c>
      <c r="T226" s="117"/>
      <c r="U226" s="117"/>
      <c r="V226" s="117"/>
      <c r="W226" s="117"/>
      <c r="X226" s="117"/>
      <c r="Y226" s="117"/>
      <c r="Z226" s="117"/>
      <c r="AA226" s="117"/>
      <c r="AB226" s="117"/>
      <c r="AC226" s="117"/>
      <c r="AD226" s="117"/>
      <c r="AE226" s="117"/>
      <c r="AF226" s="117"/>
      <c r="AG226" s="117"/>
      <c r="AH226" s="117"/>
      <c r="AI226" s="117"/>
      <c r="AJ226" s="117"/>
      <c r="AK226" s="119" t="s">
        <v>130</v>
      </c>
      <c r="AL226" s="121">
        <v>1186572.7586999999</v>
      </c>
      <c r="AM226" s="119">
        <v>2011</v>
      </c>
      <c r="AN226" s="116">
        <v>1</v>
      </c>
      <c r="AO226" s="116" t="s">
        <v>350</v>
      </c>
      <c r="AP226" s="123">
        <v>1186572.7586999999</v>
      </c>
      <c r="AQ226" s="123">
        <v>1186572.7586999999</v>
      </c>
      <c r="AR226" s="116" t="s">
        <v>86</v>
      </c>
      <c r="AS226" s="116" t="s">
        <v>128</v>
      </c>
      <c r="AT226" s="116" t="s">
        <v>352</v>
      </c>
      <c r="AU226" s="116" t="s">
        <v>93</v>
      </c>
      <c r="AV226" s="135" t="s">
        <v>353</v>
      </c>
      <c r="AW226" s="58" t="s">
        <v>128</v>
      </c>
      <c r="AX226" s="41" t="s">
        <v>128</v>
      </c>
      <c r="AY226" s="41" t="s">
        <v>128</v>
      </c>
      <c r="BA226" t="str">
        <f t="shared" si="3"/>
        <v>0</v>
      </c>
    </row>
    <row r="227" spans="1:53" ht="43.5" hidden="1" customHeight="1" x14ac:dyDescent="0.2">
      <c r="A227" s="194"/>
      <c r="B227" s="133" t="s">
        <v>214</v>
      </c>
      <c r="C227" s="125" t="s">
        <v>34</v>
      </c>
      <c r="D227" s="115" t="s">
        <v>198</v>
      </c>
      <c r="E227" s="133" t="s">
        <v>214</v>
      </c>
      <c r="F227" s="116" t="s">
        <v>128</v>
      </c>
      <c r="G227" s="117"/>
      <c r="H227" s="117"/>
      <c r="I227" s="117"/>
      <c r="J227" s="117"/>
      <c r="K227" s="118" t="s">
        <v>310</v>
      </c>
      <c r="L227" s="120" t="s">
        <v>128</v>
      </c>
      <c r="M227" s="118" t="s">
        <v>290</v>
      </c>
      <c r="N227" s="119">
        <v>2011</v>
      </c>
      <c r="O227" s="120" t="s">
        <v>128</v>
      </c>
      <c r="P227" s="120" t="s">
        <v>128</v>
      </c>
      <c r="Q227" s="120" t="s">
        <v>128</v>
      </c>
      <c r="R227" s="120" t="s">
        <v>128</v>
      </c>
      <c r="S227" s="120" t="s">
        <v>128</v>
      </c>
      <c r="T227" s="117"/>
      <c r="U227" s="117"/>
      <c r="V227" s="117"/>
      <c r="W227" s="117"/>
      <c r="X227" s="117"/>
      <c r="Y227" s="117"/>
      <c r="Z227" s="117"/>
      <c r="AA227" s="117"/>
      <c r="AB227" s="117"/>
      <c r="AC227" s="117"/>
      <c r="AD227" s="117"/>
      <c r="AE227" s="117"/>
      <c r="AF227" s="117"/>
      <c r="AG227" s="117"/>
      <c r="AH227" s="117"/>
      <c r="AI227" s="117"/>
      <c r="AJ227" s="117"/>
      <c r="AK227" s="119" t="s">
        <v>130</v>
      </c>
      <c r="AL227" s="121">
        <v>1186572.7586999999</v>
      </c>
      <c r="AM227" s="119">
        <v>2011</v>
      </c>
      <c r="AN227" s="116">
        <v>1</v>
      </c>
      <c r="AO227" s="116" t="s">
        <v>350</v>
      </c>
      <c r="AP227" s="123">
        <v>1186572.7586999999</v>
      </c>
      <c r="AQ227" s="123">
        <v>1186572.7586999999</v>
      </c>
      <c r="AR227" s="116" t="s">
        <v>86</v>
      </c>
      <c r="AS227" s="116" t="s">
        <v>128</v>
      </c>
      <c r="AT227" s="116" t="s">
        <v>352</v>
      </c>
      <c r="AU227" s="116" t="s">
        <v>93</v>
      </c>
      <c r="AV227" s="135" t="s">
        <v>368</v>
      </c>
      <c r="AW227" s="58" t="s">
        <v>128</v>
      </c>
      <c r="AX227" s="41" t="s">
        <v>128</v>
      </c>
      <c r="AY227" s="41" t="s">
        <v>128</v>
      </c>
      <c r="BA227" t="str">
        <f t="shared" si="3"/>
        <v>0</v>
      </c>
    </row>
    <row r="228" spans="1:53" ht="47.25" hidden="1" customHeight="1" x14ac:dyDescent="0.2">
      <c r="A228" s="134"/>
      <c r="B228" s="105" t="s">
        <v>214</v>
      </c>
      <c r="C228" s="101" t="s">
        <v>34</v>
      </c>
      <c r="D228" s="92" t="s">
        <v>198</v>
      </c>
      <c r="E228" s="105" t="s">
        <v>214</v>
      </c>
      <c r="F228" s="99" t="s">
        <v>128</v>
      </c>
      <c r="G228" s="102"/>
      <c r="H228" s="102"/>
      <c r="I228" s="102"/>
      <c r="J228" s="102"/>
      <c r="K228" s="94" t="s">
        <v>310</v>
      </c>
      <c r="L228" s="96" t="s">
        <v>128</v>
      </c>
      <c r="M228" s="94" t="s">
        <v>290</v>
      </c>
      <c r="N228" s="95">
        <v>2011</v>
      </c>
      <c r="O228" s="96" t="s">
        <v>128</v>
      </c>
      <c r="P228" s="96" t="s">
        <v>128</v>
      </c>
      <c r="Q228" s="96" t="s">
        <v>128</v>
      </c>
      <c r="R228" s="96" t="s">
        <v>128</v>
      </c>
      <c r="S228" s="96" t="s">
        <v>128</v>
      </c>
      <c r="T228" s="102"/>
      <c r="U228" s="102"/>
      <c r="V228" s="102"/>
      <c r="W228" s="102"/>
      <c r="X228" s="102"/>
      <c r="Y228" s="102"/>
      <c r="Z228" s="102"/>
      <c r="AA228" s="102"/>
      <c r="AB228" s="102"/>
      <c r="AC228" s="102"/>
      <c r="AD228" s="102"/>
      <c r="AE228" s="102"/>
      <c r="AF228" s="102"/>
      <c r="AG228" s="102"/>
      <c r="AH228" s="102"/>
      <c r="AI228" s="102"/>
      <c r="AJ228" s="102"/>
      <c r="AK228" s="95" t="s">
        <v>130</v>
      </c>
      <c r="AL228" s="97">
        <v>1186572.7586999999</v>
      </c>
      <c r="AM228" s="95">
        <v>2011</v>
      </c>
      <c r="AN228" s="99">
        <v>1</v>
      </c>
      <c r="AO228" s="99" t="s">
        <v>350</v>
      </c>
      <c r="AP228" s="98">
        <v>1186572.7586999999</v>
      </c>
      <c r="AQ228" s="98">
        <v>1186572.7586999999</v>
      </c>
      <c r="AR228" s="99" t="s">
        <v>86</v>
      </c>
      <c r="AS228" s="99" t="s">
        <v>128</v>
      </c>
      <c r="AT228" s="99" t="s">
        <v>351</v>
      </c>
      <c r="AU228" s="99" t="s">
        <v>93</v>
      </c>
      <c r="AV228" s="135" t="s">
        <v>358</v>
      </c>
      <c r="AW228" s="58" t="s">
        <v>128</v>
      </c>
      <c r="AX228" s="41" t="s">
        <v>128</v>
      </c>
      <c r="AY228" s="41" t="s">
        <v>128</v>
      </c>
      <c r="BA228" t="str">
        <f t="shared" si="3"/>
        <v>0</v>
      </c>
    </row>
    <row r="229" spans="1:53" ht="43.5" hidden="1" customHeight="1" x14ac:dyDescent="0.2">
      <c r="A229" s="134"/>
      <c r="B229" s="105" t="s">
        <v>214</v>
      </c>
      <c r="C229" s="101" t="s">
        <v>34</v>
      </c>
      <c r="D229" s="92" t="s">
        <v>198</v>
      </c>
      <c r="E229" s="105" t="s">
        <v>214</v>
      </c>
      <c r="F229" s="99" t="s">
        <v>128</v>
      </c>
      <c r="G229" s="102"/>
      <c r="H229" s="102"/>
      <c r="I229" s="102"/>
      <c r="J229" s="102"/>
      <c r="K229" s="94" t="s">
        <v>310</v>
      </c>
      <c r="L229" s="96" t="s">
        <v>128</v>
      </c>
      <c r="M229" s="94" t="s">
        <v>290</v>
      </c>
      <c r="N229" s="95">
        <v>2011</v>
      </c>
      <c r="O229" s="96" t="s">
        <v>128</v>
      </c>
      <c r="P229" s="96" t="s">
        <v>128</v>
      </c>
      <c r="Q229" s="96" t="s">
        <v>128</v>
      </c>
      <c r="R229" s="96" t="s">
        <v>128</v>
      </c>
      <c r="S229" s="96" t="s">
        <v>128</v>
      </c>
      <c r="T229" s="102"/>
      <c r="U229" s="102"/>
      <c r="V229" s="102"/>
      <c r="W229" s="102"/>
      <c r="X229" s="102"/>
      <c r="Y229" s="102"/>
      <c r="Z229" s="102"/>
      <c r="AA229" s="102"/>
      <c r="AB229" s="102"/>
      <c r="AC229" s="102"/>
      <c r="AD229" s="102"/>
      <c r="AE229" s="102"/>
      <c r="AF229" s="102"/>
      <c r="AG229" s="102"/>
      <c r="AH229" s="102"/>
      <c r="AI229" s="102"/>
      <c r="AJ229" s="102"/>
      <c r="AK229" s="95" t="s">
        <v>130</v>
      </c>
      <c r="AL229" s="97">
        <v>1186572.7586999999</v>
      </c>
      <c r="AM229" s="95">
        <v>2011</v>
      </c>
      <c r="AN229" s="99">
        <v>1</v>
      </c>
      <c r="AO229" s="99" t="s">
        <v>350</v>
      </c>
      <c r="AP229" s="98">
        <v>1186572.7586999999</v>
      </c>
      <c r="AQ229" s="98">
        <v>1186572.7586999999</v>
      </c>
      <c r="AR229" s="99" t="s">
        <v>86</v>
      </c>
      <c r="AS229" s="99" t="s">
        <v>128</v>
      </c>
      <c r="AT229" s="99" t="s">
        <v>351</v>
      </c>
      <c r="AU229" s="99" t="s">
        <v>93</v>
      </c>
      <c r="AV229" s="135" t="s">
        <v>358</v>
      </c>
      <c r="AW229" s="58" t="s">
        <v>128</v>
      </c>
      <c r="AX229" s="41" t="s">
        <v>128</v>
      </c>
      <c r="AY229" s="41" t="s">
        <v>128</v>
      </c>
      <c r="BA229" t="str">
        <f t="shared" si="3"/>
        <v>0</v>
      </c>
    </row>
    <row r="230" spans="1:53" ht="105" hidden="1" customHeight="1" x14ac:dyDescent="0.2">
      <c r="A230" s="194"/>
      <c r="B230" s="133" t="s">
        <v>144</v>
      </c>
      <c r="C230" s="125" t="s">
        <v>34</v>
      </c>
      <c r="D230" s="159" t="s">
        <v>146</v>
      </c>
      <c r="E230" s="133" t="s">
        <v>144</v>
      </c>
      <c r="F230" s="116" t="s">
        <v>128</v>
      </c>
      <c r="G230" s="117"/>
      <c r="H230" s="117"/>
      <c r="I230" s="117"/>
      <c r="J230" s="117"/>
      <c r="K230" s="160" t="s">
        <v>149</v>
      </c>
      <c r="L230" s="120" t="s">
        <v>128</v>
      </c>
      <c r="M230" s="118" t="s">
        <v>142</v>
      </c>
      <c r="N230" s="119">
        <v>2011</v>
      </c>
      <c r="O230" s="120" t="s">
        <v>128</v>
      </c>
      <c r="P230" s="120" t="s">
        <v>414</v>
      </c>
      <c r="Q230" s="120" t="s">
        <v>128</v>
      </c>
      <c r="R230" s="120" t="s">
        <v>128</v>
      </c>
      <c r="S230" s="120" t="s">
        <v>128</v>
      </c>
      <c r="T230" s="117"/>
      <c r="U230" s="117"/>
      <c r="V230" s="117"/>
      <c r="W230" s="117"/>
      <c r="X230" s="117"/>
      <c r="Y230" s="117"/>
      <c r="Z230" s="117"/>
      <c r="AA230" s="117"/>
      <c r="AB230" s="117"/>
      <c r="AC230" s="117"/>
      <c r="AD230" s="117"/>
      <c r="AE230" s="117"/>
      <c r="AF230" s="117"/>
      <c r="AG230" s="117"/>
      <c r="AH230" s="117"/>
      <c r="AI230" s="117"/>
      <c r="AJ230" s="117"/>
      <c r="AK230" s="119" t="s">
        <v>130</v>
      </c>
      <c r="AL230" s="121">
        <v>20267675.151919998</v>
      </c>
      <c r="AM230" s="119">
        <v>2011</v>
      </c>
      <c r="AN230" s="116">
        <v>1</v>
      </c>
      <c r="AO230" s="116" t="s">
        <v>350</v>
      </c>
      <c r="AP230" s="123">
        <v>20267675.151919998</v>
      </c>
      <c r="AQ230" s="123">
        <v>20267675.151919998</v>
      </c>
      <c r="AR230" s="116" t="s">
        <v>86</v>
      </c>
      <c r="AS230" s="116" t="s">
        <v>128</v>
      </c>
      <c r="AT230" s="116" t="s">
        <v>355</v>
      </c>
      <c r="AU230" s="116" t="s">
        <v>93</v>
      </c>
      <c r="AV230" s="135" t="s">
        <v>371</v>
      </c>
      <c r="AW230" s="58" t="s">
        <v>128</v>
      </c>
      <c r="AX230" s="41" t="s">
        <v>128</v>
      </c>
      <c r="AY230" s="41" t="s">
        <v>128</v>
      </c>
      <c r="BA230" t="str">
        <f t="shared" si="3"/>
        <v>0</v>
      </c>
    </row>
    <row r="231" spans="1:53" ht="115.25" hidden="1" customHeight="1" x14ac:dyDescent="0.2">
      <c r="A231" s="200"/>
      <c r="B231" s="214" t="s">
        <v>144</v>
      </c>
      <c r="C231" s="202" t="s">
        <v>34</v>
      </c>
      <c r="D231" s="216" t="s">
        <v>147</v>
      </c>
      <c r="E231" s="214" t="s">
        <v>144</v>
      </c>
      <c r="F231" s="204" t="s">
        <v>128</v>
      </c>
      <c r="G231" s="205"/>
      <c r="H231" s="205"/>
      <c r="I231" s="205"/>
      <c r="J231" s="205"/>
      <c r="K231" s="217" t="s">
        <v>150</v>
      </c>
      <c r="L231" s="207" t="s">
        <v>128</v>
      </c>
      <c r="M231" s="206" t="s">
        <v>142</v>
      </c>
      <c r="N231" s="201">
        <v>2011</v>
      </c>
      <c r="O231" s="207" t="s">
        <v>128</v>
      </c>
      <c r="P231" s="207" t="s">
        <v>413</v>
      </c>
      <c r="Q231" s="207" t="s">
        <v>128</v>
      </c>
      <c r="R231" s="207" t="s">
        <v>128</v>
      </c>
      <c r="S231" s="207" t="s">
        <v>128</v>
      </c>
      <c r="T231" s="205"/>
      <c r="U231" s="205"/>
      <c r="V231" s="205"/>
      <c r="W231" s="205"/>
      <c r="X231" s="205"/>
      <c r="Y231" s="205"/>
      <c r="Z231" s="205"/>
      <c r="AA231" s="205"/>
      <c r="AB231" s="205"/>
      <c r="AC231" s="205"/>
      <c r="AD231" s="205"/>
      <c r="AE231" s="205"/>
      <c r="AF231" s="205"/>
      <c r="AG231" s="205"/>
      <c r="AH231" s="205"/>
      <c r="AI231" s="205"/>
      <c r="AJ231" s="205"/>
      <c r="AK231" s="201" t="s">
        <v>130</v>
      </c>
      <c r="AL231" s="208">
        <v>10057643.310000001</v>
      </c>
      <c r="AM231" s="201">
        <v>2011</v>
      </c>
      <c r="AN231" s="204">
        <v>1</v>
      </c>
      <c r="AO231" s="204" t="s">
        <v>350</v>
      </c>
      <c r="AP231" s="213">
        <v>10057643.310000001</v>
      </c>
      <c r="AQ231" s="213">
        <v>10057643.310000001</v>
      </c>
      <c r="AR231" s="204" t="s">
        <v>86</v>
      </c>
      <c r="AS231" s="204" t="s">
        <v>128</v>
      </c>
      <c r="AT231" s="204" t="s">
        <v>355</v>
      </c>
      <c r="AU231" s="204" t="s">
        <v>93</v>
      </c>
      <c r="AV231" s="90" t="s">
        <v>371</v>
      </c>
      <c r="AW231" s="58" t="s">
        <v>128</v>
      </c>
      <c r="AX231" s="41" t="s">
        <v>128</v>
      </c>
      <c r="AY231" s="41" t="s">
        <v>128</v>
      </c>
      <c r="BA231" t="str">
        <f t="shared" si="3"/>
        <v>0</v>
      </c>
    </row>
    <row r="232" spans="1:53" ht="137" hidden="1" customHeight="1" x14ac:dyDescent="0.2">
      <c r="A232" s="194"/>
      <c r="B232" s="133" t="s">
        <v>144</v>
      </c>
      <c r="C232" s="125" t="s">
        <v>34</v>
      </c>
      <c r="D232" s="161" t="s">
        <v>203</v>
      </c>
      <c r="E232" s="133" t="s">
        <v>144</v>
      </c>
      <c r="F232" s="116" t="s">
        <v>128</v>
      </c>
      <c r="G232" s="117"/>
      <c r="H232" s="117"/>
      <c r="I232" s="117"/>
      <c r="J232" s="117"/>
      <c r="K232" s="162" t="s">
        <v>315</v>
      </c>
      <c r="L232" s="120" t="s">
        <v>128</v>
      </c>
      <c r="M232" s="118" t="s">
        <v>142</v>
      </c>
      <c r="N232" s="119">
        <v>2011</v>
      </c>
      <c r="O232" s="120" t="s">
        <v>128</v>
      </c>
      <c r="P232" s="120" t="s">
        <v>410</v>
      </c>
      <c r="Q232" s="120" t="s">
        <v>128</v>
      </c>
      <c r="R232" s="120" t="s">
        <v>128</v>
      </c>
      <c r="S232" s="120" t="s">
        <v>128</v>
      </c>
      <c r="T232" s="117"/>
      <c r="U232" s="117"/>
      <c r="V232" s="117"/>
      <c r="W232" s="117"/>
      <c r="X232" s="117"/>
      <c r="Y232" s="117"/>
      <c r="Z232" s="117"/>
      <c r="AA232" s="117"/>
      <c r="AB232" s="117"/>
      <c r="AC232" s="117"/>
      <c r="AD232" s="117"/>
      <c r="AE232" s="117"/>
      <c r="AF232" s="117"/>
      <c r="AG232" s="117"/>
      <c r="AH232" s="117"/>
      <c r="AI232" s="117"/>
      <c r="AJ232" s="117"/>
      <c r="AK232" s="119" t="s">
        <v>130</v>
      </c>
      <c r="AL232" s="121">
        <v>15086464.970000001</v>
      </c>
      <c r="AM232" s="119">
        <v>2011</v>
      </c>
      <c r="AN232" s="116">
        <v>1</v>
      </c>
      <c r="AO232" s="116" t="s">
        <v>350</v>
      </c>
      <c r="AP232" s="123">
        <v>15086464.970000001</v>
      </c>
      <c r="AQ232" s="123">
        <v>15086464.970000001</v>
      </c>
      <c r="AR232" s="116" t="s">
        <v>86</v>
      </c>
      <c r="AS232" s="116" t="s">
        <v>128</v>
      </c>
      <c r="AT232" s="116" t="s">
        <v>355</v>
      </c>
      <c r="AU232" s="116" t="s">
        <v>93</v>
      </c>
      <c r="AV232" s="185" t="s">
        <v>378</v>
      </c>
      <c r="AW232" s="58" t="s">
        <v>128</v>
      </c>
      <c r="AX232" s="41" t="s">
        <v>128</v>
      </c>
      <c r="AY232" s="41" t="s">
        <v>128</v>
      </c>
      <c r="BA232" t="str">
        <f t="shared" si="3"/>
        <v>0</v>
      </c>
    </row>
    <row r="233" spans="1:53" ht="114" hidden="1" customHeight="1" x14ac:dyDescent="0.2">
      <c r="A233" s="194"/>
      <c r="B233" s="133" t="s">
        <v>144</v>
      </c>
      <c r="C233" s="125" t="s">
        <v>34</v>
      </c>
      <c r="D233" s="161" t="s">
        <v>203</v>
      </c>
      <c r="E233" s="133" t="s">
        <v>144</v>
      </c>
      <c r="F233" s="116" t="s">
        <v>128</v>
      </c>
      <c r="G233" s="117"/>
      <c r="H233" s="117"/>
      <c r="I233" s="117"/>
      <c r="J233" s="117"/>
      <c r="K233" s="162" t="s">
        <v>315</v>
      </c>
      <c r="L233" s="120" t="s">
        <v>128</v>
      </c>
      <c r="M233" s="118" t="s">
        <v>142</v>
      </c>
      <c r="N233" s="119">
        <v>2011</v>
      </c>
      <c r="O233" s="120" t="s">
        <v>128</v>
      </c>
      <c r="P233" s="120" t="s">
        <v>412</v>
      </c>
      <c r="Q233" s="120" t="s">
        <v>128</v>
      </c>
      <c r="R233" s="120" t="s">
        <v>128</v>
      </c>
      <c r="S233" s="120" t="s">
        <v>128</v>
      </c>
      <c r="T233" s="117"/>
      <c r="U233" s="117"/>
      <c r="V233" s="117"/>
      <c r="W233" s="117"/>
      <c r="X233" s="117"/>
      <c r="Y233" s="117"/>
      <c r="Z233" s="117"/>
      <c r="AA233" s="117"/>
      <c r="AB233" s="117"/>
      <c r="AC233" s="117"/>
      <c r="AD233" s="117"/>
      <c r="AE233" s="117"/>
      <c r="AF233" s="117"/>
      <c r="AG233" s="117"/>
      <c r="AH233" s="117"/>
      <c r="AI233" s="117"/>
      <c r="AJ233" s="117"/>
      <c r="AK233" s="119" t="s">
        <v>130</v>
      </c>
      <c r="AL233" s="121">
        <v>15086464.970000001</v>
      </c>
      <c r="AM233" s="119">
        <v>2011</v>
      </c>
      <c r="AN233" s="116">
        <v>1</v>
      </c>
      <c r="AO233" s="116" t="s">
        <v>350</v>
      </c>
      <c r="AP233" s="123">
        <v>15086464.970000001</v>
      </c>
      <c r="AQ233" s="123">
        <v>15086464.970000001</v>
      </c>
      <c r="AR233" s="116" t="s">
        <v>86</v>
      </c>
      <c r="AS233" s="116" t="s">
        <v>128</v>
      </c>
      <c r="AT233" s="116" t="s">
        <v>355</v>
      </c>
      <c r="AU233" s="116" t="s">
        <v>93</v>
      </c>
      <c r="AV233" s="185" t="s">
        <v>379</v>
      </c>
      <c r="AW233" s="58" t="s">
        <v>128</v>
      </c>
      <c r="AX233" s="41" t="s">
        <v>128</v>
      </c>
      <c r="AY233" s="41" t="s">
        <v>128</v>
      </c>
      <c r="BA233" t="str">
        <f t="shared" si="3"/>
        <v>0</v>
      </c>
    </row>
    <row r="234" spans="1:53" ht="119" hidden="1" customHeight="1" x14ac:dyDescent="0.2">
      <c r="A234" s="194"/>
      <c r="B234" s="133" t="s">
        <v>144</v>
      </c>
      <c r="C234" s="125" t="s">
        <v>34</v>
      </c>
      <c r="D234" s="161" t="s">
        <v>203</v>
      </c>
      <c r="E234" s="133" t="s">
        <v>144</v>
      </c>
      <c r="F234" s="116" t="s">
        <v>128</v>
      </c>
      <c r="G234" s="117"/>
      <c r="H234" s="117"/>
      <c r="I234" s="117"/>
      <c r="J234" s="117"/>
      <c r="K234" s="162" t="s">
        <v>315</v>
      </c>
      <c r="L234" s="120" t="s">
        <v>128</v>
      </c>
      <c r="M234" s="118" t="s">
        <v>142</v>
      </c>
      <c r="N234" s="119">
        <v>2011</v>
      </c>
      <c r="O234" s="120" t="s">
        <v>128</v>
      </c>
      <c r="P234" s="120" t="s">
        <v>411</v>
      </c>
      <c r="Q234" s="120" t="s">
        <v>128</v>
      </c>
      <c r="R234" s="120" t="s">
        <v>128</v>
      </c>
      <c r="S234" s="120" t="s">
        <v>128</v>
      </c>
      <c r="T234" s="117"/>
      <c r="U234" s="117"/>
      <c r="V234" s="117"/>
      <c r="W234" s="117"/>
      <c r="X234" s="117"/>
      <c r="Y234" s="117"/>
      <c r="Z234" s="117"/>
      <c r="AA234" s="117"/>
      <c r="AB234" s="117"/>
      <c r="AC234" s="117"/>
      <c r="AD234" s="117"/>
      <c r="AE234" s="117"/>
      <c r="AF234" s="117"/>
      <c r="AG234" s="117"/>
      <c r="AH234" s="117"/>
      <c r="AI234" s="117"/>
      <c r="AJ234" s="117"/>
      <c r="AK234" s="119" t="s">
        <v>130</v>
      </c>
      <c r="AL234" s="121">
        <v>15086464.970000001</v>
      </c>
      <c r="AM234" s="119">
        <v>2011</v>
      </c>
      <c r="AN234" s="116">
        <v>1</v>
      </c>
      <c r="AO234" s="116" t="s">
        <v>350</v>
      </c>
      <c r="AP234" s="123">
        <v>15086464.970000001</v>
      </c>
      <c r="AQ234" s="123">
        <v>15086464.970000001</v>
      </c>
      <c r="AR234" s="116" t="s">
        <v>86</v>
      </c>
      <c r="AS234" s="116" t="s">
        <v>128</v>
      </c>
      <c r="AT234" s="116" t="s">
        <v>356</v>
      </c>
      <c r="AU234" s="116" t="s">
        <v>93</v>
      </c>
      <c r="AV234" s="185" t="s">
        <v>380</v>
      </c>
      <c r="AW234" s="58" t="s">
        <v>128</v>
      </c>
      <c r="AX234" s="41" t="s">
        <v>128</v>
      </c>
      <c r="AY234" s="41" t="s">
        <v>128</v>
      </c>
      <c r="BA234" t="str">
        <f t="shared" si="3"/>
        <v>0</v>
      </c>
    </row>
    <row r="235" spans="1:53" ht="38" hidden="1" customHeight="1" x14ac:dyDescent="0.2">
      <c r="A235" s="194"/>
      <c r="B235" s="133" t="s">
        <v>144</v>
      </c>
      <c r="C235" s="125" t="s">
        <v>34</v>
      </c>
      <c r="D235" s="163" t="s">
        <v>204</v>
      </c>
      <c r="E235" s="133" t="s">
        <v>144</v>
      </c>
      <c r="F235" s="116" t="s">
        <v>128</v>
      </c>
      <c r="G235" s="117"/>
      <c r="H235" s="117"/>
      <c r="I235" s="117"/>
      <c r="J235" s="117"/>
      <c r="K235" s="162" t="s">
        <v>316</v>
      </c>
      <c r="L235" s="119" t="s">
        <v>317</v>
      </c>
      <c r="M235" s="118" t="s">
        <v>142</v>
      </c>
      <c r="N235" s="119">
        <v>2011</v>
      </c>
      <c r="O235" s="120" t="s">
        <v>128</v>
      </c>
      <c r="P235" s="120" t="s">
        <v>415</v>
      </c>
      <c r="Q235" s="120" t="s">
        <v>128</v>
      </c>
      <c r="R235" s="120" t="s">
        <v>128</v>
      </c>
      <c r="S235" s="120" t="s">
        <v>128</v>
      </c>
      <c r="T235" s="117"/>
      <c r="U235" s="117"/>
      <c r="V235" s="117"/>
      <c r="W235" s="117"/>
      <c r="X235" s="117"/>
      <c r="Y235" s="117"/>
      <c r="Z235" s="117"/>
      <c r="AA235" s="117"/>
      <c r="AB235" s="117"/>
      <c r="AC235" s="117"/>
      <c r="AD235" s="117"/>
      <c r="AE235" s="117"/>
      <c r="AF235" s="117"/>
      <c r="AG235" s="117"/>
      <c r="AH235" s="117"/>
      <c r="AI235" s="117"/>
      <c r="AJ235" s="117"/>
      <c r="AK235" s="119" t="s">
        <v>130</v>
      </c>
      <c r="AL235" s="121">
        <v>2011528.66</v>
      </c>
      <c r="AM235" s="119">
        <v>2011</v>
      </c>
      <c r="AN235" s="116">
        <v>1</v>
      </c>
      <c r="AO235" s="116" t="s">
        <v>350</v>
      </c>
      <c r="AP235" s="123">
        <v>2011528.66</v>
      </c>
      <c r="AQ235" s="123">
        <v>2011528.66</v>
      </c>
      <c r="AR235" s="116" t="s">
        <v>86</v>
      </c>
      <c r="AS235" s="116" t="s">
        <v>128</v>
      </c>
      <c r="AT235" s="116" t="s">
        <v>355</v>
      </c>
      <c r="AU235" s="116" t="s">
        <v>93</v>
      </c>
      <c r="AV235" s="135" t="s">
        <v>371</v>
      </c>
      <c r="AW235" s="58" t="s">
        <v>128</v>
      </c>
      <c r="AX235" s="41" t="s">
        <v>128</v>
      </c>
      <c r="AY235" s="41" t="s">
        <v>128</v>
      </c>
      <c r="BA235" t="str">
        <f t="shared" si="3"/>
        <v>0</v>
      </c>
    </row>
    <row r="236" spans="1:53" ht="30" hidden="1" customHeight="1" x14ac:dyDescent="0.2">
      <c r="A236" s="134"/>
      <c r="B236" s="105" t="s">
        <v>340</v>
      </c>
      <c r="C236" s="101" t="s">
        <v>34</v>
      </c>
      <c r="D236" s="157" t="s">
        <v>205</v>
      </c>
      <c r="E236" s="105" t="s">
        <v>340</v>
      </c>
      <c r="F236" s="99" t="s">
        <v>128</v>
      </c>
      <c r="G236" s="102"/>
      <c r="H236" s="102"/>
      <c r="I236" s="102"/>
      <c r="J236" s="102"/>
      <c r="K236" s="158" t="s">
        <v>318</v>
      </c>
      <c r="L236" s="96" t="s">
        <v>128</v>
      </c>
      <c r="M236" s="94" t="s">
        <v>142</v>
      </c>
      <c r="N236" s="95">
        <v>2011</v>
      </c>
      <c r="O236" s="96" t="s">
        <v>128</v>
      </c>
      <c r="P236" s="96" t="s">
        <v>128</v>
      </c>
      <c r="Q236" s="96" t="s">
        <v>128</v>
      </c>
      <c r="R236" s="96" t="s">
        <v>128</v>
      </c>
      <c r="S236" s="96" t="s">
        <v>128</v>
      </c>
      <c r="T236" s="102"/>
      <c r="U236" s="102"/>
      <c r="V236" s="102"/>
      <c r="W236" s="102"/>
      <c r="X236" s="102"/>
      <c r="Y236" s="102"/>
      <c r="Z236" s="102"/>
      <c r="AA236" s="102"/>
      <c r="AB236" s="102"/>
      <c r="AC236" s="102"/>
      <c r="AD236" s="102"/>
      <c r="AE236" s="102"/>
      <c r="AF236" s="102"/>
      <c r="AG236" s="102"/>
      <c r="AH236" s="102"/>
      <c r="AI236" s="102"/>
      <c r="AJ236" s="102"/>
      <c r="AK236" s="95" t="s">
        <v>130</v>
      </c>
      <c r="AL236" s="97">
        <v>502882.17</v>
      </c>
      <c r="AM236" s="95">
        <v>2011</v>
      </c>
      <c r="AN236" s="99">
        <v>1</v>
      </c>
      <c r="AO236" s="99" t="s">
        <v>350</v>
      </c>
      <c r="AP236" s="98">
        <v>502882.17</v>
      </c>
      <c r="AQ236" s="98">
        <v>502882.17</v>
      </c>
      <c r="AR236" s="99" t="s">
        <v>86</v>
      </c>
      <c r="AS236" s="99" t="s">
        <v>128</v>
      </c>
      <c r="AT236" s="99" t="s">
        <v>355</v>
      </c>
      <c r="AU236" s="99" t="s">
        <v>93</v>
      </c>
      <c r="AV236" s="135" t="s">
        <v>371</v>
      </c>
      <c r="AW236" s="58" t="s">
        <v>128</v>
      </c>
      <c r="AX236" s="41" t="s">
        <v>128</v>
      </c>
      <c r="AY236" s="41" t="s">
        <v>128</v>
      </c>
      <c r="BA236" t="str">
        <f t="shared" si="3"/>
        <v>0</v>
      </c>
    </row>
    <row r="237" spans="1:53" ht="30" hidden="1" customHeight="1" x14ac:dyDescent="0.2">
      <c r="A237" s="134"/>
      <c r="B237" s="105" t="s">
        <v>341</v>
      </c>
      <c r="C237" s="101" t="s">
        <v>34</v>
      </c>
      <c r="D237" s="165" t="s">
        <v>206</v>
      </c>
      <c r="E237" s="105" t="s">
        <v>341</v>
      </c>
      <c r="F237" s="99" t="s">
        <v>128</v>
      </c>
      <c r="G237" s="102"/>
      <c r="H237" s="102"/>
      <c r="I237" s="102"/>
      <c r="J237" s="102"/>
      <c r="K237" s="94" t="s">
        <v>319</v>
      </c>
      <c r="L237" s="96" t="s">
        <v>128</v>
      </c>
      <c r="M237" s="94" t="s">
        <v>142</v>
      </c>
      <c r="N237" s="95">
        <v>2011</v>
      </c>
      <c r="O237" s="96" t="s">
        <v>128</v>
      </c>
      <c r="P237" s="96" t="s">
        <v>128</v>
      </c>
      <c r="Q237" s="96" t="s">
        <v>128</v>
      </c>
      <c r="R237" s="96" t="s">
        <v>128</v>
      </c>
      <c r="S237" s="96" t="s">
        <v>128</v>
      </c>
      <c r="T237" s="102"/>
      <c r="U237" s="102"/>
      <c r="V237" s="102"/>
      <c r="W237" s="102"/>
      <c r="X237" s="102"/>
      <c r="Y237" s="102"/>
      <c r="Z237" s="102"/>
      <c r="AA237" s="102"/>
      <c r="AB237" s="102"/>
      <c r="AC237" s="102"/>
      <c r="AD237" s="102"/>
      <c r="AE237" s="102"/>
      <c r="AF237" s="102"/>
      <c r="AG237" s="102"/>
      <c r="AH237" s="102"/>
      <c r="AI237" s="102"/>
      <c r="AJ237" s="102"/>
      <c r="AK237" s="95" t="s">
        <v>130</v>
      </c>
      <c r="AL237" s="97">
        <v>17600875.800000001</v>
      </c>
      <c r="AM237" s="95">
        <v>2011</v>
      </c>
      <c r="AN237" s="99">
        <v>1</v>
      </c>
      <c r="AO237" s="99" t="s">
        <v>350</v>
      </c>
      <c r="AP237" s="98">
        <v>17600875.800000001</v>
      </c>
      <c r="AQ237" s="98">
        <v>17600875.800000001</v>
      </c>
      <c r="AR237" s="99" t="s">
        <v>86</v>
      </c>
      <c r="AS237" s="99" t="s">
        <v>128</v>
      </c>
      <c r="AT237" s="99" t="s">
        <v>355</v>
      </c>
      <c r="AU237" s="99" t="s">
        <v>93</v>
      </c>
      <c r="AV237" s="135" t="s">
        <v>371</v>
      </c>
      <c r="AW237" s="58" t="s">
        <v>128</v>
      </c>
      <c r="AX237" s="41" t="s">
        <v>128</v>
      </c>
      <c r="AY237" s="41" t="s">
        <v>128</v>
      </c>
      <c r="BA237" t="str">
        <f t="shared" si="3"/>
        <v>0</v>
      </c>
    </row>
    <row r="238" spans="1:53" ht="38" hidden="1" customHeight="1" x14ac:dyDescent="0.2">
      <c r="A238" s="200"/>
      <c r="B238" s="214" t="s">
        <v>213</v>
      </c>
      <c r="C238" s="202" t="s">
        <v>34</v>
      </c>
      <c r="D238" s="218" t="s">
        <v>207</v>
      </c>
      <c r="E238" s="214" t="s">
        <v>213</v>
      </c>
      <c r="F238" s="204" t="s">
        <v>128</v>
      </c>
      <c r="G238" s="205"/>
      <c r="H238" s="205"/>
      <c r="I238" s="205"/>
      <c r="J238" s="205"/>
      <c r="K238" s="219" t="s">
        <v>128</v>
      </c>
      <c r="L238" s="220" t="s">
        <v>320</v>
      </c>
      <c r="M238" s="221" t="s">
        <v>321</v>
      </c>
      <c r="N238" s="201">
        <v>2011</v>
      </c>
      <c r="O238" s="207" t="s">
        <v>128</v>
      </c>
      <c r="P238" s="207" t="s">
        <v>128</v>
      </c>
      <c r="Q238" s="207" t="s">
        <v>128</v>
      </c>
      <c r="R238" s="207" t="s">
        <v>128</v>
      </c>
      <c r="S238" s="207" t="s">
        <v>128</v>
      </c>
      <c r="T238" s="205"/>
      <c r="U238" s="205"/>
      <c r="V238" s="205"/>
      <c r="W238" s="205"/>
      <c r="X238" s="205"/>
      <c r="Y238" s="205"/>
      <c r="Z238" s="205"/>
      <c r="AA238" s="205"/>
      <c r="AB238" s="205"/>
      <c r="AC238" s="205"/>
      <c r="AD238" s="205"/>
      <c r="AE238" s="205"/>
      <c r="AF238" s="205"/>
      <c r="AG238" s="205"/>
      <c r="AH238" s="205"/>
      <c r="AI238" s="205"/>
      <c r="AJ238" s="205"/>
      <c r="AK238" s="201" t="s">
        <v>130</v>
      </c>
      <c r="AL238" s="208">
        <v>16016391.98</v>
      </c>
      <c r="AM238" s="201">
        <v>2011</v>
      </c>
      <c r="AN238" s="204">
        <v>1</v>
      </c>
      <c r="AO238" s="204" t="s">
        <v>350</v>
      </c>
      <c r="AP238" s="213">
        <v>16016391.98</v>
      </c>
      <c r="AQ238" s="213">
        <v>16016391.98</v>
      </c>
      <c r="AR238" s="204" t="s">
        <v>86</v>
      </c>
      <c r="AS238" s="204" t="s">
        <v>128</v>
      </c>
      <c r="AT238" s="204" t="s">
        <v>361</v>
      </c>
      <c r="AU238" s="204" t="s">
        <v>93</v>
      </c>
      <c r="AV238" s="90" t="s">
        <v>381</v>
      </c>
      <c r="AW238" s="58" t="s">
        <v>128</v>
      </c>
      <c r="AX238" s="41" t="s">
        <v>128</v>
      </c>
      <c r="AY238" s="41" t="s">
        <v>128</v>
      </c>
      <c r="BA238" t="str">
        <f t="shared" si="3"/>
        <v>0</v>
      </c>
    </row>
    <row r="239" spans="1:53" ht="30" hidden="1" customHeight="1" x14ac:dyDescent="0.2">
      <c r="A239" s="194"/>
      <c r="B239" s="133" t="s">
        <v>144</v>
      </c>
      <c r="C239" s="125" t="s">
        <v>34</v>
      </c>
      <c r="D239" s="115" t="s">
        <v>208</v>
      </c>
      <c r="E239" s="133" t="s">
        <v>144</v>
      </c>
      <c r="F239" s="116" t="s">
        <v>128</v>
      </c>
      <c r="G239" s="117"/>
      <c r="H239" s="117"/>
      <c r="I239" s="117"/>
      <c r="J239" s="117"/>
      <c r="K239" s="118" t="s">
        <v>322</v>
      </c>
      <c r="L239" s="120" t="s">
        <v>128</v>
      </c>
      <c r="M239" s="118" t="s">
        <v>142</v>
      </c>
      <c r="N239" s="119">
        <v>2011</v>
      </c>
      <c r="O239" s="120" t="s">
        <v>128</v>
      </c>
      <c r="P239" s="120" t="s">
        <v>416</v>
      </c>
      <c r="Q239" s="120" t="s">
        <v>128</v>
      </c>
      <c r="R239" s="120" t="s">
        <v>128</v>
      </c>
      <c r="S239" s="120" t="s">
        <v>128</v>
      </c>
      <c r="T239" s="117"/>
      <c r="U239" s="117"/>
      <c r="V239" s="117"/>
      <c r="W239" s="117"/>
      <c r="X239" s="117"/>
      <c r="Y239" s="117"/>
      <c r="Z239" s="117"/>
      <c r="AA239" s="117"/>
      <c r="AB239" s="117"/>
      <c r="AC239" s="117"/>
      <c r="AD239" s="117"/>
      <c r="AE239" s="117"/>
      <c r="AF239" s="117"/>
      <c r="AG239" s="117"/>
      <c r="AH239" s="117"/>
      <c r="AI239" s="117"/>
      <c r="AJ239" s="117"/>
      <c r="AK239" s="119" t="s">
        <v>130</v>
      </c>
      <c r="AL239" s="121">
        <v>17795991.09</v>
      </c>
      <c r="AM239" s="119">
        <v>2011</v>
      </c>
      <c r="AN239" s="116">
        <v>1</v>
      </c>
      <c r="AO239" s="116" t="s">
        <v>350</v>
      </c>
      <c r="AP239" s="123">
        <v>17795991.09</v>
      </c>
      <c r="AQ239" s="123">
        <v>17795991.09</v>
      </c>
      <c r="AR239" s="116" t="s">
        <v>86</v>
      </c>
      <c r="AS239" s="116" t="s">
        <v>128</v>
      </c>
      <c r="AT239" s="116" t="s">
        <v>361</v>
      </c>
      <c r="AU239" s="116" t="s">
        <v>93</v>
      </c>
      <c r="AV239" s="135" t="s">
        <v>381</v>
      </c>
      <c r="AW239" s="58" t="s">
        <v>128</v>
      </c>
      <c r="AX239" s="41" t="s">
        <v>128</v>
      </c>
      <c r="AY239" s="41" t="s">
        <v>128</v>
      </c>
      <c r="BA239" t="str">
        <f t="shared" si="3"/>
        <v>0</v>
      </c>
    </row>
    <row r="240" spans="1:53" ht="30" hidden="1" customHeight="1" x14ac:dyDescent="0.2">
      <c r="A240" s="194"/>
      <c r="B240" s="133" t="s">
        <v>340</v>
      </c>
      <c r="C240" s="125" t="s">
        <v>34</v>
      </c>
      <c r="D240" s="115" t="s">
        <v>209</v>
      </c>
      <c r="E240" s="133" t="s">
        <v>340</v>
      </c>
      <c r="F240" s="116" t="s">
        <v>128</v>
      </c>
      <c r="G240" s="117"/>
      <c r="H240" s="117"/>
      <c r="I240" s="117"/>
      <c r="J240" s="117"/>
      <c r="K240" s="118" t="s">
        <v>323</v>
      </c>
      <c r="L240" s="120" t="s">
        <v>128</v>
      </c>
      <c r="M240" s="118" t="s">
        <v>142</v>
      </c>
      <c r="N240" s="119">
        <v>2011</v>
      </c>
      <c r="O240" s="120" t="s">
        <v>128</v>
      </c>
      <c r="P240" s="120" t="s">
        <v>420</v>
      </c>
      <c r="Q240" s="120" t="s">
        <v>128</v>
      </c>
      <c r="R240" s="120" t="s">
        <v>128</v>
      </c>
      <c r="S240" s="120" t="s">
        <v>128</v>
      </c>
      <c r="T240" s="117"/>
      <c r="U240" s="117"/>
      <c r="V240" s="117"/>
      <c r="W240" s="117"/>
      <c r="X240" s="117"/>
      <c r="Y240" s="117"/>
      <c r="Z240" s="117"/>
      <c r="AA240" s="117"/>
      <c r="AB240" s="117"/>
      <c r="AC240" s="117"/>
      <c r="AD240" s="117"/>
      <c r="AE240" s="117"/>
      <c r="AF240" s="117"/>
      <c r="AG240" s="117"/>
      <c r="AH240" s="117"/>
      <c r="AI240" s="117"/>
      <c r="AJ240" s="117"/>
      <c r="AK240" s="119" t="s">
        <v>130</v>
      </c>
      <c r="AL240" s="121">
        <v>3892873.05</v>
      </c>
      <c r="AM240" s="119">
        <v>2011</v>
      </c>
      <c r="AN240" s="116">
        <v>1</v>
      </c>
      <c r="AO240" s="116" t="s">
        <v>350</v>
      </c>
      <c r="AP240" s="123">
        <v>3892873.05</v>
      </c>
      <c r="AQ240" s="123">
        <v>3892873.05</v>
      </c>
      <c r="AR240" s="116" t="s">
        <v>86</v>
      </c>
      <c r="AS240" s="116" t="s">
        <v>128</v>
      </c>
      <c r="AT240" s="116" t="s">
        <v>361</v>
      </c>
      <c r="AU240" s="116" t="s">
        <v>93</v>
      </c>
      <c r="AV240" s="135" t="s">
        <v>362</v>
      </c>
      <c r="AW240" s="58" t="s">
        <v>128</v>
      </c>
      <c r="AX240" s="41" t="s">
        <v>128</v>
      </c>
      <c r="AY240" s="41" t="s">
        <v>128</v>
      </c>
      <c r="BA240" t="str">
        <f t="shared" si="3"/>
        <v>0</v>
      </c>
    </row>
    <row r="241" spans="1:53" ht="30" hidden="1" customHeight="1" x14ac:dyDescent="0.2">
      <c r="A241" s="194"/>
      <c r="B241" s="133" t="s">
        <v>144</v>
      </c>
      <c r="C241" s="125" t="s">
        <v>34</v>
      </c>
      <c r="D241" s="115" t="s">
        <v>210</v>
      </c>
      <c r="E241" s="133" t="s">
        <v>144</v>
      </c>
      <c r="F241" s="116" t="s">
        <v>128</v>
      </c>
      <c r="G241" s="117"/>
      <c r="H241" s="117"/>
      <c r="I241" s="117"/>
      <c r="J241" s="117"/>
      <c r="K241" s="118" t="s">
        <v>324</v>
      </c>
      <c r="L241" s="119" t="s">
        <v>325</v>
      </c>
      <c r="M241" s="118" t="s">
        <v>142</v>
      </c>
      <c r="N241" s="119">
        <v>2011</v>
      </c>
      <c r="O241" s="120" t="s">
        <v>128</v>
      </c>
      <c r="P241" s="120" t="s">
        <v>417</v>
      </c>
      <c r="Q241" s="120" t="s">
        <v>128</v>
      </c>
      <c r="R241" s="120" t="s">
        <v>128</v>
      </c>
      <c r="S241" s="120" t="s">
        <v>128</v>
      </c>
      <c r="T241" s="117"/>
      <c r="U241" s="117"/>
      <c r="V241" s="117"/>
      <c r="W241" s="117"/>
      <c r="X241" s="117"/>
      <c r="Y241" s="117"/>
      <c r="Z241" s="117"/>
      <c r="AA241" s="117"/>
      <c r="AB241" s="117"/>
      <c r="AC241" s="117"/>
      <c r="AD241" s="117"/>
      <c r="AE241" s="117"/>
      <c r="AF241" s="117"/>
      <c r="AG241" s="117"/>
      <c r="AH241" s="117"/>
      <c r="AI241" s="117"/>
      <c r="AJ241" s="117"/>
      <c r="AK241" s="119" t="s">
        <v>130</v>
      </c>
      <c r="AL241" s="121">
        <v>18700000</v>
      </c>
      <c r="AM241" s="119">
        <v>2011</v>
      </c>
      <c r="AN241" s="116">
        <v>1</v>
      </c>
      <c r="AO241" s="116" t="s">
        <v>350</v>
      </c>
      <c r="AP241" s="123">
        <v>18700000</v>
      </c>
      <c r="AQ241" s="123">
        <v>18700000</v>
      </c>
      <c r="AR241" s="116" t="s">
        <v>86</v>
      </c>
      <c r="AS241" s="116" t="s">
        <v>128</v>
      </c>
      <c r="AT241" s="116" t="s">
        <v>352</v>
      </c>
      <c r="AU241" s="116" t="s">
        <v>93</v>
      </c>
      <c r="AV241" s="135" t="s">
        <v>368</v>
      </c>
      <c r="AW241" s="58" t="s">
        <v>128</v>
      </c>
      <c r="AX241" s="41" t="s">
        <v>128</v>
      </c>
      <c r="AY241" s="41" t="s">
        <v>128</v>
      </c>
      <c r="BA241" t="str">
        <f t="shared" si="3"/>
        <v>0</v>
      </c>
    </row>
    <row r="242" spans="1:53" ht="45" hidden="1" customHeight="1" x14ac:dyDescent="0.2">
      <c r="A242" s="194"/>
      <c r="B242" s="133" t="s">
        <v>144</v>
      </c>
      <c r="C242" s="125" t="s">
        <v>34</v>
      </c>
      <c r="D242" s="115" t="s">
        <v>210</v>
      </c>
      <c r="E242" s="133" t="s">
        <v>144</v>
      </c>
      <c r="F242" s="116" t="s">
        <v>128</v>
      </c>
      <c r="G242" s="117"/>
      <c r="H242" s="117"/>
      <c r="I242" s="117"/>
      <c r="J242" s="117"/>
      <c r="K242" s="118" t="s">
        <v>326</v>
      </c>
      <c r="L242" s="168" t="s">
        <v>327</v>
      </c>
      <c r="M242" s="118" t="s">
        <v>142</v>
      </c>
      <c r="N242" s="119">
        <v>2011</v>
      </c>
      <c r="O242" s="120" t="s">
        <v>128</v>
      </c>
      <c r="P242" s="152" t="s">
        <v>418</v>
      </c>
      <c r="Q242" s="120" t="s">
        <v>128</v>
      </c>
      <c r="R242" s="120" t="s">
        <v>128</v>
      </c>
      <c r="S242" s="120" t="s">
        <v>128</v>
      </c>
      <c r="T242" s="117"/>
      <c r="U242" s="117"/>
      <c r="V242" s="117"/>
      <c r="W242" s="117"/>
      <c r="X242" s="117"/>
      <c r="Y242" s="117"/>
      <c r="Z242" s="117"/>
      <c r="AA242" s="117"/>
      <c r="AB242" s="117"/>
      <c r="AC242" s="117"/>
      <c r="AD242" s="117"/>
      <c r="AE242" s="117"/>
      <c r="AF242" s="117"/>
      <c r="AG242" s="117"/>
      <c r="AH242" s="117"/>
      <c r="AI242" s="117"/>
      <c r="AJ242" s="117"/>
      <c r="AK242" s="119" t="s">
        <v>130</v>
      </c>
      <c r="AL242" s="121">
        <v>9130000</v>
      </c>
      <c r="AM242" s="119">
        <v>2011</v>
      </c>
      <c r="AN242" s="116">
        <v>1</v>
      </c>
      <c r="AO242" s="116" t="s">
        <v>350</v>
      </c>
      <c r="AP242" s="123">
        <v>9130000</v>
      </c>
      <c r="AQ242" s="123">
        <v>9130000</v>
      </c>
      <c r="AR242" s="116" t="s">
        <v>86</v>
      </c>
      <c r="AS242" s="116" t="s">
        <v>128</v>
      </c>
      <c r="AT242" s="116" t="s">
        <v>352</v>
      </c>
      <c r="AU242" s="116" t="s">
        <v>93</v>
      </c>
      <c r="AV242" s="135" t="s">
        <v>353</v>
      </c>
      <c r="AW242" s="58" t="s">
        <v>128</v>
      </c>
      <c r="AX242" s="41" t="s">
        <v>128</v>
      </c>
      <c r="AY242" s="41" t="s">
        <v>128</v>
      </c>
      <c r="BA242" t="str">
        <f t="shared" si="3"/>
        <v>0</v>
      </c>
    </row>
    <row r="243" spans="1:53" ht="30" hidden="1" customHeight="1" x14ac:dyDescent="0.2">
      <c r="A243" s="194"/>
      <c r="B243" s="133" t="s">
        <v>340</v>
      </c>
      <c r="C243" s="125" t="s">
        <v>34</v>
      </c>
      <c r="D243" s="115" t="s">
        <v>211</v>
      </c>
      <c r="E243" s="133" t="s">
        <v>340</v>
      </c>
      <c r="F243" s="116" t="s">
        <v>128</v>
      </c>
      <c r="G243" s="117"/>
      <c r="H243" s="117"/>
      <c r="I243" s="117"/>
      <c r="J243" s="117"/>
      <c r="K243" s="118" t="s">
        <v>134</v>
      </c>
      <c r="L243" s="119" t="s">
        <v>328</v>
      </c>
      <c r="M243" s="118" t="s">
        <v>142</v>
      </c>
      <c r="N243" s="119">
        <v>2011</v>
      </c>
      <c r="O243" s="120" t="s">
        <v>128</v>
      </c>
      <c r="P243" s="120" t="s">
        <v>419</v>
      </c>
      <c r="Q243" s="120" t="s">
        <v>128</v>
      </c>
      <c r="R243" s="120" t="s">
        <v>128</v>
      </c>
      <c r="S243" s="120" t="s">
        <v>128</v>
      </c>
      <c r="T243" s="117"/>
      <c r="U243" s="117"/>
      <c r="V243" s="117"/>
      <c r="W243" s="117"/>
      <c r="X243" s="117"/>
      <c r="Y243" s="117"/>
      <c r="Z243" s="117"/>
      <c r="AA243" s="117"/>
      <c r="AB243" s="117"/>
      <c r="AC243" s="117"/>
      <c r="AD243" s="117"/>
      <c r="AE243" s="117"/>
      <c r="AF243" s="117"/>
      <c r="AG243" s="117"/>
      <c r="AH243" s="117"/>
      <c r="AI243" s="117"/>
      <c r="AJ243" s="117"/>
      <c r="AK243" s="119" t="s">
        <v>130</v>
      </c>
      <c r="AL243" s="121">
        <v>4950000</v>
      </c>
      <c r="AM243" s="119">
        <v>2011</v>
      </c>
      <c r="AN243" s="116">
        <v>1</v>
      </c>
      <c r="AO243" s="116" t="s">
        <v>350</v>
      </c>
      <c r="AP243" s="123">
        <v>4950000</v>
      </c>
      <c r="AQ243" s="123">
        <v>4950000</v>
      </c>
      <c r="AR243" s="116" t="s">
        <v>86</v>
      </c>
      <c r="AS243" s="116" t="s">
        <v>128</v>
      </c>
      <c r="AT243" s="116" t="s">
        <v>352</v>
      </c>
      <c r="AU243" s="116" t="s">
        <v>93</v>
      </c>
      <c r="AV243" s="135" t="s">
        <v>353</v>
      </c>
      <c r="AW243" s="58" t="s">
        <v>128</v>
      </c>
      <c r="AX243" s="41" t="s">
        <v>128</v>
      </c>
      <c r="AY243" s="41" t="s">
        <v>128</v>
      </c>
      <c r="BA243" t="str">
        <f t="shared" si="3"/>
        <v>0</v>
      </c>
    </row>
    <row r="244" spans="1:53" ht="30" hidden="1" customHeight="1" x14ac:dyDescent="0.2">
      <c r="A244" s="194"/>
      <c r="B244" s="113"/>
      <c r="C244" s="125" t="s">
        <v>34</v>
      </c>
      <c r="D244" s="115" t="s">
        <v>446</v>
      </c>
      <c r="E244" s="113"/>
      <c r="F244" s="120"/>
      <c r="G244" s="117"/>
      <c r="H244" s="117"/>
      <c r="I244" s="117"/>
      <c r="J244" s="117"/>
      <c r="K244" s="118" t="s">
        <v>447</v>
      </c>
      <c r="L244" s="119"/>
      <c r="M244" s="152" t="s">
        <v>276</v>
      </c>
      <c r="N244" s="119">
        <v>2012</v>
      </c>
      <c r="O244" s="147" t="s">
        <v>128</v>
      </c>
      <c r="P244" s="120"/>
      <c r="Q244" s="120" t="s">
        <v>128</v>
      </c>
      <c r="R244" s="120" t="s">
        <v>128</v>
      </c>
      <c r="S244" s="120" t="s">
        <v>128</v>
      </c>
      <c r="T244" s="117"/>
      <c r="U244" s="117"/>
      <c r="V244" s="117"/>
      <c r="W244" s="117"/>
      <c r="X244" s="117"/>
      <c r="Y244" s="117"/>
      <c r="Z244" s="117"/>
      <c r="AA244" s="117"/>
      <c r="AB244" s="117"/>
      <c r="AC244" s="117"/>
      <c r="AD244" s="117"/>
      <c r="AE244" s="117"/>
      <c r="AF244" s="117"/>
      <c r="AG244" s="117"/>
      <c r="AH244" s="117"/>
      <c r="AI244" s="117"/>
      <c r="AJ244" s="271"/>
      <c r="AK244" s="119" t="s">
        <v>130</v>
      </c>
      <c r="AL244" s="121">
        <v>18573718.759100001</v>
      </c>
      <c r="AM244" s="119">
        <v>2012</v>
      </c>
      <c r="AN244" s="119">
        <v>1</v>
      </c>
      <c r="AO244" s="119" t="s">
        <v>439</v>
      </c>
      <c r="AP244" s="123">
        <v>18573718.759100001</v>
      </c>
      <c r="AQ244" s="123">
        <f>AN244*AP244</f>
        <v>18573718.759100001</v>
      </c>
      <c r="AR244" s="116" t="s">
        <v>86</v>
      </c>
      <c r="AS244" s="124" t="s">
        <v>128</v>
      </c>
      <c r="AT244" s="116" t="s">
        <v>355</v>
      </c>
      <c r="AU244" s="116" t="s">
        <v>93</v>
      </c>
      <c r="AV244" s="135" t="s">
        <v>448</v>
      </c>
      <c r="AW244" s="58" t="s">
        <v>128</v>
      </c>
      <c r="AX244" s="41" t="s">
        <v>128</v>
      </c>
      <c r="AY244" s="41" t="s">
        <v>128</v>
      </c>
      <c r="BA244" t="str">
        <f t="shared" si="3"/>
        <v>0</v>
      </c>
    </row>
    <row r="245" spans="1:53" ht="30" hidden="1" customHeight="1" x14ac:dyDescent="0.2">
      <c r="A245" s="194"/>
      <c r="B245" s="113"/>
      <c r="C245" s="125" t="s">
        <v>34</v>
      </c>
      <c r="D245" s="115" t="s">
        <v>449</v>
      </c>
      <c r="E245" s="113"/>
      <c r="F245" s="120"/>
      <c r="G245" s="117"/>
      <c r="H245" s="117"/>
      <c r="I245" s="117"/>
      <c r="J245" s="117"/>
      <c r="K245" s="118" t="s">
        <v>301</v>
      </c>
      <c r="L245" s="119"/>
      <c r="M245" s="152" t="s">
        <v>450</v>
      </c>
      <c r="N245" s="119">
        <v>2012</v>
      </c>
      <c r="O245" s="152" t="s">
        <v>128</v>
      </c>
      <c r="P245" s="120" t="s">
        <v>128</v>
      </c>
      <c r="Q245" s="120" t="s">
        <v>128</v>
      </c>
      <c r="R245" s="120" t="s">
        <v>128</v>
      </c>
      <c r="S245" s="120" t="s">
        <v>128</v>
      </c>
      <c r="T245" s="117"/>
      <c r="U245" s="117"/>
      <c r="V245" s="117"/>
      <c r="W245" s="117"/>
      <c r="X245" s="117"/>
      <c r="Y245" s="117"/>
      <c r="Z245" s="117"/>
      <c r="AA245" s="117"/>
      <c r="AB245" s="117"/>
      <c r="AC245" s="117"/>
      <c r="AD245" s="117"/>
      <c r="AE245" s="117"/>
      <c r="AF245" s="117"/>
      <c r="AG245" s="117"/>
      <c r="AH245" s="117"/>
      <c r="AI245" s="117"/>
      <c r="AJ245" s="271"/>
      <c r="AK245" s="119" t="s">
        <v>130</v>
      </c>
      <c r="AL245" s="121">
        <v>3969785.8602</v>
      </c>
      <c r="AM245" s="119">
        <v>2012</v>
      </c>
      <c r="AN245" s="119">
        <v>1</v>
      </c>
      <c r="AO245" s="119" t="s">
        <v>439</v>
      </c>
      <c r="AP245" s="170">
        <v>3969785.8602</v>
      </c>
      <c r="AQ245" s="123">
        <f t="shared" ref="AQ245:AQ259" si="4">AN245*AP245</f>
        <v>3969785.8602</v>
      </c>
      <c r="AR245" s="116" t="s">
        <v>86</v>
      </c>
      <c r="AS245" s="124" t="s">
        <v>128</v>
      </c>
      <c r="AT245" s="116" t="s">
        <v>355</v>
      </c>
      <c r="AU245" s="116" t="s">
        <v>93</v>
      </c>
      <c r="AV245" s="135" t="s">
        <v>448</v>
      </c>
      <c r="AW245" s="58" t="s">
        <v>128</v>
      </c>
      <c r="AX245" s="41" t="s">
        <v>128</v>
      </c>
      <c r="AY245" s="41" t="s">
        <v>128</v>
      </c>
      <c r="BA245" t="str">
        <f t="shared" si="3"/>
        <v>0</v>
      </c>
    </row>
    <row r="246" spans="1:53" ht="30" hidden="1" customHeight="1" x14ac:dyDescent="0.2">
      <c r="A246" s="194"/>
      <c r="B246" s="113"/>
      <c r="C246" s="125" t="s">
        <v>34</v>
      </c>
      <c r="D246" s="115" t="s">
        <v>449</v>
      </c>
      <c r="E246" s="113"/>
      <c r="F246" s="120"/>
      <c r="G246" s="117"/>
      <c r="H246" s="117"/>
      <c r="I246" s="117"/>
      <c r="J246" s="117"/>
      <c r="K246" s="118" t="s">
        <v>301</v>
      </c>
      <c r="L246" s="119"/>
      <c r="M246" s="152" t="s">
        <v>450</v>
      </c>
      <c r="N246" s="119">
        <v>2012</v>
      </c>
      <c r="O246" s="152" t="s">
        <v>128</v>
      </c>
      <c r="P246" s="120" t="s">
        <v>128</v>
      </c>
      <c r="Q246" s="120" t="s">
        <v>128</v>
      </c>
      <c r="R246" s="120" t="s">
        <v>128</v>
      </c>
      <c r="S246" s="120" t="s">
        <v>128</v>
      </c>
      <c r="T246" s="117"/>
      <c r="U246" s="117"/>
      <c r="V246" s="117"/>
      <c r="W246" s="117"/>
      <c r="X246" s="117"/>
      <c r="Y246" s="117"/>
      <c r="Z246" s="117"/>
      <c r="AA246" s="117"/>
      <c r="AB246" s="117"/>
      <c r="AC246" s="117"/>
      <c r="AD246" s="117"/>
      <c r="AE246" s="117"/>
      <c r="AF246" s="117"/>
      <c r="AG246" s="117"/>
      <c r="AH246" s="117"/>
      <c r="AI246" s="117"/>
      <c r="AJ246" s="271"/>
      <c r="AK246" s="119" t="s">
        <v>130</v>
      </c>
      <c r="AL246" s="121">
        <v>3969785.8602</v>
      </c>
      <c r="AM246" s="119">
        <v>2012</v>
      </c>
      <c r="AN246" s="119">
        <v>1</v>
      </c>
      <c r="AO246" s="119" t="s">
        <v>439</v>
      </c>
      <c r="AP246" s="170">
        <v>3969785.8602</v>
      </c>
      <c r="AQ246" s="123">
        <f t="shared" si="4"/>
        <v>3969785.8602</v>
      </c>
      <c r="AR246" s="116" t="s">
        <v>86</v>
      </c>
      <c r="AS246" s="124" t="s">
        <v>128</v>
      </c>
      <c r="AT246" s="116" t="s">
        <v>355</v>
      </c>
      <c r="AU246" s="116" t="s">
        <v>93</v>
      </c>
      <c r="AV246" s="135" t="s">
        <v>371</v>
      </c>
      <c r="AW246" s="58" t="s">
        <v>128</v>
      </c>
      <c r="AX246" s="41" t="s">
        <v>128</v>
      </c>
      <c r="AY246" s="41" t="s">
        <v>128</v>
      </c>
      <c r="BA246" t="str">
        <f t="shared" si="3"/>
        <v>0</v>
      </c>
    </row>
    <row r="247" spans="1:53" ht="30" hidden="1" customHeight="1" x14ac:dyDescent="0.2">
      <c r="A247" s="194"/>
      <c r="B247" s="113"/>
      <c r="C247" s="125" t="s">
        <v>34</v>
      </c>
      <c r="D247" s="115" t="s">
        <v>449</v>
      </c>
      <c r="E247" s="113"/>
      <c r="F247" s="120"/>
      <c r="G247" s="117"/>
      <c r="H247" s="117"/>
      <c r="I247" s="117"/>
      <c r="J247" s="117"/>
      <c r="K247" s="118" t="s">
        <v>301</v>
      </c>
      <c r="L247" s="119"/>
      <c r="M247" s="152" t="s">
        <v>450</v>
      </c>
      <c r="N247" s="119">
        <v>2012</v>
      </c>
      <c r="O247" s="152" t="s">
        <v>128</v>
      </c>
      <c r="P247" s="120" t="s">
        <v>128</v>
      </c>
      <c r="Q247" s="120" t="s">
        <v>128</v>
      </c>
      <c r="R247" s="120" t="s">
        <v>128</v>
      </c>
      <c r="S247" s="120" t="s">
        <v>128</v>
      </c>
      <c r="T247" s="117"/>
      <c r="U247" s="117"/>
      <c r="V247" s="117"/>
      <c r="W247" s="117"/>
      <c r="X247" s="117"/>
      <c r="Y247" s="117"/>
      <c r="Z247" s="117"/>
      <c r="AA247" s="117"/>
      <c r="AB247" s="117"/>
      <c r="AC247" s="117"/>
      <c r="AD247" s="117"/>
      <c r="AE247" s="117"/>
      <c r="AF247" s="117"/>
      <c r="AG247" s="117"/>
      <c r="AH247" s="117"/>
      <c r="AI247" s="117"/>
      <c r="AJ247" s="271"/>
      <c r="AK247" s="119" t="s">
        <v>130</v>
      </c>
      <c r="AL247" s="121">
        <v>3969785.8602</v>
      </c>
      <c r="AM247" s="119">
        <v>2012</v>
      </c>
      <c r="AN247" s="119">
        <v>1</v>
      </c>
      <c r="AO247" s="119" t="s">
        <v>439</v>
      </c>
      <c r="AP247" s="170">
        <v>3969785.8602</v>
      </c>
      <c r="AQ247" s="123">
        <f t="shared" si="4"/>
        <v>3969785.8602</v>
      </c>
      <c r="AR247" s="116" t="s">
        <v>86</v>
      </c>
      <c r="AS247" s="124" t="s">
        <v>128</v>
      </c>
      <c r="AT247" s="116" t="s">
        <v>355</v>
      </c>
      <c r="AU247" s="116" t="s">
        <v>93</v>
      </c>
      <c r="AV247" s="135" t="s">
        <v>364</v>
      </c>
      <c r="AW247" s="58" t="s">
        <v>128</v>
      </c>
      <c r="AX247" s="41" t="s">
        <v>128</v>
      </c>
      <c r="AY247" s="41" t="s">
        <v>128</v>
      </c>
      <c r="BA247" t="str">
        <f t="shared" si="3"/>
        <v>0</v>
      </c>
    </row>
    <row r="248" spans="1:53" ht="30" hidden="1" customHeight="1" x14ac:dyDescent="0.2">
      <c r="A248" s="194"/>
      <c r="B248" s="113"/>
      <c r="C248" s="125" t="s">
        <v>34</v>
      </c>
      <c r="D248" s="115" t="s">
        <v>449</v>
      </c>
      <c r="E248" s="113"/>
      <c r="F248" s="120"/>
      <c r="G248" s="117"/>
      <c r="H248" s="117"/>
      <c r="I248" s="117"/>
      <c r="J248" s="117"/>
      <c r="K248" s="118" t="s">
        <v>301</v>
      </c>
      <c r="L248" s="119"/>
      <c r="M248" s="152" t="s">
        <v>450</v>
      </c>
      <c r="N248" s="119">
        <v>2012</v>
      </c>
      <c r="O248" s="152" t="s">
        <v>128</v>
      </c>
      <c r="P248" s="120" t="s">
        <v>128</v>
      </c>
      <c r="Q248" s="120" t="s">
        <v>128</v>
      </c>
      <c r="R248" s="120" t="s">
        <v>128</v>
      </c>
      <c r="S248" s="120" t="s">
        <v>128</v>
      </c>
      <c r="T248" s="117"/>
      <c r="U248" s="117"/>
      <c r="V248" s="117"/>
      <c r="W248" s="117"/>
      <c r="X248" s="117"/>
      <c r="Y248" s="117"/>
      <c r="Z248" s="117"/>
      <c r="AA248" s="117"/>
      <c r="AB248" s="117"/>
      <c r="AC248" s="117"/>
      <c r="AD248" s="117"/>
      <c r="AE248" s="117"/>
      <c r="AF248" s="117"/>
      <c r="AG248" s="117"/>
      <c r="AH248" s="117"/>
      <c r="AI248" s="117"/>
      <c r="AJ248" s="271"/>
      <c r="AK248" s="119" t="s">
        <v>130</v>
      </c>
      <c r="AL248" s="121">
        <v>3969785.8602</v>
      </c>
      <c r="AM248" s="119">
        <v>2012</v>
      </c>
      <c r="AN248" s="119">
        <v>1</v>
      </c>
      <c r="AO248" s="119" t="s">
        <v>439</v>
      </c>
      <c r="AP248" s="170">
        <v>3969785.8602</v>
      </c>
      <c r="AQ248" s="123">
        <f t="shared" si="4"/>
        <v>3969785.8602</v>
      </c>
      <c r="AR248" s="116" t="s">
        <v>86</v>
      </c>
      <c r="AS248" s="124" t="s">
        <v>128</v>
      </c>
      <c r="AT248" s="116" t="s">
        <v>355</v>
      </c>
      <c r="AU248" s="116" t="s">
        <v>93</v>
      </c>
      <c r="AV248" s="135" t="s">
        <v>451</v>
      </c>
      <c r="AW248" s="58" t="s">
        <v>128</v>
      </c>
      <c r="AX248" s="41" t="s">
        <v>128</v>
      </c>
      <c r="AY248" s="41" t="s">
        <v>128</v>
      </c>
      <c r="BA248" t="str">
        <f t="shared" si="3"/>
        <v>0</v>
      </c>
    </row>
    <row r="249" spans="1:53" ht="30" hidden="1" customHeight="1" x14ac:dyDescent="0.2">
      <c r="A249" s="194"/>
      <c r="B249" s="113"/>
      <c r="C249" s="125" t="s">
        <v>34</v>
      </c>
      <c r="D249" s="115" t="s">
        <v>452</v>
      </c>
      <c r="E249" s="113"/>
      <c r="F249" s="120"/>
      <c r="G249" s="117"/>
      <c r="H249" s="117"/>
      <c r="I249" s="117"/>
      <c r="J249" s="117"/>
      <c r="K249" s="118"/>
      <c r="L249" s="119"/>
      <c r="M249" s="152"/>
      <c r="N249" s="119"/>
      <c r="O249" s="152"/>
      <c r="P249" s="120"/>
      <c r="Q249" s="120"/>
      <c r="R249" s="120"/>
      <c r="S249" s="120"/>
      <c r="T249" s="117"/>
      <c r="U249" s="117"/>
      <c r="V249" s="117"/>
      <c r="W249" s="117"/>
      <c r="X249" s="117"/>
      <c r="Y249" s="117"/>
      <c r="Z249" s="117"/>
      <c r="AA249" s="117"/>
      <c r="AB249" s="117"/>
      <c r="AC249" s="117"/>
      <c r="AD249" s="117"/>
      <c r="AE249" s="117"/>
      <c r="AF249" s="117"/>
      <c r="AG249" s="117"/>
      <c r="AH249" s="117"/>
      <c r="AI249" s="117"/>
      <c r="AJ249" s="271"/>
      <c r="AK249" s="119"/>
      <c r="AL249" s="121"/>
      <c r="AM249" s="119"/>
      <c r="AN249" s="119"/>
      <c r="AO249" s="119"/>
      <c r="AP249" s="123"/>
      <c r="AQ249" s="123"/>
      <c r="AR249" s="132"/>
      <c r="AS249" s="132"/>
      <c r="AT249" s="124"/>
      <c r="AU249" s="132"/>
      <c r="AV249" s="190"/>
      <c r="AW249" s="59"/>
      <c r="AX249" s="43"/>
      <c r="AY249" s="43"/>
      <c r="BA249">
        <f t="shared" si="3"/>
        <v>0</v>
      </c>
    </row>
    <row r="250" spans="1:53" ht="30" hidden="1" customHeight="1" x14ac:dyDescent="0.2">
      <c r="A250" s="194"/>
      <c r="B250" s="113"/>
      <c r="C250" s="125" t="s">
        <v>34</v>
      </c>
      <c r="D250" s="115" t="s">
        <v>453</v>
      </c>
      <c r="E250" s="113"/>
      <c r="F250" s="120"/>
      <c r="G250" s="117"/>
      <c r="H250" s="117"/>
      <c r="I250" s="117"/>
      <c r="J250" s="117"/>
      <c r="K250" s="118" t="s">
        <v>307</v>
      </c>
      <c r="L250" s="119" t="s">
        <v>454</v>
      </c>
      <c r="M250" s="152" t="s">
        <v>283</v>
      </c>
      <c r="N250" s="119">
        <v>2012</v>
      </c>
      <c r="O250" s="152" t="s">
        <v>128</v>
      </c>
      <c r="P250" s="120" t="s">
        <v>128</v>
      </c>
      <c r="Q250" s="120" t="s">
        <v>128</v>
      </c>
      <c r="R250" s="120" t="s">
        <v>128</v>
      </c>
      <c r="S250" s="120" t="s">
        <v>128</v>
      </c>
      <c r="T250" s="117"/>
      <c r="U250" s="117"/>
      <c r="V250" s="117"/>
      <c r="W250" s="117"/>
      <c r="X250" s="117"/>
      <c r="Y250" s="117"/>
      <c r="Z250" s="117"/>
      <c r="AA250" s="117"/>
      <c r="AB250" s="117"/>
      <c r="AC250" s="117"/>
      <c r="AD250" s="117"/>
      <c r="AE250" s="117"/>
      <c r="AF250" s="117"/>
      <c r="AG250" s="117"/>
      <c r="AH250" s="117"/>
      <c r="AI250" s="117"/>
      <c r="AJ250" s="271"/>
      <c r="AK250" s="119" t="s">
        <v>130</v>
      </c>
      <c r="AL250" s="121">
        <v>1985760</v>
      </c>
      <c r="AM250" s="119">
        <v>2012</v>
      </c>
      <c r="AN250" s="119">
        <v>1</v>
      </c>
      <c r="AO250" s="119" t="s">
        <v>439</v>
      </c>
      <c r="AP250" s="123">
        <v>1985760</v>
      </c>
      <c r="AQ250" s="123">
        <f t="shared" si="4"/>
        <v>1985760</v>
      </c>
      <c r="AR250" s="116" t="s">
        <v>86</v>
      </c>
      <c r="AS250" s="124" t="s">
        <v>128</v>
      </c>
      <c r="AT250" s="116" t="s">
        <v>351</v>
      </c>
      <c r="AU250" s="116" t="s">
        <v>93</v>
      </c>
      <c r="AV250" s="191" t="s">
        <v>358</v>
      </c>
      <c r="AW250" s="58" t="s">
        <v>128</v>
      </c>
      <c r="AX250" s="41" t="s">
        <v>128</v>
      </c>
      <c r="AY250" s="41" t="s">
        <v>128</v>
      </c>
      <c r="BA250" t="str">
        <f t="shared" si="3"/>
        <v>0</v>
      </c>
    </row>
    <row r="251" spans="1:53" ht="30" hidden="1" customHeight="1" x14ac:dyDescent="0.2">
      <c r="A251" s="194"/>
      <c r="B251" s="113"/>
      <c r="C251" s="125" t="s">
        <v>34</v>
      </c>
      <c r="D251" s="115" t="s">
        <v>425</v>
      </c>
      <c r="E251" s="113"/>
      <c r="F251" s="120"/>
      <c r="G251" s="117"/>
      <c r="H251" s="117"/>
      <c r="I251" s="117"/>
      <c r="J251" s="117"/>
      <c r="K251" s="118" t="s">
        <v>307</v>
      </c>
      <c r="L251" s="119" t="s">
        <v>455</v>
      </c>
      <c r="M251" s="152" t="s">
        <v>283</v>
      </c>
      <c r="N251" s="119">
        <v>2012</v>
      </c>
      <c r="O251" s="152" t="s">
        <v>128</v>
      </c>
      <c r="P251" s="120" t="s">
        <v>128</v>
      </c>
      <c r="Q251" s="120" t="s">
        <v>128</v>
      </c>
      <c r="R251" s="120" t="s">
        <v>128</v>
      </c>
      <c r="S251" s="120" t="s">
        <v>128</v>
      </c>
      <c r="T251" s="117"/>
      <c r="U251" s="117"/>
      <c r="V251" s="117"/>
      <c r="W251" s="117"/>
      <c r="X251" s="117"/>
      <c r="Y251" s="117"/>
      <c r="Z251" s="117"/>
      <c r="AA251" s="117"/>
      <c r="AB251" s="117"/>
      <c r="AC251" s="117"/>
      <c r="AD251" s="117"/>
      <c r="AE251" s="117"/>
      <c r="AF251" s="117"/>
      <c r="AG251" s="117"/>
      <c r="AH251" s="117"/>
      <c r="AI251" s="117"/>
      <c r="AJ251" s="271"/>
      <c r="AK251" s="119" t="s">
        <v>130</v>
      </c>
      <c r="AL251" s="121">
        <v>1965600</v>
      </c>
      <c r="AM251" s="119">
        <v>2012</v>
      </c>
      <c r="AN251" s="119">
        <v>1</v>
      </c>
      <c r="AO251" s="119" t="s">
        <v>439</v>
      </c>
      <c r="AP251" s="123">
        <v>1965600</v>
      </c>
      <c r="AQ251" s="123">
        <f t="shared" si="4"/>
        <v>1965600</v>
      </c>
      <c r="AR251" s="116" t="s">
        <v>86</v>
      </c>
      <c r="AS251" s="124" t="s">
        <v>128</v>
      </c>
      <c r="AT251" s="116" t="s">
        <v>351</v>
      </c>
      <c r="AU251" s="116" t="s">
        <v>93</v>
      </c>
      <c r="AV251" s="135" t="s">
        <v>354</v>
      </c>
      <c r="AW251" s="58" t="s">
        <v>128</v>
      </c>
      <c r="AX251" s="41" t="s">
        <v>128</v>
      </c>
      <c r="AY251" s="41" t="s">
        <v>128</v>
      </c>
      <c r="BA251" t="str">
        <f t="shared" si="3"/>
        <v>0</v>
      </c>
    </row>
    <row r="252" spans="1:53" ht="30" hidden="1" customHeight="1" x14ac:dyDescent="0.2">
      <c r="A252" s="194"/>
      <c r="B252" s="113"/>
      <c r="C252" s="125" t="s">
        <v>34</v>
      </c>
      <c r="D252" s="115" t="s">
        <v>425</v>
      </c>
      <c r="E252" s="113"/>
      <c r="F252" s="120"/>
      <c r="G252" s="117"/>
      <c r="H252" s="117"/>
      <c r="I252" s="117"/>
      <c r="J252" s="117"/>
      <c r="K252" s="118" t="s">
        <v>307</v>
      </c>
      <c r="L252" s="119" t="s">
        <v>455</v>
      </c>
      <c r="M252" s="152" t="s">
        <v>283</v>
      </c>
      <c r="N252" s="119">
        <v>2012</v>
      </c>
      <c r="O252" s="152" t="s">
        <v>128</v>
      </c>
      <c r="P252" s="120" t="s">
        <v>128</v>
      </c>
      <c r="Q252" s="120" t="s">
        <v>128</v>
      </c>
      <c r="R252" s="120" t="s">
        <v>128</v>
      </c>
      <c r="S252" s="120" t="s">
        <v>128</v>
      </c>
      <c r="T252" s="117"/>
      <c r="U252" s="117"/>
      <c r="V252" s="117"/>
      <c r="W252" s="117"/>
      <c r="X252" s="117"/>
      <c r="Y252" s="117"/>
      <c r="Z252" s="117"/>
      <c r="AA252" s="117"/>
      <c r="AB252" s="117"/>
      <c r="AC252" s="117"/>
      <c r="AD252" s="117"/>
      <c r="AE252" s="117"/>
      <c r="AF252" s="117"/>
      <c r="AG252" s="117"/>
      <c r="AH252" s="117"/>
      <c r="AI252" s="117"/>
      <c r="AJ252" s="271"/>
      <c r="AK252" s="119" t="s">
        <v>130</v>
      </c>
      <c r="AL252" s="121">
        <v>1965600</v>
      </c>
      <c r="AM252" s="119">
        <v>2012</v>
      </c>
      <c r="AN252" s="119">
        <v>1</v>
      </c>
      <c r="AO252" s="119" t="s">
        <v>439</v>
      </c>
      <c r="AP252" s="123">
        <v>1965600</v>
      </c>
      <c r="AQ252" s="123">
        <f t="shared" si="4"/>
        <v>1965600</v>
      </c>
      <c r="AR252" s="116" t="s">
        <v>86</v>
      </c>
      <c r="AS252" s="124" t="s">
        <v>128</v>
      </c>
      <c r="AT252" s="116" t="s">
        <v>352</v>
      </c>
      <c r="AU252" s="116" t="s">
        <v>93</v>
      </c>
      <c r="AV252" s="135" t="s">
        <v>368</v>
      </c>
      <c r="AW252" s="58" t="s">
        <v>128</v>
      </c>
      <c r="AX252" s="41" t="s">
        <v>128</v>
      </c>
      <c r="AY252" s="41" t="s">
        <v>128</v>
      </c>
      <c r="BA252" t="str">
        <f t="shared" si="3"/>
        <v>0</v>
      </c>
    </row>
    <row r="253" spans="1:53" ht="30" hidden="1" customHeight="1" x14ac:dyDescent="0.2">
      <c r="A253" s="194"/>
      <c r="B253" s="113"/>
      <c r="C253" s="125" t="s">
        <v>34</v>
      </c>
      <c r="D253" s="115" t="s">
        <v>425</v>
      </c>
      <c r="E253" s="113"/>
      <c r="F253" s="120"/>
      <c r="G253" s="117"/>
      <c r="H253" s="117"/>
      <c r="I253" s="117"/>
      <c r="J253" s="117"/>
      <c r="K253" s="118" t="s">
        <v>307</v>
      </c>
      <c r="L253" s="119" t="s">
        <v>455</v>
      </c>
      <c r="M253" s="152" t="s">
        <v>283</v>
      </c>
      <c r="N253" s="119">
        <v>2012</v>
      </c>
      <c r="O253" s="152" t="s">
        <v>128</v>
      </c>
      <c r="P253" s="120" t="s">
        <v>128</v>
      </c>
      <c r="Q253" s="120" t="s">
        <v>128</v>
      </c>
      <c r="R253" s="120" t="s">
        <v>128</v>
      </c>
      <c r="S253" s="120" t="s">
        <v>128</v>
      </c>
      <c r="T253" s="117"/>
      <c r="U253" s="117"/>
      <c r="V253" s="117"/>
      <c r="W253" s="117"/>
      <c r="X253" s="117"/>
      <c r="Y253" s="117"/>
      <c r="Z253" s="117"/>
      <c r="AA253" s="117"/>
      <c r="AB253" s="117"/>
      <c r="AC253" s="117"/>
      <c r="AD253" s="117"/>
      <c r="AE253" s="117"/>
      <c r="AF253" s="117"/>
      <c r="AG253" s="117"/>
      <c r="AH253" s="117"/>
      <c r="AI253" s="117"/>
      <c r="AJ253" s="271"/>
      <c r="AK253" s="119" t="s">
        <v>130</v>
      </c>
      <c r="AL253" s="121">
        <v>1965600</v>
      </c>
      <c r="AM253" s="119">
        <v>2012</v>
      </c>
      <c r="AN253" s="119">
        <v>1</v>
      </c>
      <c r="AO253" s="119" t="s">
        <v>439</v>
      </c>
      <c r="AP253" s="123">
        <v>1965600</v>
      </c>
      <c r="AQ253" s="123">
        <f t="shared" si="4"/>
        <v>1965600</v>
      </c>
      <c r="AR253" s="116" t="s">
        <v>86</v>
      </c>
      <c r="AS253" s="124" t="s">
        <v>128</v>
      </c>
      <c r="AT253" s="116" t="s">
        <v>355</v>
      </c>
      <c r="AU253" s="116" t="s">
        <v>93</v>
      </c>
      <c r="AV253" s="135" t="s">
        <v>451</v>
      </c>
      <c r="AW253" s="58" t="s">
        <v>128</v>
      </c>
      <c r="AX253" s="41" t="s">
        <v>128</v>
      </c>
      <c r="AY253" s="41" t="s">
        <v>128</v>
      </c>
      <c r="BA253" t="str">
        <f t="shared" si="3"/>
        <v>0</v>
      </c>
    </row>
    <row r="254" spans="1:53" ht="30" hidden="1" customHeight="1" x14ac:dyDescent="0.2">
      <c r="A254" s="194"/>
      <c r="B254" s="113"/>
      <c r="C254" s="125" t="s">
        <v>34</v>
      </c>
      <c r="D254" s="115" t="s">
        <v>456</v>
      </c>
      <c r="E254" s="113"/>
      <c r="F254" s="120"/>
      <c r="G254" s="117"/>
      <c r="H254" s="117"/>
      <c r="I254" s="117"/>
      <c r="J254" s="117"/>
      <c r="K254" s="118"/>
      <c r="L254" s="119"/>
      <c r="M254" s="152"/>
      <c r="N254" s="119"/>
      <c r="O254" s="152"/>
      <c r="P254" s="120"/>
      <c r="Q254" s="120"/>
      <c r="R254" s="120"/>
      <c r="S254" s="120"/>
      <c r="T254" s="117"/>
      <c r="U254" s="117"/>
      <c r="V254" s="117"/>
      <c r="W254" s="117"/>
      <c r="X254" s="117"/>
      <c r="Y254" s="117"/>
      <c r="Z254" s="117"/>
      <c r="AA254" s="117"/>
      <c r="AB254" s="117"/>
      <c r="AC254" s="117"/>
      <c r="AD254" s="117"/>
      <c r="AE254" s="117"/>
      <c r="AF254" s="117"/>
      <c r="AG254" s="117"/>
      <c r="AH254" s="117"/>
      <c r="AI254" s="117"/>
      <c r="AJ254" s="271"/>
      <c r="AK254" s="119"/>
      <c r="AL254" s="121"/>
      <c r="AM254" s="119"/>
      <c r="AN254" s="119"/>
      <c r="AO254" s="119"/>
      <c r="AP254" s="171"/>
      <c r="AQ254" s="126"/>
      <c r="AR254" s="132"/>
      <c r="AS254" s="132"/>
      <c r="AT254" s="124"/>
      <c r="AU254" s="132"/>
      <c r="AV254" s="190"/>
      <c r="AW254" s="59"/>
      <c r="AX254" s="43"/>
      <c r="AY254" s="43"/>
      <c r="BA254">
        <f t="shared" si="3"/>
        <v>0</v>
      </c>
    </row>
    <row r="255" spans="1:53" ht="30" hidden="1" customHeight="1" x14ac:dyDescent="0.2">
      <c r="A255" s="194"/>
      <c r="B255" s="113"/>
      <c r="C255" s="125" t="s">
        <v>34</v>
      </c>
      <c r="D255" s="115" t="s">
        <v>433</v>
      </c>
      <c r="E255" s="113"/>
      <c r="F255" s="120"/>
      <c r="G255" s="117"/>
      <c r="H255" s="117"/>
      <c r="I255" s="117"/>
      <c r="J255" s="117"/>
      <c r="K255" s="118" t="s">
        <v>457</v>
      </c>
      <c r="L255" s="119" t="s">
        <v>429</v>
      </c>
      <c r="M255" s="152" t="s">
        <v>283</v>
      </c>
      <c r="N255" s="119">
        <v>2012</v>
      </c>
      <c r="O255" s="152" t="s">
        <v>128</v>
      </c>
      <c r="P255" s="120" t="s">
        <v>128</v>
      </c>
      <c r="Q255" s="120" t="s">
        <v>128</v>
      </c>
      <c r="R255" s="120" t="s">
        <v>128</v>
      </c>
      <c r="S255" s="120" t="s">
        <v>128</v>
      </c>
      <c r="T255" s="117"/>
      <c r="U255" s="117"/>
      <c r="V255" s="117"/>
      <c r="W255" s="117"/>
      <c r="X255" s="117"/>
      <c r="Y255" s="117"/>
      <c r="Z255" s="117"/>
      <c r="AA255" s="117"/>
      <c r="AB255" s="117"/>
      <c r="AC255" s="117"/>
      <c r="AD255" s="117"/>
      <c r="AE255" s="117"/>
      <c r="AF255" s="117"/>
      <c r="AG255" s="117"/>
      <c r="AH255" s="117"/>
      <c r="AI255" s="117"/>
      <c r="AJ255" s="271"/>
      <c r="AK255" s="119" t="s">
        <v>130</v>
      </c>
      <c r="AL255" s="121">
        <v>4759220.83</v>
      </c>
      <c r="AM255" s="119">
        <v>2012</v>
      </c>
      <c r="AN255" s="119">
        <v>1</v>
      </c>
      <c r="AO255" s="119" t="s">
        <v>439</v>
      </c>
      <c r="AP255" s="170">
        <v>4759220.83</v>
      </c>
      <c r="AQ255" s="123">
        <f t="shared" si="4"/>
        <v>4759220.83</v>
      </c>
      <c r="AR255" s="116" t="s">
        <v>86</v>
      </c>
      <c r="AS255" s="124" t="s">
        <v>128</v>
      </c>
      <c r="AT255" s="116" t="s">
        <v>387</v>
      </c>
      <c r="AU255" s="116" t="s">
        <v>93</v>
      </c>
      <c r="AV255" s="135" t="s">
        <v>388</v>
      </c>
      <c r="AW255" s="58" t="s">
        <v>128</v>
      </c>
      <c r="AX255" s="41" t="s">
        <v>128</v>
      </c>
      <c r="AY255" s="41" t="s">
        <v>128</v>
      </c>
      <c r="BA255" t="str">
        <f t="shared" si="3"/>
        <v>0</v>
      </c>
    </row>
    <row r="256" spans="1:53" ht="30" hidden="1" customHeight="1" x14ac:dyDescent="0.2">
      <c r="A256" s="194"/>
      <c r="B256" s="113"/>
      <c r="C256" s="125" t="s">
        <v>34</v>
      </c>
      <c r="D256" s="115" t="s">
        <v>433</v>
      </c>
      <c r="E256" s="113"/>
      <c r="F256" s="120"/>
      <c r="G256" s="117"/>
      <c r="H256" s="117"/>
      <c r="I256" s="117"/>
      <c r="J256" s="117"/>
      <c r="K256" s="118" t="s">
        <v>307</v>
      </c>
      <c r="L256" s="119" t="s">
        <v>455</v>
      </c>
      <c r="M256" s="152" t="s">
        <v>283</v>
      </c>
      <c r="N256" s="119">
        <v>2012</v>
      </c>
      <c r="O256" s="152" t="s">
        <v>128</v>
      </c>
      <c r="P256" s="120" t="s">
        <v>128</v>
      </c>
      <c r="Q256" s="120" t="s">
        <v>128</v>
      </c>
      <c r="R256" s="120" t="s">
        <v>128</v>
      </c>
      <c r="S256" s="120" t="s">
        <v>128</v>
      </c>
      <c r="T256" s="117"/>
      <c r="U256" s="117"/>
      <c r="V256" s="117"/>
      <c r="W256" s="117"/>
      <c r="X256" s="117"/>
      <c r="Y256" s="117"/>
      <c r="Z256" s="117"/>
      <c r="AA256" s="117"/>
      <c r="AB256" s="117"/>
      <c r="AC256" s="117"/>
      <c r="AD256" s="117"/>
      <c r="AE256" s="117"/>
      <c r="AF256" s="117"/>
      <c r="AG256" s="117"/>
      <c r="AH256" s="117"/>
      <c r="AI256" s="117"/>
      <c r="AJ256" s="271"/>
      <c r="AK256" s="119" t="s">
        <v>130</v>
      </c>
      <c r="AL256" s="121">
        <v>1965600</v>
      </c>
      <c r="AM256" s="119">
        <v>2012</v>
      </c>
      <c r="AN256" s="119">
        <v>1</v>
      </c>
      <c r="AO256" s="119" t="s">
        <v>439</v>
      </c>
      <c r="AP256" s="171">
        <v>1965600</v>
      </c>
      <c r="AQ256" s="123">
        <f t="shared" si="4"/>
        <v>1965600</v>
      </c>
      <c r="AR256" s="116" t="s">
        <v>86</v>
      </c>
      <c r="AS256" s="124" t="s">
        <v>128</v>
      </c>
      <c r="AT256" s="116" t="s">
        <v>355</v>
      </c>
      <c r="AU256" s="116" t="s">
        <v>93</v>
      </c>
      <c r="AV256" s="135" t="s">
        <v>458</v>
      </c>
      <c r="AW256" s="58" t="s">
        <v>128</v>
      </c>
      <c r="AX256" s="41" t="s">
        <v>128</v>
      </c>
      <c r="AY256" s="41" t="s">
        <v>128</v>
      </c>
      <c r="BA256" t="str">
        <f t="shared" si="3"/>
        <v>0</v>
      </c>
    </row>
    <row r="257" spans="1:53" ht="30" hidden="1" customHeight="1" x14ac:dyDescent="0.2">
      <c r="A257" s="194"/>
      <c r="B257" s="113"/>
      <c r="C257" s="125" t="s">
        <v>34</v>
      </c>
      <c r="D257" s="115" t="s">
        <v>433</v>
      </c>
      <c r="E257" s="113"/>
      <c r="F257" s="120"/>
      <c r="G257" s="117"/>
      <c r="H257" s="117"/>
      <c r="I257" s="117"/>
      <c r="J257" s="117"/>
      <c r="K257" s="118" t="s">
        <v>307</v>
      </c>
      <c r="L257" s="119" t="s">
        <v>459</v>
      </c>
      <c r="M257" s="152" t="s">
        <v>283</v>
      </c>
      <c r="N257" s="119">
        <v>2012</v>
      </c>
      <c r="O257" s="152" t="s">
        <v>128</v>
      </c>
      <c r="P257" s="120" t="s">
        <v>128</v>
      </c>
      <c r="Q257" s="120" t="s">
        <v>128</v>
      </c>
      <c r="R257" s="120" t="s">
        <v>128</v>
      </c>
      <c r="S257" s="120" t="s">
        <v>128</v>
      </c>
      <c r="T257" s="117"/>
      <c r="U257" s="117"/>
      <c r="V257" s="117"/>
      <c r="W257" s="117"/>
      <c r="X257" s="117"/>
      <c r="Y257" s="117"/>
      <c r="Z257" s="117"/>
      <c r="AA257" s="117"/>
      <c r="AB257" s="117"/>
      <c r="AC257" s="117"/>
      <c r="AD257" s="117"/>
      <c r="AE257" s="117"/>
      <c r="AF257" s="117"/>
      <c r="AG257" s="117"/>
      <c r="AH257" s="117"/>
      <c r="AI257" s="117"/>
      <c r="AJ257" s="271"/>
      <c r="AK257" s="119" t="s">
        <v>130</v>
      </c>
      <c r="AL257" s="121">
        <v>3981600</v>
      </c>
      <c r="AM257" s="119">
        <v>2012</v>
      </c>
      <c r="AN257" s="119">
        <v>1</v>
      </c>
      <c r="AO257" s="119" t="s">
        <v>439</v>
      </c>
      <c r="AP257" s="171">
        <v>3981600</v>
      </c>
      <c r="AQ257" s="123">
        <f t="shared" si="4"/>
        <v>3981600</v>
      </c>
      <c r="AR257" s="116" t="s">
        <v>86</v>
      </c>
      <c r="AS257" s="124" t="s">
        <v>128</v>
      </c>
      <c r="AT257" s="116" t="s">
        <v>361</v>
      </c>
      <c r="AU257" s="116" t="s">
        <v>93</v>
      </c>
      <c r="AV257" s="190" t="s">
        <v>460</v>
      </c>
      <c r="AW257" s="58" t="s">
        <v>128</v>
      </c>
      <c r="AX257" s="41" t="s">
        <v>128</v>
      </c>
      <c r="AY257" s="41" t="s">
        <v>128</v>
      </c>
      <c r="BA257" t="str">
        <f t="shared" si="3"/>
        <v>0</v>
      </c>
    </row>
    <row r="258" spans="1:53" ht="30" hidden="1" customHeight="1" x14ac:dyDescent="0.2">
      <c r="A258" s="134"/>
      <c r="B258" s="91"/>
      <c r="C258" s="101" t="s">
        <v>34</v>
      </c>
      <c r="D258" s="197" t="s">
        <v>461</v>
      </c>
      <c r="E258" s="91"/>
      <c r="F258" s="96"/>
      <c r="G258" s="93"/>
      <c r="H258" s="93"/>
      <c r="I258" s="93"/>
      <c r="J258" s="93"/>
      <c r="K258" s="94"/>
      <c r="L258" s="95"/>
      <c r="M258" s="150" t="s">
        <v>462</v>
      </c>
      <c r="N258" s="95">
        <v>2012</v>
      </c>
      <c r="O258" s="150" t="s">
        <v>128</v>
      </c>
      <c r="P258" s="96" t="s">
        <v>128</v>
      </c>
      <c r="Q258" s="96" t="s">
        <v>128</v>
      </c>
      <c r="R258" s="96" t="s">
        <v>128</v>
      </c>
      <c r="S258" s="96" t="s">
        <v>128</v>
      </c>
      <c r="T258" s="93"/>
      <c r="U258" s="93"/>
      <c r="V258" s="93"/>
      <c r="W258" s="93"/>
      <c r="X258" s="93"/>
      <c r="Y258" s="93"/>
      <c r="Z258" s="93"/>
      <c r="AA258" s="93"/>
      <c r="AB258" s="93"/>
      <c r="AC258" s="93"/>
      <c r="AD258" s="93"/>
      <c r="AE258" s="93"/>
      <c r="AF258" s="93"/>
      <c r="AG258" s="93"/>
      <c r="AH258" s="93"/>
      <c r="AI258" s="93"/>
      <c r="AJ258" s="267"/>
      <c r="AK258" s="95" t="s">
        <v>130</v>
      </c>
      <c r="AL258" s="97">
        <v>96777895.361300007</v>
      </c>
      <c r="AM258" s="95">
        <v>2012</v>
      </c>
      <c r="AN258" s="95">
        <v>1</v>
      </c>
      <c r="AO258" s="95" t="s">
        <v>463</v>
      </c>
      <c r="AP258" s="167">
        <v>96777895.361300007</v>
      </c>
      <c r="AQ258" s="199">
        <f t="shared" si="4"/>
        <v>96777895.361300007</v>
      </c>
      <c r="AR258" s="99" t="s">
        <v>86</v>
      </c>
      <c r="AS258" s="100" t="s">
        <v>128</v>
      </c>
      <c r="AT258" s="99" t="s">
        <v>355</v>
      </c>
      <c r="AU258" s="99" t="s">
        <v>93</v>
      </c>
      <c r="AV258" s="135" t="s">
        <v>464</v>
      </c>
      <c r="AW258" s="58" t="s">
        <v>128</v>
      </c>
      <c r="AX258" s="41" t="s">
        <v>128</v>
      </c>
      <c r="AY258" s="41" t="s">
        <v>128</v>
      </c>
      <c r="BA258" t="str">
        <f t="shared" si="3"/>
        <v>0</v>
      </c>
    </row>
    <row r="259" spans="1:53" ht="30" hidden="1" customHeight="1" x14ac:dyDescent="0.2">
      <c r="A259" s="194"/>
      <c r="B259" s="113"/>
      <c r="C259" s="125" t="s">
        <v>34</v>
      </c>
      <c r="D259" s="115" t="s">
        <v>465</v>
      </c>
      <c r="E259" s="113"/>
      <c r="F259" s="120"/>
      <c r="G259" s="117"/>
      <c r="H259" s="117"/>
      <c r="I259" s="117"/>
      <c r="J259" s="117"/>
      <c r="K259" s="118" t="s">
        <v>466</v>
      </c>
      <c r="L259" s="152" t="s">
        <v>128</v>
      </c>
      <c r="M259" s="152" t="s">
        <v>142</v>
      </c>
      <c r="N259" s="119">
        <v>2012</v>
      </c>
      <c r="O259" s="152" t="s">
        <v>128</v>
      </c>
      <c r="P259" s="120" t="s">
        <v>467</v>
      </c>
      <c r="Q259" s="120" t="s">
        <v>128</v>
      </c>
      <c r="R259" s="120" t="s">
        <v>128</v>
      </c>
      <c r="S259" s="120" t="s">
        <v>128</v>
      </c>
      <c r="T259" s="117"/>
      <c r="U259" s="117"/>
      <c r="V259" s="117"/>
      <c r="W259" s="117"/>
      <c r="X259" s="117"/>
      <c r="Y259" s="117"/>
      <c r="Z259" s="117"/>
      <c r="AA259" s="117"/>
      <c r="AB259" s="117"/>
      <c r="AC259" s="117"/>
      <c r="AD259" s="117"/>
      <c r="AE259" s="117"/>
      <c r="AF259" s="117"/>
      <c r="AG259" s="117"/>
      <c r="AH259" s="117"/>
      <c r="AI259" s="117"/>
      <c r="AJ259" s="271"/>
      <c r="AK259" s="119" t="s">
        <v>130</v>
      </c>
      <c r="AL259" s="121">
        <v>25534347.649999999</v>
      </c>
      <c r="AM259" s="119">
        <v>2012</v>
      </c>
      <c r="AN259" s="119">
        <v>1</v>
      </c>
      <c r="AO259" s="119" t="s">
        <v>439</v>
      </c>
      <c r="AP259" s="170">
        <v>25534347.649999999</v>
      </c>
      <c r="AQ259" s="126">
        <f t="shared" si="4"/>
        <v>25534347.649999999</v>
      </c>
      <c r="AR259" s="116" t="s">
        <v>86</v>
      </c>
      <c r="AS259" s="124" t="s">
        <v>128</v>
      </c>
      <c r="AT259" s="116" t="s">
        <v>355</v>
      </c>
      <c r="AU259" s="116" t="s">
        <v>93</v>
      </c>
      <c r="AV259" s="135" t="s">
        <v>464</v>
      </c>
      <c r="AW259" s="58" t="s">
        <v>128</v>
      </c>
      <c r="AX259" s="41" t="s">
        <v>128</v>
      </c>
      <c r="AY259" s="41" t="s">
        <v>128</v>
      </c>
      <c r="BA259" t="str">
        <f t="shared" si="3"/>
        <v>0</v>
      </c>
    </row>
    <row r="260" spans="1:53" ht="30" hidden="1" customHeight="1" x14ac:dyDescent="0.2">
      <c r="A260" s="194"/>
      <c r="B260" s="113"/>
      <c r="C260" s="125" t="s">
        <v>34</v>
      </c>
      <c r="D260" s="115" t="s">
        <v>209</v>
      </c>
      <c r="E260" s="113"/>
      <c r="F260" s="120"/>
      <c r="G260" s="117"/>
      <c r="H260" s="117"/>
      <c r="I260" s="117"/>
      <c r="J260" s="117"/>
      <c r="K260" s="118" t="s">
        <v>468</v>
      </c>
      <c r="L260" s="119" t="s">
        <v>469</v>
      </c>
      <c r="M260" s="152" t="s">
        <v>142</v>
      </c>
      <c r="N260" s="119">
        <v>2012</v>
      </c>
      <c r="O260" s="152" t="s">
        <v>128</v>
      </c>
      <c r="P260" s="120" t="s">
        <v>470</v>
      </c>
      <c r="Q260" s="120" t="s">
        <v>128</v>
      </c>
      <c r="R260" s="120" t="s">
        <v>128</v>
      </c>
      <c r="S260" s="120" t="s">
        <v>128</v>
      </c>
      <c r="T260" s="117"/>
      <c r="U260" s="117"/>
      <c r="V260" s="117"/>
      <c r="W260" s="117"/>
      <c r="X260" s="117"/>
      <c r="Y260" s="117"/>
      <c r="Z260" s="117"/>
      <c r="AA260" s="117"/>
      <c r="AB260" s="117"/>
      <c r="AC260" s="117"/>
      <c r="AD260" s="117"/>
      <c r="AE260" s="117"/>
      <c r="AF260" s="117"/>
      <c r="AG260" s="117"/>
      <c r="AH260" s="117"/>
      <c r="AI260" s="117"/>
      <c r="AJ260" s="271"/>
      <c r="AK260" s="119" t="s">
        <v>130</v>
      </c>
      <c r="AL260" s="121">
        <v>16040705.2755</v>
      </c>
      <c r="AM260" s="119">
        <v>2012</v>
      </c>
      <c r="AN260" s="119">
        <v>1</v>
      </c>
      <c r="AO260" s="119" t="s">
        <v>439</v>
      </c>
      <c r="AP260" s="170">
        <v>16110763.189999999</v>
      </c>
      <c r="AQ260" s="126">
        <v>16040705.2755</v>
      </c>
      <c r="AR260" s="116" t="s">
        <v>86</v>
      </c>
      <c r="AS260" s="124" t="s">
        <v>128</v>
      </c>
      <c r="AT260" s="116" t="s">
        <v>355</v>
      </c>
      <c r="AU260" s="116" t="s">
        <v>93</v>
      </c>
      <c r="AV260" s="135" t="s">
        <v>372</v>
      </c>
      <c r="AW260" s="58" t="s">
        <v>128</v>
      </c>
      <c r="AX260" s="41" t="s">
        <v>128</v>
      </c>
      <c r="AY260" s="41" t="s">
        <v>128</v>
      </c>
      <c r="BA260" t="str">
        <f t="shared" si="3"/>
        <v>0</v>
      </c>
    </row>
    <row r="261" spans="1:53" ht="30" hidden="1" customHeight="1" x14ac:dyDescent="0.2">
      <c r="A261" s="194"/>
      <c r="B261" s="113"/>
      <c r="C261" s="125" t="s">
        <v>34</v>
      </c>
      <c r="D261" s="115" t="s">
        <v>209</v>
      </c>
      <c r="E261" s="113"/>
      <c r="F261" s="120"/>
      <c r="G261" s="117"/>
      <c r="H261" s="117"/>
      <c r="I261" s="117"/>
      <c r="J261" s="117"/>
      <c r="K261" s="118" t="s">
        <v>468</v>
      </c>
      <c r="L261" s="119" t="s">
        <v>469</v>
      </c>
      <c r="M261" s="152" t="s">
        <v>142</v>
      </c>
      <c r="N261" s="119">
        <v>2012</v>
      </c>
      <c r="O261" s="152" t="s">
        <v>128</v>
      </c>
      <c r="P261" s="120" t="s">
        <v>471</v>
      </c>
      <c r="Q261" s="120" t="s">
        <v>128</v>
      </c>
      <c r="R261" s="120" t="s">
        <v>128</v>
      </c>
      <c r="S261" s="120" t="s">
        <v>128</v>
      </c>
      <c r="T261" s="117"/>
      <c r="U261" s="117"/>
      <c r="V261" s="117"/>
      <c r="W261" s="117"/>
      <c r="X261" s="117"/>
      <c r="Y261" s="117"/>
      <c r="Z261" s="117"/>
      <c r="AA261" s="117"/>
      <c r="AB261" s="117"/>
      <c r="AC261" s="117"/>
      <c r="AD261" s="117"/>
      <c r="AE261" s="117"/>
      <c r="AF261" s="117"/>
      <c r="AG261" s="117"/>
      <c r="AH261" s="117"/>
      <c r="AI261" s="117"/>
      <c r="AJ261" s="271"/>
      <c r="AK261" s="119" t="s">
        <v>130</v>
      </c>
      <c r="AL261" s="121">
        <v>16040705.2755</v>
      </c>
      <c r="AM261" s="119">
        <v>2012</v>
      </c>
      <c r="AN261" s="119">
        <v>1</v>
      </c>
      <c r="AO261" s="119" t="s">
        <v>439</v>
      </c>
      <c r="AP261" s="170">
        <v>16110763.189999999</v>
      </c>
      <c r="AQ261" s="126">
        <v>16040705.2755</v>
      </c>
      <c r="AR261" s="116" t="s">
        <v>86</v>
      </c>
      <c r="AS261" s="124" t="s">
        <v>128</v>
      </c>
      <c r="AT261" s="116" t="s">
        <v>355</v>
      </c>
      <c r="AU261" s="116" t="s">
        <v>93</v>
      </c>
      <c r="AV261" s="135" t="s">
        <v>371</v>
      </c>
      <c r="AW261" s="58" t="s">
        <v>128</v>
      </c>
      <c r="AX261" s="41" t="s">
        <v>128</v>
      </c>
      <c r="AY261" s="41" t="s">
        <v>128</v>
      </c>
      <c r="BA261" t="str">
        <f t="shared" si="3"/>
        <v>0</v>
      </c>
    </row>
    <row r="262" spans="1:53" ht="30" hidden="1" customHeight="1" x14ac:dyDescent="0.2">
      <c r="A262" s="194"/>
      <c r="B262" s="113"/>
      <c r="C262" s="125" t="s">
        <v>34</v>
      </c>
      <c r="D262" s="115" t="s">
        <v>209</v>
      </c>
      <c r="E262" s="113"/>
      <c r="F262" s="120"/>
      <c r="G262" s="117"/>
      <c r="H262" s="117"/>
      <c r="I262" s="117"/>
      <c r="J262" s="117"/>
      <c r="K262" s="118" t="s">
        <v>468</v>
      </c>
      <c r="L262" s="119" t="s">
        <v>472</v>
      </c>
      <c r="M262" s="152" t="s">
        <v>142</v>
      </c>
      <c r="N262" s="119">
        <v>2012</v>
      </c>
      <c r="O262" s="152" t="s">
        <v>128</v>
      </c>
      <c r="P262" s="120" t="s">
        <v>473</v>
      </c>
      <c r="Q262" s="120" t="s">
        <v>128</v>
      </c>
      <c r="R262" s="120" t="s">
        <v>128</v>
      </c>
      <c r="S262" s="120" t="s">
        <v>128</v>
      </c>
      <c r="T262" s="117"/>
      <c r="U262" s="117"/>
      <c r="V262" s="117"/>
      <c r="W262" s="117"/>
      <c r="X262" s="117"/>
      <c r="Y262" s="117"/>
      <c r="Z262" s="117"/>
      <c r="AA262" s="117"/>
      <c r="AB262" s="117"/>
      <c r="AC262" s="117"/>
      <c r="AD262" s="117"/>
      <c r="AE262" s="117"/>
      <c r="AF262" s="117"/>
      <c r="AG262" s="117"/>
      <c r="AH262" s="117"/>
      <c r="AI262" s="117"/>
      <c r="AJ262" s="271"/>
      <c r="AK262" s="119" t="s">
        <v>130</v>
      </c>
      <c r="AL262" s="121">
        <v>24954659.789000001</v>
      </c>
      <c r="AM262" s="119">
        <v>2012</v>
      </c>
      <c r="AN262" s="119">
        <v>1</v>
      </c>
      <c r="AO262" s="119" t="s">
        <v>439</v>
      </c>
      <c r="AP262" s="170">
        <v>25063649.469999999</v>
      </c>
      <c r="AQ262" s="126">
        <v>24954659.789000001</v>
      </c>
      <c r="AR262" s="116" t="s">
        <v>86</v>
      </c>
      <c r="AS262" s="124" t="s">
        <v>128</v>
      </c>
      <c r="AT262" s="116" t="s">
        <v>355</v>
      </c>
      <c r="AU262" s="116" t="s">
        <v>93</v>
      </c>
      <c r="AV262" s="135" t="s">
        <v>369</v>
      </c>
      <c r="AW262" s="58" t="s">
        <v>128</v>
      </c>
      <c r="AX262" s="41" t="s">
        <v>128</v>
      </c>
      <c r="AY262" s="41" t="s">
        <v>128</v>
      </c>
      <c r="BA262" t="str">
        <f t="shared" si="3"/>
        <v>0</v>
      </c>
    </row>
    <row r="263" spans="1:53" ht="30" hidden="1" customHeight="1" x14ac:dyDescent="0.2">
      <c r="A263" s="194"/>
      <c r="B263" s="113"/>
      <c r="C263" s="125" t="s">
        <v>34</v>
      </c>
      <c r="D263" s="115" t="s">
        <v>474</v>
      </c>
      <c r="E263" s="113"/>
      <c r="F263" s="120"/>
      <c r="G263" s="117"/>
      <c r="H263" s="117"/>
      <c r="I263" s="117"/>
      <c r="J263" s="117"/>
      <c r="K263" s="118" t="s">
        <v>475</v>
      </c>
      <c r="L263" s="119" t="s">
        <v>476</v>
      </c>
      <c r="M263" s="152" t="s">
        <v>477</v>
      </c>
      <c r="N263" s="119">
        <v>2012</v>
      </c>
      <c r="O263" s="152" t="s">
        <v>128</v>
      </c>
      <c r="P263" s="152" t="s">
        <v>128</v>
      </c>
      <c r="Q263" s="152" t="s">
        <v>128</v>
      </c>
      <c r="R263" s="152" t="s">
        <v>128</v>
      </c>
      <c r="S263" s="152" t="s">
        <v>128</v>
      </c>
      <c r="T263" s="117"/>
      <c r="U263" s="117"/>
      <c r="V263" s="117"/>
      <c r="W263" s="117"/>
      <c r="X263" s="117"/>
      <c r="Y263" s="117"/>
      <c r="Z263" s="117"/>
      <c r="AA263" s="117"/>
      <c r="AB263" s="117"/>
      <c r="AC263" s="117"/>
      <c r="AD263" s="117"/>
      <c r="AE263" s="117"/>
      <c r="AF263" s="117"/>
      <c r="AG263" s="117"/>
      <c r="AH263" s="117"/>
      <c r="AI263" s="117"/>
      <c r="AJ263" s="271"/>
      <c r="AK263" s="119" t="s">
        <v>130</v>
      </c>
      <c r="AL263" s="121">
        <v>7290090.8779999996</v>
      </c>
      <c r="AM263" s="119">
        <v>2012</v>
      </c>
      <c r="AN263" s="119">
        <v>1</v>
      </c>
      <c r="AO263" s="119" t="s">
        <v>439</v>
      </c>
      <c r="AP263" s="170">
        <v>7305227.2000000002</v>
      </c>
      <c r="AQ263" s="126">
        <v>7290090.8779999996</v>
      </c>
      <c r="AR263" s="116" t="s">
        <v>86</v>
      </c>
      <c r="AS263" s="124" t="s">
        <v>128</v>
      </c>
      <c r="AT263" s="116" t="s">
        <v>355</v>
      </c>
      <c r="AU263" s="116" t="s">
        <v>93</v>
      </c>
      <c r="AV263" s="135" t="s">
        <v>364</v>
      </c>
      <c r="AW263" s="58" t="s">
        <v>128</v>
      </c>
      <c r="AX263" s="41" t="s">
        <v>128</v>
      </c>
      <c r="AY263" s="41" t="s">
        <v>128</v>
      </c>
      <c r="BA263" t="str">
        <f t="shared" si="3"/>
        <v>0</v>
      </c>
    </row>
    <row r="264" spans="1:53" ht="30" hidden="1" customHeight="1" x14ac:dyDescent="0.2">
      <c r="A264" s="194"/>
      <c r="B264" s="113"/>
      <c r="C264" s="125" t="s">
        <v>34</v>
      </c>
      <c r="D264" s="115" t="s">
        <v>478</v>
      </c>
      <c r="E264" s="113"/>
      <c r="F264" s="120"/>
      <c r="G264" s="117"/>
      <c r="H264" s="117"/>
      <c r="I264" s="117"/>
      <c r="J264" s="117"/>
      <c r="K264" s="118" t="s">
        <v>479</v>
      </c>
      <c r="L264" s="119" t="s">
        <v>476</v>
      </c>
      <c r="M264" s="152" t="s">
        <v>477</v>
      </c>
      <c r="N264" s="119">
        <v>2012</v>
      </c>
      <c r="O264" s="152" t="s">
        <v>128</v>
      </c>
      <c r="P264" s="152" t="s">
        <v>128</v>
      </c>
      <c r="Q264" s="152" t="s">
        <v>128</v>
      </c>
      <c r="R264" s="152" t="s">
        <v>128</v>
      </c>
      <c r="S264" s="152" t="s">
        <v>128</v>
      </c>
      <c r="T264" s="117"/>
      <c r="U264" s="117"/>
      <c r="V264" s="117"/>
      <c r="W264" s="117"/>
      <c r="X264" s="117"/>
      <c r="Y264" s="117"/>
      <c r="Z264" s="117"/>
      <c r="AA264" s="117"/>
      <c r="AB264" s="117"/>
      <c r="AC264" s="117"/>
      <c r="AD264" s="117"/>
      <c r="AE264" s="117"/>
      <c r="AF264" s="117"/>
      <c r="AG264" s="117"/>
      <c r="AH264" s="117"/>
      <c r="AI264" s="117"/>
      <c r="AJ264" s="271"/>
      <c r="AK264" s="119" t="s">
        <v>130</v>
      </c>
      <c r="AL264" s="121">
        <v>11015247.205800001</v>
      </c>
      <c r="AM264" s="119">
        <v>2012</v>
      </c>
      <c r="AN264" s="119">
        <v>1</v>
      </c>
      <c r="AO264" s="119" t="s">
        <v>439</v>
      </c>
      <c r="AP264" s="170">
        <v>11038118.01</v>
      </c>
      <c r="AQ264" s="126">
        <v>11015247.205800001</v>
      </c>
      <c r="AR264" s="116" t="s">
        <v>86</v>
      </c>
      <c r="AS264" s="124" t="s">
        <v>128</v>
      </c>
      <c r="AT264" s="116" t="s">
        <v>387</v>
      </c>
      <c r="AU264" s="116" t="s">
        <v>93</v>
      </c>
      <c r="AV264" s="135" t="s">
        <v>388</v>
      </c>
      <c r="AW264" s="58" t="s">
        <v>128</v>
      </c>
      <c r="AX264" s="41" t="s">
        <v>128</v>
      </c>
      <c r="AY264" s="41" t="s">
        <v>128</v>
      </c>
      <c r="BA264" t="str">
        <f t="shared" si="3"/>
        <v>0</v>
      </c>
    </row>
    <row r="265" spans="1:53" ht="30" hidden="1" customHeight="1" x14ac:dyDescent="0.2">
      <c r="A265" s="194"/>
      <c r="B265" s="113"/>
      <c r="C265" s="125" t="s">
        <v>34</v>
      </c>
      <c r="D265" s="115" t="s">
        <v>480</v>
      </c>
      <c r="E265" s="113"/>
      <c r="F265" s="120"/>
      <c r="G265" s="117"/>
      <c r="H265" s="117"/>
      <c r="I265" s="117"/>
      <c r="J265" s="117"/>
      <c r="K265" s="118" t="s">
        <v>481</v>
      </c>
      <c r="L265" s="119" t="s">
        <v>482</v>
      </c>
      <c r="M265" s="152" t="s">
        <v>483</v>
      </c>
      <c r="N265" s="119">
        <v>2012</v>
      </c>
      <c r="O265" s="152"/>
      <c r="P265" s="120"/>
      <c r="Q265" s="120"/>
      <c r="R265" s="120"/>
      <c r="S265" s="120"/>
      <c r="T265" s="117"/>
      <c r="U265" s="117"/>
      <c r="V265" s="117"/>
      <c r="W265" s="117"/>
      <c r="X265" s="117"/>
      <c r="Y265" s="117"/>
      <c r="Z265" s="117"/>
      <c r="AA265" s="117"/>
      <c r="AB265" s="117"/>
      <c r="AC265" s="117"/>
      <c r="AD265" s="117"/>
      <c r="AE265" s="117"/>
      <c r="AF265" s="117"/>
      <c r="AG265" s="117"/>
      <c r="AH265" s="117"/>
      <c r="AI265" s="117"/>
      <c r="AJ265" s="271"/>
      <c r="AK265" s="119" t="s">
        <v>130</v>
      </c>
      <c r="AL265" s="121">
        <v>2985131.9928000001</v>
      </c>
      <c r="AM265" s="119">
        <v>2012</v>
      </c>
      <c r="AN265" s="119">
        <v>1</v>
      </c>
      <c r="AO265" s="119" t="s">
        <v>439</v>
      </c>
      <c r="AP265" s="170">
        <v>2991329.9819</v>
      </c>
      <c r="AQ265" s="126">
        <v>2985131.9928000001</v>
      </c>
      <c r="AR265" s="116" t="s">
        <v>86</v>
      </c>
      <c r="AS265" s="124" t="s">
        <v>128</v>
      </c>
      <c r="AT265" s="116" t="s">
        <v>355</v>
      </c>
      <c r="AU265" s="116" t="s">
        <v>93</v>
      </c>
      <c r="AV265" s="135" t="s">
        <v>464</v>
      </c>
      <c r="AW265" s="58" t="s">
        <v>128</v>
      </c>
      <c r="AX265" s="41" t="s">
        <v>128</v>
      </c>
      <c r="AY265" s="41" t="s">
        <v>128</v>
      </c>
      <c r="BA265" t="str">
        <f t="shared" si="3"/>
        <v>0</v>
      </c>
    </row>
    <row r="266" spans="1:53" ht="30" hidden="1" customHeight="1" x14ac:dyDescent="0.2">
      <c r="A266" s="194"/>
      <c r="B266" s="113"/>
      <c r="C266" s="125" t="s">
        <v>34</v>
      </c>
      <c r="D266" s="115" t="s">
        <v>480</v>
      </c>
      <c r="E266" s="113"/>
      <c r="F266" s="120"/>
      <c r="G266" s="117"/>
      <c r="H266" s="117"/>
      <c r="I266" s="117"/>
      <c r="J266" s="117"/>
      <c r="K266" s="118" t="s">
        <v>481</v>
      </c>
      <c r="L266" s="119" t="s">
        <v>482</v>
      </c>
      <c r="M266" s="152" t="s">
        <v>483</v>
      </c>
      <c r="N266" s="119">
        <v>2012</v>
      </c>
      <c r="O266" s="152"/>
      <c r="P266" s="120"/>
      <c r="Q266" s="120"/>
      <c r="R266" s="120"/>
      <c r="S266" s="120"/>
      <c r="T266" s="117"/>
      <c r="U266" s="117"/>
      <c r="V266" s="117"/>
      <c r="W266" s="117"/>
      <c r="X266" s="117"/>
      <c r="Y266" s="117"/>
      <c r="Z266" s="117"/>
      <c r="AA266" s="117"/>
      <c r="AB266" s="117"/>
      <c r="AC266" s="117"/>
      <c r="AD266" s="117"/>
      <c r="AE266" s="117"/>
      <c r="AF266" s="117"/>
      <c r="AG266" s="117"/>
      <c r="AH266" s="117"/>
      <c r="AI266" s="117"/>
      <c r="AJ266" s="271"/>
      <c r="AK266" s="119" t="s">
        <v>130</v>
      </c>
      <c r="AL266" s="121">
        <v>2985131.9928000001</v>
      </c>
      <c r="AM266" s="119">
        <v>2012</v>
      </c>
      <c r="AN266" s="119">
        <v>1</v>
      </c>
      <c r="AO266" s="119" t="s">
        <v>439</v>
      </c>
      <c r="AP266" s="170">
        <v>2991329.9819</v>
      </c>
      <c r="AQ266" s="126">
        <v>2985131.9928000001</v>
      </c>
      <c r="AR266" s="116" t="s">
        <v>86</v>
      </c>
      <c r="AS266" s="124" t="s">
        <v>128</v>
      </c>
      <c r="AT266" s="116" t="s">
        <v>355</v>
      </c>
      <c r="AU266" s="116" t="s">
        <v>93</v>
      </c>
      <c r="AV266" s="135" t="s">
        <v>464</v>
      </c>
      <c r="AW266" s="58" t="s">
        <v>128</v>
      </c>
      <c r="AX266" s="41" t="s">
        <v>128</v>
      </c>
      <c r="AY266" s="41" t="s">
        <v>128</v>
      </c>
      <c r="BA266" t="str">
        <f t="shared" si="3"/>
        <v>0</v>
      </c>
    </row>
    <row r="267" spans="1:53" ht="30" hidden="1" customHeight="1" x14ac:dyDescent="0.2">
      <c r="A267" s="194"/>
      <c r="B267" s="113"/>
      <c r="C267" s="125" t="s">
        <v>34</v>
      </c>
      <c r="D267" s="115" t="s">
        <v>480</v>
      </c>
      <c r="E267" s="113"/>
      <c r="F267" s="120"/>
      <c r="G267" s="117"/>
      <c r="H267" s="117"/>
      <c r="I267" s="117"/>
      <c r="J267" s="117"/>
      <c r="K267" s="118" t="s">
        <v>481</v>
      </c>
      <c r="L267" s="119" t="s">
        <v>482</v>
      </c>
      <c r="M267" s="152" t="s">
        <v>483</v>
      </c>
      <c r="N267" s="119">
        <v>2012</v>
      </c>
      <c r="O267" s="152"/>
      <c r="P267" s="120"/>
      <c r="Q267" s="120"/>
      <c r="R267" s="120"/>
      <c r="S267" s="120"/>
      <c r="T267" s="117"/>
      <c r="U267" s="117"/>
      <c r="V267" s="117"/>
      <c r="W267" s="117"/>
      <c r="X267" s="117"/>
      <c r="Y267" s="117"/>
      <c r="Z267" s="117"/>
      <c r="AA267" s="117"/>
      <c r="AB267" s="117"/>
      <c r="AC267" s="117"/>
      <c r="AD267" s="117"/>
      <c r="AE267" s="117"/>
      <c r="AF267" s="117"/>
      <c r="AG267" s="117"/>
      <c r="AH267" s="117"/>
      <c r="AI267" s="117"/>
      <c r="AJ267" s="271"/>
      <c r="AK267" s="119" t="s">
        <v>130</v>
      </c>
      <c r="AL267" s="121">
        <v>2985131.9928000001</v>
      </c>
      <c r="AM267" s="119">
        <v>2012</v>
      </c>
      <c r="AN267" s="119">
        <v>1</v>
      </c>
      <c r="AO267" s="119" t="s">
        <v>439</v>
      </c>
      <c r="AP267" s="170">
        <v>2991329.9819</v>
      </c>
      <c r="AQ267" s="126">
        <v>2985131.9928000001</v>
      </c>
      <c r="AR267" s="116" t="s">
        <v>86</v>
      </c>
      <c r="AS267" s="124" t="s">
        <v>128</v>
      </c>
      <c r="AT267" s="116" t="s">
        <v>355</v>
      </c>
      <c r="AU267" s="116" t="s">
        <v>93</v>
      </c>
      <c r="AV267" s="135" t="s">
        <v>464</v>
      </c>
      <c r="AW267" s="58" t="s">
        <v>128</v>
      </c>
      <c r="AX267" s="41" t="s">
        <v>128</v>
      </c>
      <c r="AY267" s="41" t="s">
        <v>128</v>
      </c>
      <c r="BA267" t="str">
        <f t="shared" ref="BA267:BA330" si="5">IF(AL267&lt;300000,AL267,"0")</f>
        <v>0</v>
      </c>
    </row>
    <row r="268" spans="1:53" ht="30" hidden="1" customHeight="1" x14ac:dyDescent="0.2">
      <c r="A268" s="194"/>
      <c r="B268" s="113"/>
      <c r="C268" s="125" t="s">
        <v>34</v>
      </c>
      <c r="D268" s="115" t="s">
        <v>480</v>
      </c>
      <c r="E268" s="113"/>
      <c r="F268" s="120"/>
      <c r="G268" s="117"/>
      <c r="H268" s="117"/>
      <c r="I268" s="117"/>
      <c r="J268" s="117"/>
      <c r="K268" s="118" t="s">
        <v>481</v>
      </c>
      <c r="L268" s="119" t="s">
        <v>482</v>
      </c>
      <c r="M268" s="152" t="s">
        <v>483</v>
      </c>
      <c r="N268" s="119">
        <v>2012</v>
      </c>
      <c r="O268" s="152"/>
      <c r="P268" s="120"/>
      <c r="Q268" s="120"/>
      <c r="R268" s="120"/>
      <c r="S268" s="120"/>
      <c r="T268" s="117"/>
      <c r="U268" s="117"/>
      <c r="V268" s="117"/>
      <c r="W268" s="117"/>
      <c r="X268" s="117"/>
      <c r="Y268" s="117"/>
      <c r="Z268" s="117"/>
      <c r="AA268" s="117"/>
      <c r="AB268" s="117"/>
      <c r="AC268" s="117"/>
      <c r="AD268" s="117"/>
      <c r="AE268" s="117"/>
      <c r="AF268" s="117"/>
      <c r="AG268" s="117"/>
      <c r="AH268" s="117"/>
      <c r="AI268" s="117"/>
      <c r="AJ268" s="271"/>
      <c r="AK268" s="119" t="s">
        <v>130</v>
      </c>
      <c r="AL268" s="121">
        <v>2985131.9928000001</v>
      </c>
      <c r="AM268" s="119">
        <v>2012</v>
      </c>
      <c r="AN268" s="119">
        <v>1</v>
      </c>
      <c r="AO268" s="119" t="s">
        <v>439</v>
      </c>
      <c r="AP268" s="170">
        <v>2991329.9819</v>
      </c>
      <c r="AQ268" s="126">
        <v>2985131.9928000001</v>
      </c>
      <c r="AR268" s="116" t="s">
        <v>86</v>
      </c>
      <c r="AS268" s="124" t="s">
        <v>128</v>
      </c>
      <c r="AT268" s="116" t="s">
        <v>355</v>
      </c>
      <c r="AU268" s="116" t="s">
        <v>93</v>
      </c>
      <c r="AV268" s="135" t="s">
        <v>464</v>
      </c>
      <c r="AW268" s="58" t="s">
        <v>128</v>
      </c>
      <c r="AX268" s="41" t="s">
        <v>128</v>
      </c>
      <c r="AY268" s="41" t="s">
        <v>128</v>
      </c>
      <c r="BA268" t="str">
        <f t="shared" si="5"/>
        <v>0</v>
      </c>
    </row>
    <row r="269" spans="1:53" ht="30" hidden="1" customHeight="1" x14ac:dyDescent="0.2">
      <c r="A269" s="194"/>
      <c r="B269" s="113"/>
      <c r="C269" s="125" t="s">
        <v>34</v>
      </c>
      <c r="D269" s="115" t="s">
        <v>480</v>
      </c>
      <c r="E269" s="113"/>
      <c r="F269" s="120"/>
      <c r="G269" s="117"/>
      <c r="H269" s="117"/>
      <c r="I269" s="117"/>
      <c r="J269" s="117"/>
      <c r="K269" s="118" t="s">
        <v>481</v>
      </c>
      <c r="L269" s="119" t="s">
        <v>482</v>
      </c>
      <c r="M269" s="152" t="s">
        <v>483</v>
      </c>
      <c r="N269" s="119">
        <v>2012</v>
      </c>
      <c r="O269" s="152"/>
      <c r="P269" s="120"/>
      <c r="Q269" s="120"/>
      <c r="R269" s="120"/>
      <c r="S269" s="120"/>
      <c r="T269" s="117"/>
      <c r="U269" s="117"/>
      <c r="V269" s="117"/>
      <c r="W269" s="117"/>
      <c r="X269" s="117"/>
      <c r="Y269" s="117"/>
      <c r="Z269" s="117"/>
      <c r="AA269" s="117"/>
      <c r="AB269" s="117"/>
      <c r="AC269" s="117"/>
      <c r="AD269" s="117"/>
      <c r="AE269" s="117"/>
      <c r="AF269" s="117"/>
      <c r="AG269" s="117"/>
      <c r="AH269" s="117"/>
      <c r="AI269" s="117"/>
      <c r="AJ269" s="271"/>
      <c r="AK269" s="119" t="s">
        <v>130</v>
      </c>
      <c r="AL269" s="121">
        <v>2985131.9928000001</v>
      </c>
      <c r="AM269" s="119">
        <v>2012</v>
      </c>
      <c r="AN269" s="119">
        <v>1</v>
      </c>
      <c r="AO269" s="119" t="s">
        <v>439</v>
      </c>
      <c r="AP269" s="170">
        <v>2991329.9819</v>
      </c>
      <c r="AQ269" s="126">
        <v>2985131.9928000001</v>
      </c>
      <c r="AR269" s="116" t="s">
        <v>86</v>
      </c>
      <c r="AS269" s="124" t="s">
        <v>128</v>
      </c>
      <c r="AT269" s="116" t="s">
        <v>355</v>
      </c>
      <c r="AU269" s="116" t="s">
        <v>93</v>
      </c>
      <c r="AV269" s="135" t="s">
        <v>464</v>
      </c>
      <c r="AW269" s="58" t="s">
        <v>128</v>
      </c>
      <c r="AX269" s="41" t="s">
        <v>128</v>
      </c>
      <c r="AY269" s="41" t="s">
        <v>128</v>
      </c>
      <c r="BA269" t="str">
        <f t="shared" si="5"/>
        <v>0</v>
      </c>
    </row>
    <row r="270" spans="1:53" ht="30" hidden="1" customHeight="1" x14ac:dyDescent="0.2">
      <c r="A270" s="194"/>
      <c r="B270" s="113"/>
      <c r="C270" s="125" t="s">
        <v>34</v>
      </c>
      <c r="D270" s="115" t="s">
        <v>480</v>
      </c>
      <c r="E270" s="113"/>
      <c r="F270" s="120"/>
      <c r="G270" s="117"/>
      <c r="H270" s="117"/>
      <c r="I270" s="117"/>
      <c r="J270" s="117"/>
      <c r="K270" s="118" t="s">
        <v>481</v>
      </c>
      <c r="L270" s="119" t="s">
        <v>482</v>
      </c>
      <c r="M270" s="152" t="s">
        <v>483</v>
      </c>
      <c r="N270" s="119">
        <v>2012</v>
      </c>
      <c r="O270" s="152"/>
      <c r="P270" s="120"/>
      <c r="Q270" s="120"/>
      <c r="R270" s="120"/>
      <c r="S270" s="120"/>
      <c r="T270" s="117"/>
      <c r="U270" s="117"/>
      <c r="V270" s="117"/>
      <c r="W270" s="117"/>
      <c r="X270" s="117"/>
      <c r="Y270" s="117"/>
      <c r="Z270" s="117"/>
      <c r="AA270" s="117"/>
      <c r="AB270" s="117"/>
      <c r="AC270" s="117"/>
      <c r="AD270" s="117"/>
      <c r="AE270" s="117"/>
      <c r="AF270" s="117"/>
      <c r="AG270" s="117"/>
      <c r="AH270" s="117"/>
      <c r="AI270" s="117"/>
      <c r="AJ270" s="271"/>
      <c r="AK270" s="119" t="s">
        <v>130</v>
      </c>
      <c r="AL270" s="121">
        <v>2985131.9928000001</v>
      </c>
      <c r="AM270" s="119">
        <v>2012</v>
      </c>
      <c r="AN270" s="119">
        <v>1</v>
      </c>
      <c r="AO270" s="119" t="s">
        <v>439</v>
      </c>
      <c r="AP270" s="170">
        <v>2991329.9819</v>
      </c>
      <c r="AQ270" s="126">
        <v>2985131.9928000001</v>
      </c>
      <c r="AR270" s="116" t="s">
        <v>86</v>
      </c>
      <c r="AS270" s="124" t="s">
        <v>128</v>
      </c>
      <c r="AT270" s="116" t="s">
        <v>355</v>
      </c>
      <c r="AU270" s="116" t="s">
        <v>93</v>
      </c>
      <c r="AV270" s="135" t="s">
        <v>464</v>
      </c>
      <c r="AW270" s="58" t="s">
        <v>128</v>
      </c>
      <c r="AX270" s="41" t="s">
        <v>128</v>
      </c>
      <c r="AY270" s="41" t="s">
        <v>128</v>
      </c>
      <c r="BA270" t="str">
        <f t="shared" si="5"/>
        <v>0</v>
      </c>
    </row>
    <row r="271" spans="1:53" ht="30" hidden="1" customHeight="1" x14ac:dyDescent="0.2">
      <c r="A271" s="200"/>
      <c r="B271" s="222"/>
      <c r="C271" s="202" t="s">
        <v>34</v>
      </c>
      <c r="D271" s="203" t="s">
        <v>480</v>
      </c>
      <c r="E271" s="222"/>
      <c r="F271" s="207"/>
      <c r="G271" s="205"/>
      <c r="H271" s="205"/>
      <c r="I271" s="205"/>
      <c r="J271" s="205"/>
      <c r="K271" s="206" t="s">
        <v>481</v>
      </c>
      <c r="L271" s="201" t="s">
        <v>482</v>
      </c>
      <c r="M271" s="223" t="s">
        <v>483</v>
      </c>
      <c r="N271" s="201">
        <v>2012</v>
      </c>
      <c r="O271" s="223"/>
      <c r="P271" s="207"/>
      <c r="Q271" s="207"/>
      <c r="R271" s="207"/>
      <c r="S271" s="207"/>
      <c r="T271" s="205"/>
      <c r="U271" s="205"/>
      <c r="V271" s="205"/>
      <c r="W271" s="205"/>
      <c r="X271" s="205"/>
      <c r="Y271" s="205"/>
      <c r="Z271" s="205"/>
      <c r="AA271" s="205"/>
      <c r="AB271" s="205"/>
      <c r="AC271" s="205"/>
      <c r="AD271" s="205"/>
      <c r="AE271" s="205"/>
      <c r="AF271" s="205"/>
      <c r="AG271" s="205"/>
      <c r="AH271" s="205"/>
      <c r="AI271" s="205"/>
      <c r="AJ271" s="272"/>
      <c r="AK271" s="201" t="s">
        <v>130</v>
      </c>
      <c r="AL271" s="208">
        <v>2985131.9928000001</v>
      </c>
      <c r="AM271" s="201">
        <v>2012</v>
      </c>
      <c r="AN271" s="201">
        <v>1</v>
      </c>
      <c r="AO271" s="201" t="s">
        <v>439</v>
      </c>
      <c r="AP271" s="225">
        <v>2991329.9819</v>
      </c>
      <c r="AQ271" s="211">
        <v>2985131.9928000001</v>
      </c>
      <c r="AR271" s="204" t="s">
        <v>86</v>
      </c>
      <c r="AS271" s="212" t="s">
        <v>128</v>
      </c>
      <c r="AT271" s="204" t="s">
        <v>355</v>
      </c>
      <c r="AU271" s="204" t="s">
        <v>93</v>
      </c>
      <c r="AV271" s="90" t="s">
        <v>464</v>
      </c>
      <c r="AW271" s="58" t="s">
        <v>128</v>
      </c>
      <c r="AX271" s="41" t="s">
        <v>128</v>
      </c>
      <c r="AY271" s="41" t="s">
        <v>128</v>
      </c>
      <c r="BA271" t="str">
        <f t="shared" si="5"/>
        <v>0</v>
      </c>
    </row>
    <row r="272" spans="1:53" ht="30" hidden="1" customHeight="1" x14ac:dyDescent="0.2">
      <c r="A272" s="194"/>
      <c r="B272" s="113"/>
      <c r="C272" s="125" t="s">
        <v>34</v>
      </c>
      <c r="D272" s="115" t="s">
        <v>480</v>
      </c>
      <c r="E272" s="113"/>
      <c r="F272" s="120"/>
      <c r="G272" s="117"/>
      <c r="H272" s="117"/>
      <c r="I272" s="117"/>
      <c r="J272" s="117"/>
      <c r="K272" s="118" t="s">
        <v>481</v>
      </c>
      <c r="L272" s="119" t="s">
        <v>482</v>
      </c>
      <c r="M272" s="152" t="s">
        <v>483</v>
      </c>
      <c r="N272" s="119">
        <v>2012</v>
      </c>
      <c r="O272" s="152"/>
      <c r="P272" s="120"/>
      <c r="Q272" s="120"/>
      <c r="R272" s="120"/>
      <c r="S272" s="120"/>
      <c r="T272" s="117"/>
      <c r="U272" s="117"/>
      <c r="V272" s="117"/>
      <c r="W272" s="117"/>
      <c r="X272" s="117"/>
      <c r="Y272" s="117"/>
      <c r="Z272" s="117"/>
      <c r="AA272" s="117"/>
      <c r="AB272" s="117"/>
      <c r="AC272" s="117"/>
      <c r="AD272" s="117"/>
      <c r="AE272" s="117"/>
      <c r="AF272" s="117"/>
      <c r="AG272" s="117"/>
      <c r="AH272" s="117"/>
      <c r="AI272" s="117"/>
      <c r="AJ272" s="271"/>
      <c r="AK272" s="119" t="s">
        <v>130</v>
      </c>
      <c r="AL272" s="121">
        <v>2985131.9928000001</v>
      </c>
      <c r="AM272" s="119">
        <v>2012</v>
      </c>
      <c r="AN272" s="119">
        <v>1</v>
      </c>
      <c r="AO272" s="119" t="s">
        <v>439</v>
      </c>
      <c r="AP272" s="170">
        <v>2991329.9819</v>
      </c>
      <c r="AQ272" s="126">
        <v>2985131.9928000001</v>
      </c>
      <c r="AR272" s="116" t="s">
        <v>86</v>
      </c>
      <c r="AS272" s="124" t="s">
        <v>128</v>
      </c>
      <c r="AT272" s="116" t="s">
        <v>355</v>
      </c>
      <c r="AU272" s="116" t="s">
        <v>93</v>
      </c>
      <c r="AV272" s="135" t="s">
        <v>464</v>
      </c>
      <c r="AW272" s="58" t="s">
        <v>128</v>
      </c>
      <c r="AX272" s="41" t="s">
        <v>128</v>
      </c>
      <c r="AY272" s="41" t="s">
        <v>128</v>
      </c>
      <c r="BA272" t="str">
        <f t="shared" si="5"/>
        <v>0</v>
      </c>
    </row>
    <row r="273" spans="1:53" ht="30" hidden="1" customHeight="1" x14ac:dyDescent="0.2">
      <c r="A273" s="194"/>
      <c r="B273" s="113"/>
      <c r="C273" s="125" t="s">
        <v>34</v>
      </c>
      <c r="D273" s="115" t="s">
        <v>484</v>
      </c>
      <c r="E273" s="113"/>
      <c r="F273" s="120"/>
      <c r="G273" s="117"/>
      <c r="H273" s="117"/>
      <c r="I273" s="117"/>
      <c r="J273" s="117"/>
      <c r="K273" s="118" t="s">
        <v>481</v>
      </c>
      <c r="L273" s="119" t="s">
        <v>482</v>
      </c>
      <c r="M273" s="152" t="s">
        <v>483</v>
      </c>
      <c r="N273" s="119">
        <v>2012</v>
      </c>
      <c r="O273" s="152"/>
      <c r="P273" s="120"/>
      <c r="Q273" s="120"/>
      <c r="R273" s="120"/>
      <c r="S273" s="120"/>
      <c r="T273" s="117"/>
      <c r="U273" s="117"/>
      <c r="V273" s="117"/>
      <c r="W273" s="117"/>
      <c r="X273" s="117"/>
      <c r="Y273" s="117"/>
      <c r="Z273" s="117"/>
      <c r="AA273" s="117"/>
      <c r="AB273" s="117"/>
      <c r="AC273" s="117"/>
      <c r="AD273" s="117"/>
      <c r="AE273" s="117"/>
      <c r="AF273" s="117"/>
      <c r="AG273" s="117"/>
      <c r="AH273" s="117"/>
      <c r="AI273" s="117"/>
      <c r="AJ273" s="271"/>
      <c r="AK273" s="119" t="s">
        <v>130</v>
      </c>
      <c r="AL273" s="121">
        <v>2985131.9928000001</v>
      </c>
      <c r="AM273" s="119">
        <v>2012</v>
      </c>
      <c r="AN273" s="119">
        <v>1</v>
      </c>
      <c r="AO273" s="119" t="s">
        <v>439</v>
      </c>
      <c r="AP273" s="170">
        <v>2991329.9819</v>
      </c>
      <c r="AQ273" s="126">
        <v>2985131.9928000001</v>
      </c>
      <c r="AR273" s="116" t="s">
        <v>86</v>
      </c>
      <c r="AS273" s="124" t="s">
        <v>128</v>
      </c>
      <c r="AT273" s="116" t="s">
        <v>387</v>
      </c>
      <c r="AU273" s="116" t="s">
        <v>93</v>
      </c>
      <c r="AV273" s="135" t="s">
        <v>388</v>
      </c>
      <c r="AW273" s="58" t="s">
        <v>128</v>
      </c>
      <c r="AX273" s="41" t="s">
        <v>128</v>
      </c>
      <c r="AY273" s="41" t="s">
        <v>128</v>
      </c>
      <c r="BA273" t="str">
        <f t="shared" si="5"/>
        <v>0</v>
      </c>
    </row>
    <row r="274" spans="1:53" ht="30" hidden="1" customHeight="1" x14ac:dyDescent="0.2">
      <c r="A274" s="194"/>
      <c r="B274" s="113"/>
      <c r="C274" s="125" t="s">
        <v>34</v>
      </c>
      <c r="D274" s="115" t="s">
        <v>484</v>
      </c>
      <c r="E274" s="113"/>
      <c r="F274" s="120"/>
      <c r="G274" s="117"/>
      <c r="H274" s="117"/>
      <c r="I274" s="117"/>
      <c r="J274" s="117"/>
      <c r="K274" s="118" t="s">
        <v>481</v>
      </c>
      <c r="L274" s="119" t="s">
        <v>482</v>
      </c>
      <c r="M274" s="152" t="s">
        <v>483</v>
      </c>
      <c r="N274" s="119">
        <v>2012</v>
      </c>
      <c r="O274" s="152"/>
      <c r="P274" s="120"/>
      <c r="Q274" s="120"/>
      <c r="R274" s="120"/>
      <c r="S274" s="120"/>
      <c r="T274" s="117"/>
      <c r="U274" s="117"/>
      <c r="V274" s="117"/>
      <c r="W274" s="117"/>
      <c r="X274" s="117"/>
      <c r="Y274" s="117"/>
      <c r="Z274" s="117"/>
      <c r="AA274" s="117"/>
      <c r="AB274" s="117"/>
      <c r="AC274" s="117"/>
      <c r="AD274" s="117"/>
      <c r="AE274" s="117"/>
      <c r="AF274" s="117"/>
      <c r="AG274" s="117"/>
      <c r="AH274" s="117"/>
      <c r="AI274" s="117"/>
      <c r="AJ274" s="271"/>
      <c r="AK274" s="119" t="s">
        <v>130</v>
      </c>
      <c r="AL274" s="121">
        <v>2985131.9928000001</v>
      </c>
      <c r="AM274" s="119">
        <v>2012</v>
      </c>
      <c r="AN274" s="119">
        <v>1</v>
      </c>
      <c r="AO274" s="119" t="s">
        <v>439</v>
      </c>
      <c r="AP274" s="170">
        <v>2991329.9819</v>
      </c>
      <c r="AQ274" s="126">
        <v>2985131.9928000001</v>
      </c>
      <c r="AR274" s="116" t="s">
        <v>86</v>
      </c>
      <c r="AS274" s="124" t="s">
        <v>128</v>
      </c>
      <c r="AT274" s="116" t="s">
        <v>387</v>
      </c>
      <c r="AU274" s="116" t="s">
        <v>93</v>
      </c>
      <c r="AV274" s="135" t="s">
        <v>388</v>
      </c>
      <c r="AW274" s="58" t="s">
        <v>128</v>
      </c>
      <c r="AX274" s="41" t="s">
        <v>128</v>
      </c>
      <c r="AY274" s="41" t="s">
        <v>128</v>
      </c>
      <c r="BA274" t="str">
        <f t="shared" si="5"/>
        <v>0</v>
      </c>
    </row>
    <row r="275" spans="1:53" ht="30" hidden="1" customHeight="1" x14ac:dyDescent="0.2">
      <c r="A275" s="194"/>
      <c r="B275" s="113"/>
      <c r="C275" s="125" t="s">
        <v>34</v>
      </c>
      <c r="D275" s="115" t="s">
        <v>484</v>
      </c>
      <c r="E275" s="113"/>
      <c r="F275" s="120"/>
      <c r="G275" s="117"/>
      <c r="H275" s="117"/>
      <c r="I275" s="117"/>
      <c r="J275" s="117"/>
      <c r="K275" s="118" t="s">
        <v>481</v>
      </c>
      <c r="L275" s="119" t="s">
        <v>482</v>
      </c>
      <c r="M275" s="152" t="s">
        <v>483</v>
      </c>
      <c r="N275" s="119">
        <v>2012</v>
      </c>
      <c r="O275" s="152"/>
      <c r="P275" s="120"/>
      <c r="Q275" s="120"/>
      <c r="R275" s="120"/>
      <c r="S275" s="120"/>
      <c r="T275" s="117"/>
      <c r="U275" s="117"/>
      <c r="V275" s="117"/>
      <c r="W275" s="117"/>
      <c r="X275" s="117"/>
      <c r="Y275" s="117"/>
      <c r="Z275" s="117"/>
      <c r="AA275" s="117"/>
      <c r="AB275" s="117"/>
      <c r="AC275" s="117"/>
      <c r="AD275" s="117"/>
      <c r="AE275" s="117"/>
      <c r="AF275" s="117"/>
      <c r="AG275" s="117"/>
      <c r="AH275" s="117"/>
      <c r="AI275" s="117"/>
      <c r="AJ275" s="271"/>
      <c r="AK275" s="119" t="s">
        <v>130</v>
      </c>
      <c r="AL275" s="121">
        <v>2985131.9928000001</v>
      </c>
      <c r="AM275" s="119">
        <v>2012</v>
      </c>
      <c r="AN275" s="119">
        <v>1</v>
      </c>
      <c r="AO275" s="119" t="s">
        <v>439</v>
      </c>
      <c r="AP275" s="170">
        <v>2991329.9819</v>
      </c>
      <c r="AQ275" s="126">
        <v>2985131.9928000001</v>
      </c>
      <c r="AR275" s="116" t="s">
        <v>86</v>
      </c>
      <c r="AS275" s="124" t="s">
        <v>128</v>
      </c>
      <c r="AT275" s="116" t="s">
        <v>387</v>
      </c>
      <c r="AU275" s="116" t="s">
        <v>93</v>
      </c>
      <c r="AV275" s="135" t="s">
        <v>388</v>
      </c>
      <c r="AW275" s="58" t="s">
        <v>128</v>
      </c>
      <c r="AX275" s="41" t="s">
        <v>128</v>
      </c>
      <c r="AY275" s="41" t="s">
        <v>128</v>
      </c>
      <c r="BA275" t="str">
        <f t="shared" si="5"/>
        <v>0</v>
      </c>
    </row>
    <row r="276" spans="1:53" ht="30" hidden="1" customHeight="1" x14ac:dyDescent="0.2">
      <c r="A276" s="194"/>
      <c r="B276" s="113"/>
      <c r="C276" s="125" t="s">
        <v>34</v>
      </c>
      <c r="D276" s="115" t="s">
        <v>484</v>
      </c>
      <c r="E276" s="113"/>
      <c r="F276" s="120"/>
      <c r="G276" s="117"/>
      <c r="H276" s="117"/>
      <c r="I276" s="117"/>
      <c r="J276" s="117"/>
      <c r="K276" s="118" t="s">
        <v>481</v>
      </c>
      <c r="L276" s="119" t="s">
        <v>482</v>
      </c>
      <c r="M276" s="152" t="s">
        <v>483</v>
      </c>
      <c r="N276" s="119">
        <v>2012</v>
      </c>
      <c r="O276" s="152"/>
      <c r="P276" s="120"/>
      <c r="Q276" s="120"/>
      <c r="R276" s="120"/>
      <c r="S276" s="120"/>
      <c r="T276" s="117"/>
      <c r="U276" s="117"/>
      <c r="V276" s="117"/>
      <c r="W276" s="117"/>
      <c r="X276" s="117"/>
      <c r="Y276" s="117"/>
      <c r="Z276" s="117"/>
      <c r="AA276" s="117"/>
      <c r="AB276" s="117"/>
      <c r="AC276" s="117"/>
      <c r="AD276" s="117"/>
      <c r="AE276" s="117"/>
      <c r="AF276" s="117"/>
      <c r="AG276" s="117"/>
      <c r="AH276" s="117"/>
      <c r="AI276" s="117"/>
      <c r="AJ276" s="271"/>
      <c r="AK276" s="119" t="s">
        <v>130</v>
      </c>
      <c r="AL276" s="121">
        <v>2985131.9928000001</v>
      </c>
      <c r="AM276" s="119">
        <v>2012</v>
      </c>
      <c r="AN276" s="119">
        <v>1</v>
      </c>
      <c r="AO276" s="119" t="s">
        <v>439</v>
      </c>
      <c r="AP276" s="170">
        <v>2991329.9819</v>
      </c>
      <c r="AQ276" s="126">
        <v>2985131.9928000001</v>
      </c>
      <c r="AR276" s="116" t="s">
        <v>86</v>
      </c>
      <c r="AS276" s="124" t="s">
        <v>128</v>
      </c>
      <c r="AT276" s="116" t="s">
        <v>387</v>
      </c>
      <c r="AU276" s="116" t="s">
        <v>93</v>
      </c>
      <c r="AV276" s="135" t="s">
        <v>388</v>
      </c>
      <c r="AW276" s="58" t="s">
        <v>128</v>
      </c>
      <c r="AX276" s="41" t="s">
        <v>128</v>
      </c>
      <c r="AY276" s="41" t="s">
        <v>128</v>
      </c>
      <c r="BA276" t="str">
        <f t="shared" si="5"/>
        <v>0</v>
      </c>
    </row>
    <row r="277" spans="1:53" ht="30" hidden="1" customHeight="1" x14ac:dyDescent="0.2">
      <c r="A277" s="194"/>
      <c r="B277" s="113"/>
      <c r="C277" s="125" t="s">
        <v>34</v>
      </c>
      <c r="D277" s="115" t="s">
        <v>484</v>
      </c>
      <c r="E277" s="113"/>
      <c r="F277" s="120"/>
      <c r="G277" s="117"/>
      <c r="H277" s="117"/>
      <c r="I277" s="117"/>
      <c r="J277" s="117"/>
      <c r="K277" s="118" t="s">
        <v>481</v>
      </c>
      <c r="L277" s="119" t="s">
        <v>482</v>
      </c>
      <c r="M277" s="152" t="s">
        <v>483</v>
      </c>
      <c r="N277" s="119">
        <v>2012</v>
      </c>
      <c r="O277" s="152"/>
      <c r="P277" s="120"/>
      <c r="Q277" s="120"/>
      <c r="R277" s="120"/>
      <c r="S277" s="120"/>
      <c r="T277" s="117"/>
      <c r="U277" s="117"/>
      <c r="V277" s="117"/>
      <c r="W277" s="117"/>
      <c r="X277" s="117"/>
      <c r="Y277" s="117"/>
      <c r="Z277" s="117"/>
      <c r="AA277" s="117"/>
      <c r="AB277" s="117"/>
      <c r="AC277" s="117"/>
      <c r="AD277" s="117"/>
      <c r="AE277" s="117"/>
      <c r="AF277" s="117"/>
      <c r="AG277" s="117"/>
      <c r="AH277" s="117"/>
      <c r="AI277" s="117"/>
      <c r="AJ277" s="271"/>
      <c r="AK277" s="119" t="s">
        <v>130</v>
      </c>
      <c r="AL277" s="121">
        <v>2985131.9928000001</v>
      </c>
      <c r="AM277" s="119">
        <v>2012</v>
      </c>
      <c r="AN277" s="119">
        <v>1</v>
      </c>
      <c r="AO277" s="119" t="s">
        <v>439</v>
      </c>
      <c r="AP277" s="170">
        <v>2991329.9819</v>
      </c>
      <c r="AQ277" s="126">
        <v>2985131.9928000001</v>
      </c>
      <c r="AR277" s="116" t="s">
        <v>86</v>
      </c>
      <c r="AS277" s="124" t="s">
        <v>128</v>
      </c>
      <c r="AT277" s="116" t="s">
        <v>387</v>
      </c>
      <c r="AU277" s="116" t="s">
        <v>93</v>
      </c>
      <c r="AV277" s="135" t="s">
        <v>388</v>
      </c>
      <c r="AW277" s="58" t="s">
        <v>128</v>
      </c>
      <c r="AX277" s="41" t="s">
        <v>128</v>
      </c>
      <c r="AY277" s="41" t="s">
        <v>128</v>
      </c>
      <c r="BA277" t="str">
        <f t="shared" si="5"/>
        <v>0</v>
      </c>
    </row>
    <row r="278" spans="1:53" ht="30" hidden="1" customHeight="1" x14ac:dyDescent="0.2">
      <c r="A278" s="194"/>
      <c r="B278" s="113"/>
      <c r="C278" s="125" t="s">
        <v>34</v>
      </c>
      <c r="D278" s="115" t="s">
        <v>484</v>
      </c>
      <c r="E278" s="113"/>
      <c r="F278" s="120"/>
      <c r="G278" s="117"/>
      <c r="H278" s="117"/>
      <c r="I278" s="117"/>
      <c r="J278" s="117"/>
      <c r="K278" s="118" t="s">
        <v>481</v>
      </c>
      <c r="L278" s="119" t="s">
        <v>482</v>
      </c>
      <c r="M278" s="152" t="s">
        <v>483</v>
      </c>
      <c r="N278" s="119">
        <v>2012</v>
      </c>
      <c r="O278" s="152"/>
      <c r="P278" s="120"/>
      <c r="Q278" s="120"/>
      <c r="R278" s="120"/>
      <c r="S278" s="120"/>
      <c r="T278" s="117"/>
      <c r="U278" s="117"/>
      <c r="V278" s="117"/>
      <c r="W278" s="117"/>
      <c r="X278" s="117"/>
      <c r="Y278" s="117"/>
      <c r="Z278" s="117"/>
      <c r="AA278" s="117"/>
      <c r="AB278" s="117"/>
      <c r="AC278" s="117"/>
      <c r="AD278" s="117"/>
      <c r="AE278" s="117"/>
      <c r="AF278" s="117"/>
      <c r="AG278" s="117"/>
      <c r="AH278" s="117"/>
      <c r="AI278" s="117"/>
      <c r="AJ278" s="271"/>
      <c r="AK278" s="119" t="s">
        <v>130</v>
      </c>
      <c r="AL278" s="121">
        <v>2985131.9928000001</v>
      </c>
      <c r="AM278" s="119">
        <v>2012</v>
      </c>
      <c r="AN278" s="119">
        <v>1</v>
      </c>
      <c r="AO278" s="119" t="s">
        <v>439</v>
      </c>
      <c r="AP278" s="170">
        <v>2991329.9819</v>
      </c>
      <c r="AQ278" s="126">
        <v>2985131.9928000001</v>
      </c>
      <c r="AR278" s="116" t="s">
        <v>86</v>
      </c>
      <c r="AS278" s="124" t="s">
        <v>128</v>
      </c>
      <c r="AT278" s="116" t="s">
        <v>387</v>
      </c>
      <c r="AU278" s="116" t="s">
        <v>93</v>
      </c>
      <c r="AV278" s="135" t="s">
        <v>388</v>
      </c>
      <c r="AW278" s="58" t="s">
        <v>128</v>
      </c>
      <c r="AX278" s="41" t="s">
        <v>128</v>
      </c>
      <c r="AY278" s="41" t="s">
        <v>128</v>
      </c>
      <c r="BA278" t="str">
        <f t="shared" si="5"/>
        <v>0</v>
      </c>
    </row>
    <row r="279" spans="1:53" ht="30" hidden="1" customHeight="1" x14ac:dyDescent="0.2">
      <c r="A279" s="194"/>
      <c r="B279" s="113"/>
      <c r="C279" s="125" t="s">
        <v>34</v>
      </c>
      <c r="D279" s="115" t="s">
        <v>484</v>
      </c>
      <c r="E279" s="113"/>
      <c r="F279" s="120"/>
      <c r="G279" s="117"/>
      <c r="H279" s="117"/>
      <c r="I279" s="117"/>
      <c r="J279" s="117"/>
      <c r="K279" s="118" t="s">
        <v>481</v>
      </c>
      <c r="L279" s="119" t="s">
        <v>482</v>
      </c>
      <c r="M279" s="152" t="s">
        <v>483</v>
      </c>
      <c r="N279" s="119">
        <v>2012</v>
      </c>
      <c r="O279" s="152"/>
      <c r="P279" s="120"/>
      <c r="Q279" s="120"/>
      <c r="R279" s="120"/>
      <c r="S279" s="120"/>
      <c r="T279" s="117"/>
      <c r="U279" s="117"/>
      <c r="V279" s="117"/>
      <c r="W279" s="117"/>
      <c r="X279" s="117"/>
      <c r="Y279" s="117"/>
      <c r="Z279" s="117"/>
      <c r="AA279" s="117"/>
      <c r="AB279" s="117"/>
      <c r="AC279" s="117"/>
      <c r="AD279" s="117"/>
      <c r="AE279" s="117"/>
      <c r="AF279" s="117"/>
      <c r="AG279" s="117"/>
      <c r="AH279" s="117"/>
      <c r="AI279" s="117"/>
      <c r="AJ279" s="271"/>
      <c r="AK279" s="119" t="s">
        <v>130</v>
      </c>
      <c r="AL279" s="121">
        <v>2985131.9928000001</v>
      </c>
      <c r="AM279" s="119">
        <v>2012</v>
      </c>
      <c r="AN279" s="119">
        <v>1</v>
      </c>
      <c r="AO279" s="119" t="s">
        <v>439</v>
      </c>
      <c r="AP279" s="170">
        <v>2991329.9819</v>
      </c>
      <c r="AQ279" s="126">
        <v>2985131.9928000001</v>
      </c>
      <c r="AR279" s="116" t="s">
        <v>86</v>
      </c>
      <c r="AS279" s="124" t="s">
        <v>128</v>
      </c>
      <c r="AT279" s="116" t="s">
        <v>387</v>
      </c>
      <c r="AU279" s="116" t="s">
        <v>93</v>
      </c>
      <c r="AV279" s="135" t="s">
        <v>388</v>
      </c>
      <c r="AW279" s="58" t="s">
        <v>128</v>
      </c>
      <c r="AX279" s="41" t="s">
        <v>128</v>
      </c>
      <c r="AY279" s="41" t="s">
        <v>128</v>
      </c>
      <c r="BA279" t="str">
        <f t="shared" si="5"/>
        <v>0</v>
      </c>
    </row>
    <row r="280" spans="1:53" ht="30" hidden="1" customHeight="1" x14ac:dyDescent="0.2">
      <c r="A280" s="134"/>
      <c r="B280" s="91"/>
      <c r="C280" s="101" t="s">
        <v>34</v>
      </c>
      <c r="D280" s="92" t="s">
        <v>436</v>
      </c>
      <c r="E280" s="91"/>
      <c r="F280" s="96"/>
      <c r="G280" s="93"/>
      <c r="H280" s="93"/>
      <c r="I280" s="93"/>
      <c r="J280" s="93"/>
      <c r="K280" s="94" t="s">
        <v>481</v>
      </c>
      <c r="L280" s="95" t="s">
        <v>482</v>
      </c>
      <c r="M280" s="150" t="s">
        <v>483</v>
      </c>
      <c r="N280" s="95">
        <v>2012</v>
      </c>
      <c r="O280" s="150"/>
      <c r="P280" s="96"/>
      <c r="Q280" s="96"/>
      <c r="R280" s="96"/>
      <c r="S280" s="96"/>
      <c r="T280" s="93"/>
      <c r="U280" s="93"/>
      <c r="V280" s="93"/>
      <c r="W280" s="93"/>
      <c r="X280" s="93"/>
      <c r="Y280" s="93"/>
      <c r="Z280" s="93"/>
      <c r="AA280" s="93"/>
      <c r="AB280" s="93"/>
      <c r="AC280" s="93"/>
      <c r="AD280" s="93"/>
      <c r="AE280" s="93"/>
      <c r="AF280" s="93"/>
      <c r="AG280" s="93"/>
      <c r="AH280" s="93"/>
      <c r="AI280" s="93"/>
      <c r="AJ280" s="267"/>
      <c r="AK280" s="95" t="s">
        <v>130</v>
      </c>
      <c r="AL280" s="97">
        <v>2985131.9928000001</v>
      </c>
      <c r="AM280" s="95">
        <v>2012</v>
      </c>
      <c r="AN280" s="95">
        <v>1</v>
      </c>
      <c r="AO280" s="95" t="s">
        <v>439</v>
      </c>
      <c r="AP280" s="167">
        <v>2991329.9819</v>
      </c>
      <c r="AQ280" s="198">
        <v>2985131.9928000001</v>
      </c>
      <c r="AR280" s="99" t="s">
        <v>86</v>
      </c>
      <c r="AS280" s="100" t="s">
        <v>128</v>
      </c>
      <c r="AT280" s="99" t="s">
        <v>387</v>
      </c>
      <c r="AU280" s="99" t="s">
        <v>93</v>
      </c>
      <c r="AV280" s="135" t="s">
        <v>370</v>
      </c>
      <c r="AW280" s="58" t="s">
        <v>128</v>
      </c>
      <c r="AX280" s="41" t="s">
        <v>128</v>
      </c>
      <c r="AY280" s="41" t="s">
        <v>128</v>
      </c>
      <c r="BA280" t="str">
        <f t="shared" si="5"/>
        <v>0</v>
      </c>
    </row>
    <row r="281" spans="1:53" ht="30" hidden="1" customHeight="1" x14ac:dyDescent="0.2">
      <c r="A281" s="134"/>
      <c r="B281" s="91"/>
      <c r="C281" s="101" t="s">
        <v>34</v>
      </c>
      <c r="D281" s="197" t="s">
        <v>485</v>
      </c>
      <c r="E281" s="91"/>
      <c r="F281" s="96"/>
      <c r="G281" s="93"/>
      <c r="H281" s="93"/>
      <c r="I281" s="93"/>
      <c r="J281" s="93"/>
      <c r="K281" s="94" t="s">
        <v>486</v>
      </c>
      <c r="L281" s="95" t="s">
        <v>476</v>
      </c>
      <c r="M281" s="150" t="s">
        <v>483</v>
      </c>
      <c r="N281" s="95">
        <v>2012</v>
      </c>
      <c r="O281" s="150"/>
      <c r="P281" s="96"/>
      <c r="Q281" s="96"/>
      <c r="R281" s="96"/>
      <c r="S281" s="96"/>
      <c r="T281" s="93"/>
      <c r="U281" s="93"/>
      <c r="V281" s="93"/>
      <c r="W281" s="93"/>
      <c r="X281" s="93"/>
      <c r="Y281" s="93"/>
      <c r="Z281" s="93"/>
      <c r="AA281" s="93"/>
      <c r="AB281" s="93"/>
      <c r="AC281" s="93"/>
      <c r="AD281" s="93"/>
      <c r="AE281" s="93"/>
      <c r="AF281" s="93"/>
      <c r="AG281" s="93"/>
      <c r="AH281" s="93"/>
      <c r="AI281" s="93"/>
      <c r="AJ281" s="267"/>
      <c r="AK281" s="95" t="s">
        <v>130</v>
      </c>
      <c r="AL281" s="97">
        <v>5832573.3954999996</v>
      </c>
      <c r="AM281" s="95">
        <v>2012</v>
      </c>
      <c r="AN281" s="95">
        <v>1</v>
      </c>
      <c r="AO281" s="95" t="s">
        <v>439</v>
      </c>
      <c r="AP281" s="167">
        <v>5844683.4900000002</v>
      </c>
      <c r="AQ281" s="198">
        <v>5832573.3954999996</v>
      </c>
      <c r="AR281" s="99" t="s">
        <v>86</v>
      </c>
      <c r="AS281" s="100" t="s">
        <v>128</v>
      </c>
      <c r="AT281" s="99" t="s">
        <v>355</v>
      </c>
      <c r="AU281" s="99" t="s">
        <v>93</v>
      </c>
      <c r="AV281" s="135" t="s">
        <v>464</v>
      </c>
      <c r="AW281" s="58" t="s">
        <v>128</v>
      </c>
      <c r="AX281" s="41" t="s">
        <v>128</v>
      </c>
      <c r="AY281" s="41" t="s">
        <v>128</v>
      </c>
      <c r="BA281" t="str">
        <f t="shared" si="5"/>
        <v>0</v>
      </c>
    </row>
    <row r="282" spans="1:53" ht="30" hidden="1" customHeight="1" x14ac:dyDescent="0.2">
      <c r="A282" s="194"/>
      <c r="B282" s="113"/>
      <c r="C282" s="125" t="s">
        <v>34</v>
      </c>
      <c r="D282" s="115" t="s">
        <v>485</v>
      </c>
      <c r="E282" s="113"/>
      <c r="F282" s="120"/>
      <c r="G282" s="117"/>
      <c r="H282" s="117"/>
      <c r="I282" s="117"/>
      <c r="J282" s="117"/>
      <c r="K282" s="118" t="s">
        <v>486</v>
      </c>
      <c r="L282" s="119" t="s">
        <v>476</v>
      </c>
      <c r="M282" s="152" t="s">
        <v>483</v>
      </c>
      <c r="N282" s="119">
        <v>2012</v>
      </c>
      <c r="O282" s="152"/>
      <c r="P282" s="120"/>
      <c r="Q282" s="120"/>
      <c r="R282" s="120"/>
      <c r="S282" s="120"/>
      <c r="T282" s="117"/>
      <c r="U282" s="117"/>
      <c r="V282" s="117"/>
      <c r="W282" s="117"/>
      <c r="X282" s="117"/>
      <c r="Y282" s="117"/>
      <c r="Z282" s="117"/>
      <c r="AA282" s="117"/>
      <c r="AB282" s="117"/>
      <c r="AC282" s="117"/>
      <c r="AD282" s="117"/>
      <c r="AE282" s="117"/>
      <c r="AF282" s="117"/>
      <c r="AG282" s="117"/>
      <c r="AH282" s="117"/>
      <c r="AI282" s="117"/>
      <c r="AJ282" s="271"/>
      <c r="AK282" s="119" t="s">
        <v>130</v>
      </c>
      <c r="AL282" s="121">
        <v>5832573.3954999996</v>
      </c>
      <c r="AM282" s="119">
        <v>2012</v>
      </c>
      <c r="AN282" s="119">
        <v>1</v>
      </c>
      <c r="AO282" s="119" t="s">
        <v>439</v>
      </c>
      <c r="AP282" s="170">
        <v>5844683.4900000002</v>
      </c>
      <c r="AQ282" s="126">
        <v>5832573.3954999996</v>
      </c>
      <c r="AR282" s="116" t="s">
        <v>86</v>
      </c>
      <c r="AS282" s="124" t="s">
        <v>128</v>
      </c>
      <c r="AT282" s="116" t="s">
        <v>355</v>
      </c>
      <c r="AU282" s="116" t="s">
        <v>93</v>
      </c>
      <c r="AV282" s="135" t="s">
        <v>464</v>
      </c>
      <c r="AW282" s="58" t="s">
        <v>128</v>
      </c>
      <c r="AX282" s="41" t="s">
        <v>128</v>
      </c>
      <c r="AY282" s="41" t="s">
        <v>128</v>
      </c>
      <c r="BA282" t="str">
        <f t="shared" si="5"/>
        <v>0</v>
      </c>
    </row>
    <row r="283" spans="1:53" ht="30" hidden="1" customHeight="1" x14ac:dyDescent="0.2">
      <c r="A283" s="194"/>
      <c r="B283" s="113"/>
      <c r="C283" s="125" t="s">
        <v>34</v>
      </c>
      <c r="D283" s="115" t="s">
        <v>487</v>
      </c>
      <c r="E283" s="113"/>
      <c r="F283" s="120"/>
      <c r="G283" s="117"/>
      <c r="H283" s="117"/>
      <c r="I283" s="117"/>
      <c r="J283" s="117"/>
      <c r="K283" s="118" t="s">
        <v>488</v>
      </c>
      <c r="L283" s="120" t="s">
        <v>128</v>
      </c>
      <c r="M283" s="152" t="s">
        <v>477</v>
      </c>
      <c r="N283" s="119">
        <v>2012</v>
      </c>
      <c r="O283" s="152" t="s">
        <v>128</v>
      </c>
      <c r="P283" s="152" t="s">
        <v>128</v>
      </c>
      <c r="Q283" s="152" t="s">
        <v>128</v>
      </c>
      <c r="R283" s="152" t="s">
        <v>128</v>
      </c>
      <c r="S283" s="152" t="s">
        <v>128</v>
      </c>
      <c r="T283" s="117"/>
      <c r="U283" s="117"/>
      <c r="V283" s="117"/>
      <c r="W283" s="117"/>
      <c r="X283" s="117"/>
      <c r="Y283" s="117"/>
      <c r="Z283" s="117"/>
      <c r="AA283" s="117"/>
      <c r="AB283" s="117"/>
      <c r="AC283" s="117"/>
      <c r="AD283" s="117"/>
      <c r="AE283" s="117"/>
      <c r="AF283" s="117"/>
      <c r="AG283" s="117"/>
      <c r="AH283" s="117"/>
      <c r="AI283" s="117"/>
      <c r="AJ283" s="271"/>
      <c r="AK283" s="119" t="s">
        <v>130</v>
      </c>
      <c r="AL283" s="121">
        <v>6509009.71</v>
      </c>
      <c r="AM283" s="119">
        <v>2012</v>
      </c>
      <c r="AN283" s="119">
        <v>1</v>
      </c>
      <c r="AO283" s="119" t="s">
        <v>489</v>
      </c>
      <c r="AP283" s="170">
        <v>6522524.2800000003</v>
      </c>
      <c r="AQ283" s="126">
        <v>6509009.71</v>
      </c>
      <c r="AR283" s="116" t="s">
        <v>86</v>
      </c>
      <c r="AS283" s="124" t="s">
        <v>128</v>
      </c>
      <c r="AT283" s="116" t="s">
        <v>359</v>
      </c>
      <c r="AU283" s="116" t="s">
        <v>93</v>
      </c>
      <c r="AV283" s="135" t="s">
        <v>366</v>
      </c>
      <c r="AW283" s="58" t="s">
        <v>128</v>
      </c>
      <c r="AX283" s="41" t="s">
        <v>128</v>
      </c>
      <c r="AY283" s="41" t="s">
        <v>128</v>
      </c>
      <c r="BA283" t="str">
        <f t="shared" si="5"/>
        <v>0</v>
      </c>
    </row>
    <row r="284" spans="1:53" ht="30" hidden="1" customHeight="1" x14ac:dyDescent="0.2">
      <c r="A284" s="194"/>
      <c r="B284" s="113"/>
      <c r="C284" s="125" t="s">
        <v>34</v>
      </c>
      <c r="D284" s="115" t="s">
        <v>490</v>
      </c>
      <c r="E284" s="113"/>
      <c r="F284" s="120"/>
      <c r="G284" s="117"/>
      <c r="H284" s="117"/>
      <c r="I284" s="117"/>
      <c r="J284" s="117"/>
      <c r="K284" s="118" t="s">
        <v>491</v>
      </c>
      <c r="L284" s="120" t="s">
        <v>128</v>
      </c>
      <c r="M284" s="152"/>
      <c r="N284" s="119">
        <v>2012</v>
      </c>
      <c r="O284" s="152"/>
      <c r="P284" s="120"/>
      <c r="Q284" s="120"/>
      <c r="R284" s="120"/>
      <c r="S284" s="120"/>
      <c r="T284" s="117"/>
      <c r="U284" s="117"/>
      <c r="V284" s="117"/>
      <c r="W284" s="117"/>
      <c r="X284" s="117"/>
      <c r="Y284" s="117"/>
      <c r="Z284" s="117"/>
      <c r="AA284" s="117"/>
      <c r="AB284" s="117"/>
      <c r="AC284" s="117"/>
      <c r="AD284" s="117"/>
      <c r="AE284" s="117"/>
      <c r="AF284" s="117"/>
      <c r="AG284" s="117"/>
      <c r="AH284" s="117"/>
      <c r="AI284" s="117"/>
      <c r="AJ284" s="271"/>
      <c r="AK284" s="119" t="s">
        <v>130</v>
      </c>
      <c r="AL284" s="121">
        <v>14339849.09</v>
      </c>
      <c r="AM284" s="119">
        <v>2012</v>
      </c>
      <c r="AN284" s="119">
        <v>1</v>
      </c>
      <c r="AO284" s="119" t="s">
        <v>489</v>
      </c>
      <c r="AP284" s="170">
        <v>14369622.720000001</v>
      </c>
      <c r="AQ284" s="126">
        <v>14339849.09</v>
      </c>
      <c r="AR284" s="116" t="s">
        <v>86</v>
      </c>
      <c r="AS284" s="124" t="s">
        <v>128</v>
      </c>
      <c r="AT284" s="116" t="s">
        <v>387</v>
      </c>
      <c r="AU284" s="116" t="s">
        <v>93</v>
      </c>
      <c r="AV284" s="135" t="s">
        <v>388</v>
      </c>
      <c r="AW284" s="58" t="s">
        <v>128</v>
      </c>
      <c r="AX284" s="41" t="s">
        <v>128</v>
      </c>
      <c r="AY284" s="41" t="s">
        <v>128</v>
      </c>
      <c r="BA284" t="str">
        <f t="shared" si="5"/>
        <v>0</v>
      </c>
    </row>
    <row r="285" spans="1:53" ht="30" hidden="1" customHeight="1" x14ac:dyDescent="0.2">
      <c r="A285" s="194"/>
      <c r="B285" s="113"/>
      <c r="C285" s="125" t="s">
        <v>34</v>
      </c>
      <c r="D285" s="115" t="s">
        <v>193</v>
      </c>
      <c r="E285" s="113"/>
      <c r="F285" s="120"/>
      <c r="G285" s="117"/>
      <c r="H285" s="117"/>
      <c r="I285" s="117"/>
      <c r="J285" s="117"/>
      <c r="K285" s="118" t="s">
        <v>249</v>
      </c>
      <c r="L285" s="120" t="s">
        <v>128</v>
      </c>
      <c r="M285" s="152" t="s">
        <v>492</v>
      </c>
      <c r="N285" s="119">
        <v>2012</v>
      </c>
      <c r="O285" s="152" t="s">
        <v>128</v>
      </c>
      <c r="P285" s="152" t="s">
        <v>128</v>
      </c>
      <c r="Q285" s="152" t="s">
        <v>128</v>
      </c>
      <c r="R285" s="152" t="s">
        <v>128</v>
      </c>
      <c r="S285" s="152" t="s">
        <v>128</v>
      </c>
      <c r="T285" s="117"/>
      <c r="U285" s="117"/>
      <c r="V285" s="117"/>
      <c r="W285" s="117"/>
      <c r="X285" s="117"/>
      <c r="Y285" s="117"/>
      <c r="Z285" s="117"/>
      <c r="AA285" s="117"/>
      <c r="AB285" s="117"/>
      <c r="AC285" s="117"/>
      <c r="AD285" s="117"/>
      <c r="AE285" s="117"/>
      <c r="AF285" s="117"/>
      <c r="AG285" s="117"/>
      <c r="AH285" s="117"/>
      <c r="AI285" s="117"/>
      <c r="AJ285" s="271"/>
      <c r="AK285" s="119" t="s">
        <v>130</v>
      </c>
      <c r="AL285" s="121">
        <v>4005544.44</v>
      </c>
      <c r="AM285" s="119">
        <v>2012</v>
      </c>
      <c r="AN285" s="119">
        <v>1</v>
      </c>
      <c r="AO285" s="119" t="s">
        <v>439</v>
      </c>
      <c r="AP285" s="170">
        <v>4013861.1</v>
      </c>
      <c r="AQ285" s="126">
        <v>4005544.44</v>
      </c>
      <c r="AR285" s="116" t="s">
        <v>86</v>
      </c>
      <c r="AS285" s="124" t="s">
        <v>128</v>
      </c>
      <c r="AT285" s="116" t="s">
        <v>355</v>
      </c>
      <c r="AU285" s="116" t="s">
        <v>93</v>
      </c>
      <c r="AV285" s="135" t="s">
        <v>369</v>
      </c>
      <c r="AW285" s="58" t="s">
        <v>128</v>
      </c>
      <c r="AX285" s="41" t="s">
        <v>128</v>
      </c>
      <c r="AY285" s="41" t="s">
        <v>128</v>
      </c>
      <c r="BA285" t="str">
        <f t="shared" si="5"/>
        <v>0</v>
      </c>
    </row>
    <row r="286" spans="1:53" ht="30" hidden="1" customHeight="1" x14ac:dyDescent="0.2">
      <c r="A286" s="194"/>
      <c r="B286" s="113"/>
      <c r="C286" s="125" t="s">
        <v>34</v>
      </c>
      <c r="D286" s="115" t="s">
        <v>210</v>
      </c>
      <c r="E286" s="113"/>
      <c r="F286" s="120"/>
      <c r="G286" s="117"/>
      <c r="H286" s="117"/>
      <c r="I286" s="117"/>
      <c r="J286" s="117"/>
      <c r="K286" s="118" t="s">
        <v>493</v>
      </c>
      <c r="L286" s="119" t="s">
        <v>494</v>
      </c>
      <c r="M286" s="152" t="s">
        <v>495</v>
      </c>
      <c r="N286" s="119">
        <v>2012</v>
      </c>
      <c r="O286" s="152" t="s">
        <v>128</v>
      </c>
      <c r="P286" s="152" t="s">
        <v>496</v>
      </c>
      <c r="Q286" s="120"/>
      <c r="R286" s="120"/>
      <c r="S286" s="120"/>
      <c r="T286" s="117"/>
      <c r="U286" s="117"/>
      <c r="V286" s="117"/>
      <c r="W286" s="117"/>
      <c r="X286" s="117"/>
      <c r="Y286" s="117"/>
      <c r="Z286" s="117"/>
      <c r="AA286" s="117"/>
      <c r="AB286" s="117"/>
      <c r="AC286" s="117"/>
      <c r="AD286" s="117"/>
      <c r="AE286" s="117"/>
      <c r="AF286" s="117"/>
      <c r="AG286" s="117"/>
      <c r="AH286" s="117"/>
      <c r="AI286" s="117"/>
      <c r="AJ286" s="271"/>
      <c r="AK286" s="119" t="s">
        <v>130</v>
      </c>
      <c r="AL286" s="121">
        <v>16822471</v>
      </c>
      <c r="AM286" s="119">
        <v>2012</v>
      </c>
      <c r="AN286" s="119">
        <v>1</v>
      </c>
      <c r="AO286" s="119" t="s">
        <v>439</v>
      </c>
      <c r="AP286" s="170">
        <v>16787537.879999999</v>
      </c>
      <c r="AQ286" s="126">
        <v>16822471</v>
      </c>
      <c r="AR286" s="116" t="s">
        <v>86</v>
      </c>
      <c r="AS286" s="124" t="s">
        <v>128</v>
      </c>
      <c r="AT286" s="116" t="s">
        <v>355</v>
      </c>
      <c r="AU286" s="116" t="s">
        <v>93</v>
      </c>
      <c r="AV286" s="190" t="s">
        <v>497</v>
      </c>
      <c r="AW286" s="58" t="s">
        <v>128</v>
      </c>
      <c r="AX286" s="41" t="s">
        <v>128</v>
      </c>
      <c r="AY286" s="41" t="s">
        <v>128</v>
      </c>
      <c r="BA286" t="str">
        <f t="shared" si="5"/>
        <v>0</v>
      </c>
    </row>
    <row r="287" spans="1:53" ht="30" hidden="1" customHeight="1" x14ac:dyDescent="0.2">
      <c r="A287" s="194"/>
      <c r="B287" s="113"/>
      <c r="C287" s="125" t="s">
        <v>34</v>
      </c>
      <c r="D287" s="115" t="s">
        <v>210</v>
      </c>
      <c r="E287" s="113"/>
      <c r="F287" s="120"/>
      <c r="G287" s="117"/>
      <c r="H287" s="117"/>
      <c r="I287" s="117"/>
      <c r="J287" s="117"/>
      <c r="K287" s="118" t="s">
        <v>493</v>
      </c>
      <c r="L287" s="119" t="s">
        <v>494</v>
      </c>
      <c r="M287" s="152" t="s">
        <v>495</v>
      </c>
      <c r="N287" s="119">
        <v>2012</v>
      </c>
      <c r="O287" s="152" t="s">
        <v>128</v>
      </c>
      <c r="P287" s="152" t="s">
        <v>498</v>
      </c>
      <c r="Q287" s="120"/>
      <c r="R287" s="120"/>
      <c r="S287" s="120"/>
      <c r="T287" s="117"/>
      <c r="U287" s="117"/>
      <c r="V287" s="117"/>
      <c r="W287" s="117"/>
      <c r="X287" s="117"/>
      <c r="Y287" s="117"/>
      <c r="Z287" s="117"/>
      <c r="AA287" s="117"/>
      <c r="AB287" s="117"/>
      <c r="AC287" s="117"/>
      <c r="AD287" s="117"/>
      <c r="AE287" s="117"/>
      <c r="AF287" s="117"/>
      <c r="AG287" s="117"/>
      <c r="AH287" s="117"/>
      <c r="AI287" s="117"/>
      <c r="AJ287" s="271"/>
      <c r="AK287" s="119" t="s">
        <v>130</v>
      </c>
      <c r="AL287" s="121">
        <v>16822471</v>
      </c>
      <c r="AM287" s="119">
        <v>2012</v>
      </c>
      <c r="AN287" s="119">
        <v>1</v>
      </c>
      <c r="AO287" s="119" t="s">
        <v>439</v>
      </c>
      <c r="AP287" s="170">
        <v>16787537.879999999</v>
      </c>
      <c r="AQ287" s="126">
        <v>16822471</v>
      </c>
      <c r="AR287" s="116" t="s">
        <v>86</v>
      </c>
      <c r="AS287" s="124" t="s">
        <v>128</v>
      </c>
      <c r="AT287" s="116" t="s">
        <v>355</v>
      </c>
      <c r="AU287" s="116" t="s">
        <v>93</v>
      </c>
      <c r="AV287" s="190" t="s">
        <v>499</v>
      </c>
      <c r="AW287" s="58" t="s">
        <v>128</v>
      </c>
      <c r="AX287" s="41" t="s">
        <v>128</v>
      </c>
      <c r="AY287" s="41" t="s">
        <v>128</v>
      </c>
      <c r="BA287" t="str">
        <f t="shared" si="5"/>
        <v>0</v>
      </c>
    </row>
    <row r="288" spans="1:53" ht="30" hidden="1" customHeight="1" x14ac:dyDescent="0.2">
      <c r="A288" s="200"/>
      <c r="B288" s="222"/>
      <c r="C288" s="202" t="s">
        <v>34</v>
      </c>
      <c r="D288" s="203" t="s">
        <v>210</v>
      </c>
      <c r="E288" s="222"/>
      <c r="F288" s="207"/>
      <c r="G288" s="205"/>
      <c r="H288" s="205"/>
      <c r="I288" s="205"/>
      <c r="J288" s="205"/>
      <c r="K288" s="206" t="s">
        <v>493</v>
      </c>
      <c r="L288" s="201" t="s">
        <v>494</v>
      </c>
      <c r="M288" s="223" t="s">
        <v>495</v>
      </c>
      <c r="N288" s="201">
        <v>2012</v>
      </c>
      <c r="O288" s="223" t="s">
        <v>128</v>
      </c>
      <c r="P288" s="223" t="s">
        <v>500</v>
      </c>
      <c r="Q288" s="207"/>
      <c r="R288" s="207"/>
      <c r="S288" s="207"/>
      <c r="T288" s="205"/>
      <c r="U288" s="205"/>
      <c r="V288" s="205"/>
      <c r="W288" s="205"/>
      <c r="X288" s="205"/>
      <c r="Y288" s="205"/>
      <c r="Z288" s="205"/>
      <c r="AA288" s="205"/>
      <c r="AB288" s="205"/>
      <c r="AC288" s="205"/>
      <c r="AD288" s="205"/>
      <c r="AE288" s="205"/>
      <c r="AF288" s="205"/>
      <c r="AG288" s="205"/>
      <c r="AH288" s="205"/>
      <c r="AI288" s="205"/>
      <c r="AJ288" s="272"/>
      <c r="AK288" s="201" t="s">
        <v>130</v>
      </c>
      <c r="AL288" s="208">
        <v>16822471</v>
      </c>
      <c r="AM288" s="201">
        <v>2012</v>
      </c>
      <c r="AN288" s="201">
        <v>1</v>
      </c>
      <c r="AO288" s="201" t="s">
        <v>439</v>
      </c>
      <c r="AP288" s="225">
        <v>16787537.879999999</v>
      </c>
      <c r="AQ288" s="211">
        <v>16822471</v>
      </c>
      <c r="AR288" s="204" t="s">
        <v>86</v>
      </c>
      <c r="AS288" s="212" t="s">
        <v>128</v>
      </c>
      <c r="AT288" s="204" t="s">
        <v>355</v>
      </c>
      <c r="AU288" s="204" t="s">
        <v>93</v>
      </c>
      <c r="AV288" s="173" t="s">
        <v>501</v>
      </c>
      <c r="AW288" s="58" t="s">
        <v>128</v>
      </c>
      <c r="AX288" s="41" t="s">
        <v>128</v>
      </c>
      <c r="AY288" s="41" t="s">
        <v>128</v>
      </c>
      <c r="BA288" t="str">
        <f t="shared" si="5"/>
        <v>0</v>
      </c>
    </row>
    <row r="289" spans="1:53" ht="30" hidden="1" customHeight="1" x14ac:dyDescent="0.2">
      <c r="A289" s="194"/>
      <c r="B289" s="113"/>
      <c r="C289" s="125" t="s">
        <v>34</v>
      </c>
      <c r="D289" s="115" t="s">
        <v>210</v>
      </c>
      <c r="E289" s="113"/>
      <c r="F289" s="120"/>
      <c r="G289" s="117"/>
      <c r="H289" s="117"/>
      <c r="I289" s="117"/>
      <c r="J289" s="117"/>
      <c r="K289" s="118" t="s">
        <v>493</v>
      </c>
      <c r="L289" s="119" t="s">
        <v>494</v>
      </c>
      <c r="M289" s="152" t="s">
        <v>495</v>
      </c>
      <c r="N289" s="119">
        <v>2012</v>
      </c>
      <c r="O289" s="152" t="s">
        <v>128</v>
      </c>
      <c r="P289" s="152" t="s">
        <v>502</v>
      </c>
      <c r="Q289" s="120"/>
      <c r="R289" s="120"/>
      <c r="S289" s="120"/>
      <c r="T289" s="117"/>
      <c r="U289" s="117"/>
      <c r="V289" s="117"/>
      <c r="W289" s="117"/>
      <c r="X289" s="117"/>
      <c r="Y289" s="117"/>
      <c r="Z289" s="117"/>
      <c r="AA289" s="117"/>
      <c r="AB289" s="117"/>
      <c r="AC289" s="117"/>
      <c r="AD289" s="117"/>
      <c r="AE289" s="117"/>
      <c r="AF289" s="117"/>
      <c r="AG289" s="117"/>
      <c r="AH289" s="117"/>
      <c r="AI289" s="117"/>
      <c r="AJ289" s="271"/>
      <c r="AK289" s="119" t="s">
        <v>130</v>
      </c>
      <c r="AL289" s="121">
        <v>16822471</v>
      </c>
      <c r="AM289" s="119">
        <v>2012</v>
      </c>
      <c r="AN289" s="119">
        <v>1</v>
      </c>
      <c r="AO289" s="119" t="s">
        <v>439</v>
      </c>
      <c r="AP289" s="170">
        <v>16787537.879999999</v>
      </c>
      <c r="AQ289" s="126">
        <v>16822471</v>
      </c>
      <c r="AR289" s="116" t="s">
        <v>86</v>
      </c>
      <c r="AS289" s="124" t="s">
        <v>128</v>
      </c>
      <c r="AT289" s="116" t="s">
        <v>355</v>
      </c>
      <c r="AU289" s="116" t="s">
        <v>93</v>
      </c>
      <c r="AV289" s="190" t="s">
        <v>503</v>
      </c>
      <c r="AW289" s="58" t="s">
        <v>128</v>
      </c>
      <c r="AX289" s="41" t="s">
        <v>128</v>
      </c>
      <c r="AY289" s="41" t="s">
        <v>128</v>
      </c>
      <c r="BA289" t="str">
        <f t="shared" si="5"/>
        <v>0</v>
      </c>
    </row>
    <row r="290" spans="1:53" ht="30" hidden="1" customHeight="1" x14ac:dyDescent="0.2">
      <c r="A290" s="194"/>
      <c r="B290" s="113"/>
      <c r="C290" s="125" t="s">
        <v>34</v>
      </c>
      <c r="D290" s="115" t="s">
        <v>210</v>
      </c>
      <c r="E290" s="113"/>
      <c r="F290" s="120"/>
      <c r="G290" s="117"/>
      <c r="H290" s="117"/>
      <c r="I290" s="117"/>
      <c r="J290" s="117"/>
      <c r="K290" s="118" t="s">
        <v>493</v>
      </c>
      <c r="L290" s="119" t="s">
        <v>494</v>
      </c>
      <c r="M290" s="152" t="s">
        <v>495</v>
      </c>
      <c r="N290" s="119">
        <v>2012</v>
      </c>
      <c r="O290" s="152" t="s">
        <v>128</v>
      </c>
      <c r="P290" s="152" t="s">
        <v>504</v>
      </c>
      <c r="Q290" s="120"/>
      <c r="R290" s="120"/>
      <c r="S290" s="120"/>
      <c r="T290" s="117"/>
      <c r="U290" s="117"/>
      <c r="V290" s="117"/>
      <c r="W290" s="117"/>
      <c r="X290" s="117"/>
      <c r="Y290" s="117"/>
      <c r="Z290" s="117"/>
      <c r="AA290" s="117"/>
      <c r="AB290" s="117"/>
      <c r="AC290" s="117"/>
      <c r="AD290" s="117"/>
      <c r="AE290" s="117"/>
      <c r="AF290" s="117"/>
      <c r="AG290" s="117"/>
      <c r="AH290" s="117"/>
      <c r="AI290" s="117"/>
      <c r="AJ290" s="271"/>
      <c r="AK290" s="119" t="s">
        <v>130</v>
      </c>
      <c r="AL290" s="121">
        <v>16822471</v>
      </c>
      <c r="AM290" s="119">
        <v>2012</v>
      </c>
      <c r="AN290" s="119">
        <v>1</v>
      </c>
      <c r="AO290" s="119" t="s">
        <v>439</v>
      </c>
      <c r="AP290" s="170">
        <v>16787537.879999999</v>
      </c>
      <c r="AQ290" s="126">
        <v>16822471</v>
      </c>
      <c r="AR290" s="116" t="s">
        <v>86</v>
      </c>
      <c r="AS290" s="124" t="s">
        <v>128</v>
      </c>
      <c r="AT290" s="116" t="s">
        <v>355</v>
      </c>
      <c r="AU290" s="116" t="s">
        <v>93</v>
      </c>
      <c r="AV290" s="190" t="s">
        <v>505</v>
      </c>
      <c r="AW290" s="58" t="s">
        <v>128</v>
      </c>
      <c r="AX290" s="41" t="s">
        <v>128</v>
      </c>
      <c r="AY290" s="41" t="s">
        <v>128</v>
      </c>
      <c r="BA290" t="str">
        <f t="shared" si="5"/>
        <v>0</v>
      </c>
    </row>
    <row r="291" spans="1:53" ht="30" hidden="1" customHeight="1" x14ac:dyDescent="0.2">
      <c r="A291" s="194"/>
      <c r="B291" s="113"/>
      <c r="C291" s="125" t="s">
        <v>34</v>
      </c>
      <c r="D291" s="115" t="s">
        <v>210</v>
      </c>
      <c r="E291" s="113"/>
      <c r="F291" s="120"/>
      <c r="G291" s="117"/>
      <c r="H291" s="117"/>
      <c r="I291" s="117"/>
      <c r="J291" s="117"/>
      <c r="K291" s="118" t="s">
        <v>493</v>
      </c>
      <c r="L291" s="119" t="s">
        <v>494</v>
      </c>
      <c r="M291" s="152" t="s">
        <v>495</v>
      </c>
      <c r="N291" s="119">
        <v>2012</v>
      </c>
      <c r="O291" s="152" t="s">
        <v>128</v>
      </c>
      <c r="P291" s="152" t="s">
        <v>506</v>
      </c>
      <c r="Q291" s="120"/>
      <c r="R291" s="120"/>
      <c r="S291" s="120"/>
      <c r="T291" s="117"/>
      <c r="U291" s="117"/>
      <c r="V291" s="117"/>
      <c r="W291" s="117"/>
      <c r="X291" s="117"/>
      <c r="Y291" s="117"/>
      <c r="Z291" s="117"/>
      <c r="AA291" s="117"/>
      <c r="AB291" s="117"/>
      <c r="AC291" s="117"/>
      <c r="AD291" s="117"/>
      <c r="AE291" s="117"/>
      <c r="AF291" s="117"/>
      <c r="AG291" s="117"/>
      <c r="AH291" s="117"/>
      <c r="AI291" s="117"/>
      <c r="AJ291" s="271"/>
      <c r="AK291" s="119" t="s">
        <v>130</v>
      </c>
      <c r="AL291" s="121">
        <v>16822471</v>
      </c>
      <c r="AM291" s="119">
        <v>2012</v>
      </c>
      <c r="AN291" s="119">
        <v>1</v>
      </c>
      <c r="AO291" s="119" t="s">
        <v>439</v>
      </c>
      <c r="AP291" s="170">
        <v>16787537.879999999</v>
      </c>
      <c r="AQ291" s="126">
        <v>16822471</v>
      </c>
      <c r="AR291" s="116" t="s">
        <v>86</v>
      </c>
      <c r="AS291" s="124" t="s">
        <v>128</v>
      </c>
      <c r="AT291" s="116" t="s">
        <v>355</v>
      </c>
      <c r="AU291" s="116" t="s">
        <v>93</v>
      </c>
      <c r="AV291" s="190" t="s">
        <v>507</v>
      </c>
      <c r="AW291" s="58" t="s">
        <v>128</v>
      </c>
      <c r="AX291" s="41" t="s">
        <v>128</v>
      </c>
      <c r="AY291" s="41" t="s">
        <v>128</v>
      </c>
      <c r="BA291" t="str">
        <f t="shared" si="5"/>
        <v>0</v>
      </c>
    </row>
    <row r="292" spans="1:53" ht="30" hidden="1" customHeight="1" x14ac:dyDescent="0.2">
      <c r="A292" s="194"/>
      <c r="B292" s="113"/>
      <c r="C292" s="125" t="s">
        <v>34</v>
      </c>
      <c r="D292" s="115" t="s">
        <v>167</v>
      </c>
      <c r="E292" s="113"/>
      <c r="F292" s="120"/>
      <c r="G292" s="117"/>
      <c r="H292" s="117"/>
      <c r="I292" s="117"/>
      <c r="J292" s="117"/>
      <c r="K292" s="118" t="s">
        <v>264</v>
      </c>
      <c r="L292" s="119" t="s">
        <v>508</v>
      </c>
      <c r="M292" s="152" t="s">
        <v>259</v>
      </c>
      <c r="N292" s="119">
        <v>2012</v>
      </c>
      <c r="O292" s="152" t="s">
        <v>128</v>
      </c>
      <c r="P292" s="120" t="s">
        <v>509</v>
      </c>
      <c r="Q292" s="120"/>
      <c r="R292" s="120"/>
      <c r="S292" s="120"/>
      <c r="T292" s="117"/>
      <c r="U292" s="117"/>
      <c r="V292" s="117"/>
      <c r="W292" s="117"/>
      <c r="X292" s="117"/>
      <c r="Y292" s="117"/>
      <c r="Z292" s="117"/>
      <c r="AA292" s="117"/>
      <c r="AB292" s="117"/>
      <c r="AC292" s="117"/>
      <c r="AD292" s="117"/>
      <c r="AE292" s="117"/>
      <c r="AF292" s="117"/>
      <c r="AG292" s="117"/>
      <c r="AH292" s="117"/>
      <c r="AI292" s="117"/>
      <c r="AJ292" s="271"/>
      <c r="AK292" s="119" t="s">
        <v>130</v>
      </c>
      <c r="AL292" s="121">
        <v>3186242.8517</v>
      </c>
      <c r="AM292" s="119">
        <v>2012</v>
      </c>
      <c r="AN292" s="119">
        <v>1</v>
      </c>
      <c r="AO292" s="119" t="s">
        <v>439</v>
      </c>
      <c r="AP292" s="170">
        <v>3186242.8517</v>
      </c>
      <c r="AQ292" s="126">
        <f t="shared" ref="AQ292:AQ307" si="6">AN292*AP292</f>
        <v>3186242.8517</v>
      </c>
      <c r="AR292" s="116" t="s">
        <v>86</v>
      </c>
      <c r="AS292" s="124" t="s">
        <v>128</v>
      </c>
      <c r="AT292" s="116" t="s">
        <v>355</v>
      </c>
      <c r="AU292" s="116" t="s">
        <v>93</v>
      </c>
      <c r="AV292" s="135" t="s">
        <v>371</v>
      </c>
      <c r="AW292" s="58" t="s">
        <v>128</v>
      </c>
      <c r="AX292" s="41" t="s">
        <v>128</v>
      </c>
      <c r="AY292" s="41" t="s">
        <v>128</v>
      </c>
      <c r="BA292" t="str">
        <f t="shared" si="5"/>
        <v>0</v>
      </c>
    </row>
    <row r="293" spans="1:53" ht="30" hidden="1" customHeight="1" x14ac:dyDescent="0.2">
      <c r="A293" s="194"/>
      <c r="B293" s="113"/>
      <c r="C293" s="125" t="s">
        <v>34</v>
      </c>
      <c r="D293" s="115" t="s">
        <v>167</v>
      </c>
      <c r="E293" s="113"/>
      <c r="F293" s="120"/>
      <c r="G293" s="117"/>
      <c r="H293" s="117"/>
      <c r="I293" s="117"/>
      <c r="J293" s="117"/>
      <c r="K293" s="118" t="s">
        <v>264</v>
      </c>
      <c r="L293" s="119" t="s">
        <v>508</v>
      </c>
      <c r="M293" s="152" t="s">
        <v>259</v>
      </c>
      <c r="N293" s="119">
        <v>2012</v>
      </c>
      <c r="O293" s="152" t="s">
        <v>128</v>
      </c>
      <c r="P293" s="120" t="s">
        <v>510</v>
      </c>
      <c r="Q293" s="120"/>
      <c r="R293" s="120"/>
      <c r="S293" s="120"/>
      <c r="T293" s="117"/>
      <c r="U293" s="117"/>
      <c r="V293" s="117"/>
      <c r="W293" s="117"/>
      <c r="X293" s="117"/>
      <c r="Y293" s="117"/>
      <c r="Z293" s="117"/>
      <c r="AA293" s="117"/>
      <c r="AB293" s="117"/>
      <c r="AC293" s="117"/>
      <c r="AD293" s="117"/>
      <c r="AE293" s="117"/>
      <c r="AF293" s="117"/>
      <c r="AG293" s="117"/>
      <c r="AH293" s="117"/>
      <c r="AI293" s="117"/>
      <c r="AJ293" s="271"/>
      <c r="AK293" s="119" t="s">
        <v>130</v>
      </c>
      <c r="AL293" s="121">
        <v>3186242.8517</v>
      </c>
      <c r="AM293" s="119">
        <v>2012</v>
      </c>
      <c r="AN293" s="119">
        <v>1</v>
      </c>
      <c r="AO293" s="119" t="s">
        <v>439</v>
      </c>
      <c r="AP293" s="170">
        <v>3186242.8517</v>
      </c>
      <c r="AQ293" s="126">
        <f t="shared" si="6"/>
        <v>3186242.8517</v>
      </c>
      <c r="AR293" s="116" t="s">
        <v>86</v>
      </c>
      <c r="AS293" s="124" t="s">
        <v>128</v>
      </c>
      <c r="AT293" s="116" t="s">
        <v>355</v>
      </c>
      <c r="AU293" s="116" t="s">
        <v>93</v>
      </c>
      <c r="AV293" s="135" t="s">
        <v>371</v>
      </c>
      <c r="AW293" s="58" t="s">
        <v>128</v>
      </c>
      <c r="AX293" s="41" t="s">
        <v>128</v>
      </c>
      <c r="AY293" s="41" t="s">
        <v>128</v>
      </c>
      <c r="BA293" t="str">
        <f t="shared" si="5"/>
        <v>0</v>
      </c>
    </row>
    <row r="294" spans="1:53" ht="30" hidden="1" customHeight="1" x14ac:dyDescent="0.2">
      <c r="A294" s="194"/>
      <c r="B294" s="113"/>
      <c r="C294" s="125" t="s">
        <v>34</v>
      </c>
      <c r="D294" s="115" t="s">
        <v>167</v>
      </c>
      <c r="E294" s="113"/>
      <c r="F294" s="120"/>
      <c r="G294" s="117"/>
      <c r="H294" s="117"/>
      <c r="I294" s="117"/>
      <c r="J294" s="117"/>
      <c r="K294" s="118" t="s">
        <v>264</v>
      </c>
      <c r="L294" s="119" t="s">
        <v>508</v>
      </c>
      <c r="M294" s="152" t="s">
        <v>259</v>
      </c>
      <c r="N294" s="119">
        <v>2012</v>
      </c>
      <c r="O294" s="152" t="s">
        <v>128</v>
      </c>
      <c r="P294" s="120" t="s">
        <v>511</v>
      </c>
      <c r="Q294" s="120"/>
      <c r="R294" s="120"/>
      <c r="S294" s="120"/>
      <c r="T294" s="117"/>
      <c r="U294" s="117"/>
      <c r="V294" s="117"/>
      <c r="W294" s="117"/>
      <c r="X294" s="117"/>
      <c r="Y294" s="117"/>
      <c r="Z294" s="117"/>
      <c r="AA294" s="117"/>
      <c r="AB294" s="117"/>
      <c r="AC294" s="117"/>
      <c r="AD294" s="117"/>
      <c r="AE294" s="117"/>
      <c r="AF294" s="117"/>
      <c r="AG294" s="117"/>
      <c r="AH294" s="117"/>
      <c r="AI294" s="117"/>
      <c r="AJ294" s="271"/>
      <c r="AK294" s="119" t="s">
        <v>130</v>
      </c>
      <c r="AL294" s="121">
        <v>3186242.8517</v>
      </c>
      <c r="AM294" s="119">
        <v>2012</v>
      </c>
      <c r="AN294" s="119">
        <v>1</v>
      </c>
      <c r="AO294" s="119" t="s">
        <v>439</v>
      </c>
      <c r="AP294" s="170">
        <v>3186242.8517</v>
      </c>
      <c r="AQ294" s="126">
        <f t="shared" si="6"/>
        <v>3186242.8517</v>
      </c>
      <c r="AR294" s="116" t="s">
        <v>86</v>
      </c>
      <c r="AS294" s="124" t="s">
        <v>128</v>
      </c>
      <c r="AT294" s="116" t="s">
        <v>355</v>
      </c>
      <c r="AU294" s="116" t="s">
        <v>93</v>
      </c>
      <c r="AV294" s="135" t="s">
        <v>371</v>
      </c>
      <c r="AW294" s="58" t="s">
        <v>128</v>
      </c>
      <c r="AX294" s="41" t="s">
        <v>128</v>
      </c>
      <c r="AY294" s="41" t="s">
        <v>128</v>
      </c>
      <c r="BA294" t="str">
        <f t="shared" si="5"/>
        <v>0</v>
      </c>
    </row>
    <row r="295" spans="1:53" ht="30" hidden="1" customHeight="1" x14ac:dyDescent="0.2">
      <c r="A295" s="194"/>
      <c r="B295" s="113"/>
      <c r="C295" s="125" t="s">
        <v>34</v>
      </c>
      <c r="D295" s="115" t="s">
        <v>167</v>
      </c>
      <c r="E295" s="113"/>
      <c r="F295" s="120"/>
      <c r="G295" s="117"/>
      <c r="H295" s="117"/>
      <c r="I295" s="117"/>
      <c r="J295" s="117"/>
      <c r="K295" s="118" t="s">
        <v>264</v>
      </c>
      <c r="L295" s="119" t="s">
        <v>508</v>
      </c>
      <c r="M295" s="152" t="s">
        <v>259</v>
      </c>
      <c r="N295" s="119">
        <v>2012</v>
      </c>
      <c r="O295" s="152" t="s">
        <v>128</v>
      </c>
      <c r="P295" s="120" t="s">
        <v>512</v>
      </c>
      <c r="Q295" s="120"/>
      <c r="R295" s="120"/>
      <c r="S295" s="120"/>
      <c r="T295" s="117"/>
      <c r="U295" s="117"/>
      <c r="V295" s="117"/>
      <c r="W295" s="117"/>
      <c r="X295" s="117"/>
      <c r="Y295" s="117"/>
      <c r="Z295" s="117"/>
      <c r="AA295" s="117"/>
      <c r="AB295" s="117"/>
      <c r="AC295" s="117"/>
      <c r="AD295" s="117"/>
      <c r="AE295" s="117"/>
      <c r="AF295" s="117"/>
      <c r="AG295" s="117"/>
      <c r="AH295" s="117"/>
      <c r="AI295" s="117"/>
      <c r="AJ295" s="271"/>
      <c r="AK295" s="119" t="s">
        <v>130</v>
      </c>
      <c r="AL295" s="121">
        <v>3186242.8517</v>
      </c>
      <c r="AM295" s="119">
        <v>2012</v>
      </c>
      <c r="AN295" s="119">
        <v>1</v>
      </c>
      <c r="AO295" s="119" t="s">
        <v>439</v>
      </c>
      <c r="AP295" s="170">
        <v>3186242.8517</v>
      </c>
      <c r="AQ295" s="126">
        <f t="shared" si="6"/>
        <v>3186242.8517</v>
      </c>
      <c r="AR295" s="116" t="s">
        <v>86</v>
      </c>
      <c r="AS295" s="124" t="s">
        <v>128</v>
      </c>
      <c r="AT295" s="116" t="s">
        <v>355</v>
      </c>
      <c r="AU295" s="116" t="s">
        <v>93</v>
      </c>
      <c r="AV295" s="135" t="s">
        <v>371</v>
      </c>
      <c r="AW295" s="58" t="s">
        <v>128</v>
      </c>
      <c r="AX295" s="41" t="s">
        <v>128</v>
      </c>
      <c r="AY295" s="41" t="s">
        <v>128</v>
      </c>
      <c r="BA295" t="str">
        <f t="shared" si="5"/>
        <v>0</v>
      </c>
    </row>
    <row r="296" spans="1:53" ht="30" hidden="1" customHeight="1" x14ac:dyDescent="0.2">
      <c r="A296" s="194"/>
      <c r="B296" s="113"/>
      <c r="C296" s="125" t="s">
        <v>34</v>
      </c>
      <c r="D296" s="115" t="s">
        <v>167</v>
      </c>
      <c r="E296" s="113"/>
      <c r="F296" s="120"/>
      <c r="G296" s="117"/>
      <c r="H296" s="117"/>
      <c r="I296" s="117"/>
      <c r="J296" s="117"/>
      <c r="K296" s="118" t="s">
        <v>264</v>
      </c>
      <c r="L296" s="119" t="s">
        <v>508</v>
      </c>
      <c r="M296" s="152" t="s">
        <v>259</v>
      </c>
      <c r="N296" s="119">
        <v>2012</v>
      </c>
      <c r="O296" s="152" t="s">
        <v>128</v>
      </c>
      <c r="P296" s="120" t="s">
        <v>513</v>
      </c>
      <c r="Q296" s="120"/>
      <c r="R296" s="120"/>
      <c r="S296" s="120"/>
      <c r="T296" s="117"/>
      <c r="U296" s="117"/>
      <c r="V296" s="117"/>
      <c r="W296" s="117"/>
      <c r="X296" s="117"/>
      <c r="Y296" s="117"/>
      <c r="Z296" s="117"/>
      <c r="AA296" s="117"/>
      <c r="AB296" s="117"/>
      <c r="AC296" s="117"/>
      <c r="AD296" s="117"/>
      <c r="AE296" s="117"/>
      <c r="AF296" s="117"/>
      <c r="AG296" s="117"/>
      <c r="AH296" s="117"/>
      <c r="AI296" s="117"/>
      <c r="AJ296" s="271"/>
      <c r="AK296" s="119" t="s">
        <v>130</v>
      </c>
      <c r="AL296" s="121">
        <v>3186242.8517</v>
      </c>
      <c r="AM296" s="119">
        <v>2012</v>
      </c>
      <c r="AN296" s="119">
        <v>1</v>
      </c>
      <c r="AO296" s="119" t="s">
        <v>439</v>
      </c>
      <c r="AP296" s="170">
        <v>3186242.8517</v>
      </c>
      <c r="AQ296" s="126">
        <f t="shared" si="6"/>
        <v>3186242.8517</v>
      </c>
      <c r="AR296" s="116" t="s">
        <v>86</v>
      </c>
      <c r="AS296" s="124" t="s">
        <v>128</v>
      </c>
      <c r="AT296" s="116" t="s">
        <v>355</v>
      </c>
      <c r="AU296" s="116" t="s">
        <v>93</v>
      </c>
      <c r="AV296" s="135" t="s">
        <v>371</v>
      </c>
      <c r="AW296" s="58" t="s">
        <v>128</v>
      </c>
      <c r="AX296" s="41" t="s">
        <v>128</v>
      </c>
      <c r="AY296" s="41" t="s">
        <v>128</v>
      </c>
      <c r="BA296" t="str">
        <f t="shared" si="5"/>
        <v>0</v>
      </c>
    </row>
    <row r="297" spans="1:53" ht="30" hidden="1" customHeight="1" x14ac:dyDescent="0.2">
      <c r="A297" s="194"/>
      <c r="B297" s="113"/>
      <c r="C297" s="125" t="s">
        <v>34</v>
      </c>
      <c r="D297" s="115" t="s">
        <v>167</v>
      </c>
      <c r="E297" s="113"/>
      <c r="F297" s="120"/>
      <c r="G297" s="117"/>
      <c r="H297" s="117"/>
      <c r="I297" s="117"/>
      <c r="J297" s="117"/>
      <c r="K297" s="118" t="s">
        <v>264</v>
      </c>
      <c r="L297" s="119" t="s">
        <v>508</v>
      </c>
      <c r="M297" s="152" t="s">
        <v>259</v>
      </c>
      <c r="N297" s="119">
        <v>2012</v>
      </c>
      <c r="O297" s="152" t="s">
        <v>128</v>
      </c>
      <c r="P297" s="120" t="s">
        <v>514</v>
      </c>
      <c r="Q297" s="120"/>
      <c r="R297" s="120"/>
      <c r="S297" s="120"/>
      <c r="T297" s="117"/>
      <c r="U297" s="117"/>
      <c r="V297" s="117"/>
      <c r="W297" s="117"/>
      <c r="X297" s="117"/>
      <c r="Y297" s="117"/>
      <c r="Z297" s="117"/>
      <c r="AA297" s="117"/>
      <c r="AB297" s="117"/>
      <c r="AC297" s="117"/>
      <c r="AD297" s="117"/>
      <c r="AE297" s="117"/>
      <c r="AF297" s="117"/>
      <c r="AG297" s="117"/>
      <c r="AH297" s="117"/>
      <c r="AI297" s="117"/>
      <c r="AJ297" s="271"/>
      <c r="AK297" s="119" t="s">
        <v>130</v>
      </c>
      <c r="AL297" s="121">
        <v>3186242.8517</v>
      </c>
      <c r="AM297" s="119">
        <v>2012</v>
      </c>
      <c r="AN297" s="119">
        <v>1</v>
      </c>
      <c r="AO297" s="119" t="s">
        <v>439</v>
      </c>
      <c r="AP297" s="170">
        <v>3186242.8517</v>
      </c>
      <c r="AQ297" s="126">
        <f t="shared" si="6"/>
        <v>3186242.8517</v>
      </c>
      <c r="AR297" s="116" t="s">
        <v>86</v>
      </c>
      <c r="AS297" s="124" t="s">
        <v>128</v>
      </c>
      <c r="AT297" s="116" t="s">
        <v>355</v>
      </c>
      <c r="AU297" s="116" t="s">
        <v>93</v>
      </c>
      <c r="AV297" s="135" t="s">
        <v>371</v>
      </c>
      <c r="AW297" s="58" t="s">
        <v>128</v>
      </c>
      <c r="AX297" s="41" t="s">
        <v>128</v>
      </c>
      <c r="AY297" s="41" t="s">
        <v>128</v>
      </c>
      <c r="BA297" t="str">
        <f t="shared" si="5"/>
        <v>0</v>
      </c>
    </row>
    <row r="298" spans="1:53" ht="30" hidden="1" customHeight="1" x14ac:dyDescent="0.2">
      <c r="A298" s="194"/>
      <c r="B298" s="113"/>
      <c r="C298" s="125" t="s">
        <v>34</v>
      </c>
      <c r="D298" s="115" t="s">
        <v>515</v>
      </c>
      <c r="E298" s="113"/>
      <c r="F298" s="120"/>
      <c r="G298" s="117"/>
      <c r="H298" s="117"/>
      <c r="I298" s="117"/>
      <c r="J298" s="117"/>
      <c r="K298" s="118" t="s">
        <v>516</v>
      </c>
      <c r="L298" s="119" t="s">
        <v>517</v>
      </c>
      <c r="M298" s="152" t="s">
        <v>142</v>
      </c>
      <c r="N298" s="119">
        <v>2012</v>
      </c>
      <c r="O298" s="152" t="s">
        <v>128</v>
      </c>
      <c r="P298" s="174" t="s">
        <v>518</v>
      </c>
      <c r="Q298" s="152" t="s">
        <v>128</v>
      </c>
      <c r="R298" s="152" t="s">
        <v>128</v>
      </c>
      <c r="S298" s="152" t="s">
        <v>128</v>
      </c>
      <c r="T298" s="117"/>
      <c r="U298" s="117"/>
      <c r="V298" s="117"/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271"/>
      <c r="AK298" s="119" t="s">
        <v>130</v>
      </c>
      <c r="AL298" s="121">
        <v>15095661.062999999</v>
      </c>
      <c r="AM298" s="119">
        <v>2012</v>
      </c>
      <c r="AN298" s="119">
        <v>1</v>
      </c>
      <c r="AO298" s="119" t="s">
        <v>439</v>
      </c>
      <c r="AP298" s="170">
        <v>15095661.062999999</v>
      </c>
      <c r="AQ298" s="126">
        <f t="shared" si="6"/>
        <v>15095661.062999999</v>
      </c>
      <c r="AR298" s="116" t="s">
        <v>86</v>
      </c>
      <c r="AS298" s="124" t="s">
        <v>128</v>
      </c>
      <c r="AT298" s="116" t="s">
        <v>359</v>
      </c>
      <c r="AU298" s="116" t="s">
        <v>93</v>
      </c>
      <c r="AV298" s="190" t="s">
        <v>519</v>
      </c>
      <c r="AW298" s="58" t="s">
        <v>128</v>
      </c>
      <c r="AX298" s="41" t="s">
        <v>128</v>
      </c>
      <c r="AY298" s="41" t="s">
        <v>128</v>
      </c>
      <c r="BA298" t="str">
        <f t="shared" si="5"/>
        <v>0</v>
      </c>
    </row>
    <row r="299" spans="1:53" ht="30" hidden="1" customHeight="1" x14ac:dyDescent="0.2">
      <c r="A299" s="194"/>
      <c r="B299" s="113"/>
      <c r="C299" s="125" t="s">
        <v>34</v>
      </c>
      <c r="D299" s="115" t="s">
        <v>515</v>
      </c>
      <c r="E299" s="113"/>
      <c r="F299" s="120"/>
      <c r="G299" s="117"/>
      <c r="H299" s="117"/>
      <c r="I299" s="117"/>
      <c r="J299" s="117"/>
      <c r="K299" s="118" t="s">
        <v>516</v>
      </c>
      <c r="L299" s="119" t="s">
        <v>520</v>
      </c>
      <c r="M299" s="152" t="s">
        <v>142</v>
      </c>
      <c r="N299" s="119">
        <v>2012</v>
      </c>
      <c r="O299" s="152" t="s">
        <v>128</v>
      </c>
      <c r="P299" s="120" t="s">
        <v>521</v>
      </c>
      <c r="Q299" s="152" t="s">
        <v>128</v>
      </c>
      <c r="R299" s="152" t="s">
        <v>128</v>
      </c>
      <c r="S299" s="152" t="s">
        <v>128</v>
      </c>
      <c r="T299" s="117"/>
      <c r="U299" s="117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271"/>
      <c r="AK299" s="119" t="s">
        <v>130</v>
      </c>
      <c r="AL299" s="121">
        <v>15095661.062999999</v>
      </c>
      <c r="AM299" s="119">
        <v>2012</v>
      </c>
      <c r="AN299" s="119">
        <v>1</v>
      </c>
      <c r="AO299" s="119" t="s">
        <v>439</v>
      </c>
      <c r="AP299" s="170">
        <v>15095661.062999999</v>
      </c>
      <c r="AQ299" s="126">
        <f t="shared" si="6"/>
        <v>15095661.062999999</v>
      </c>
      <c r="AR299" s="116" t="s">
        <v>86</v>
      </c>
      <c r="AS299" s="124" t="s">
        <v>128</v>
      </c>
      <c r="AT299" s="116" t="s">
        <v>351</v>
      </c>
      <c r="AU299" s="116" t="s">
        <v>93</v>
      </c>
      <c r="AV299" s="190" t="s">
        <v>522</v>
      </c>
      <c r="AW299" s="58" t="s">
        <v>128</v>
      </c>
      <c r="AX299" s="41" t="s">
        <v>128</v>
      </c>
      <c r="AY299" s="41" t="s">
        <v>128</v>
      </c>
      <c r="BA299" t="str">
        <f t="shared" si="5"/>
        <v>0</v>
      </c>
    </row>
    <row r="300" spans="1:53" ht="30" hidden="1" customHeight="1" x14ac:dyDescent="0.2">
      <c r="A300" s="194"/>
      <c r="B300" s="113"/>
      <c r="C300" s="125" t="s">
        <v>34</v>
      </c>
      <c r="D300" s="115" t="s">
        <v>515</v>
      </c>
      <c r="E300" s="113"/>
      <c r="F300" s="120"/>
      <c r="G300" s="117"/>
      <c r="H300" s="117"/>
      <c r="I300" s="117"/>
      <c r="J300" s="117"/>
      <c r="K300" s="152" t="s">
        <v>516</v>
      </c>
      <c r="L300" s="119" t="s">
        <v>517</v>
      </c>
      <c r="M300" s="152" t="s">
        <v>142</v>
      </c>
      <c r="N300" s="119">
        <v>2012</v>
      </c>
      <c r="O300" s="152" t="s">
        <v>128</v>
      </c>
      <c r="P300" s="120" t="s">
        <v>523</v>
      </c>
      <c r="Q300" s="152" t="s">
        <v>128</v>
      </c>
      <c r="R300" s="152" t="s">
        <v>128</v>
      </c>
      <c r="S300" s="152" t="s">
        <v>128</v>
      </c>
      <c r="T300" s="117"/>
      <c r="U300" s="117"/>
      <c r="V300" s="117"/>
      <c r="W300" s="117"/>
      <c r="X300" s="117"/>
      <c r="Y300" s="117"/>
      <c r="Z300" s="117"/>
      <c r="AA300" s="117"/>
      <c r="AB300" s="117"/>
      <c r="AC300" s="117"/>
      <c r="AD300" s="117"/>
      <c r="AE300" s="117"/>
      <c r="AF300" s="117"/>
      <c r="AG300" s="117"/>
      <c r="AH300" s="117"/>
      <c r="AI300" s="117"/>
      <c r="AJ300" s="271"/>
      <c r="AK300" s="119" t="s">
        <v>130</v>
      </c>
      <c r="AL300" s="121">
        <v>15095661.062999999</v>
      </c>
      <c r="AM300" s="119">
        <v>2012</v>
      </c>
      <c r="AN300" s="119">
        <v>1</v>
      </c>
      <c r="AO300" s="119" t="s">
        <v>439</v>
      </c>
      <c r="AP300" s="170">
        <v>15095661.062999999</v>
      </c>
      <c r="AQ300" s="126">
        <f t="shared" si="6"/>
        <v>15095661.062999999</v>
      </c>
      <c r="AR300" s="116" t="s">
        <v>86</v>
      </c>
      <c r="AS300" s="124" t="s">
        <v>128</v>
      </c>
      <c r="AT300" s="116" t="s">
        <v>355</v>
      </c>
      <c r="AU300" s="116" t="s">
        <v>93</v>
      </c>
      <c r="AV300" s="190" t="s">
        <v>524</v>
      </c>
      <c r="AW300" s="58" t="s">
        <v>128</v>
      </c>
      <c r="AX300" s="41" t="s">
        <v>128</v>
      </c>
      <c r="AY300" s="41" t="s">
        <v>128</v>
      </c>
      <c r="BA300" t="str">
        <f t="shared" si="5"/>
        <v>0</v>
      </c>
    </row>
    <row r="301" spans="1:53" ht="30" hidden="1" customHeight="1" x14ac:dyDescent="0.2">
      <c r="A301" s="194"/>
      <c r="B301" s="113"/>
      <c r="C301" s="125" t="s">
        <v>34</v>
      </c>
      <c r="D301" s="115" t="s">
        <v>515</v>
      </c>
      <c r="E301" s="113"/>
      <c r="F301" s="120"/>
      <c r="G301" s="117"/>
      <c r="H301" s="117"/>
      <c r="I301" s="117"/>
      <c r="J301" s="117"/>
      <c r="K301" s="118" t="s">
        <v>525</v>
      </c>
      <c r="L301" s="119" t="s">
        <v>520</v>
      </c>
      <c r="M301" s="152" t="s">
        <v>142</v>
      </c>
      <c r="N301" s="119">
        <v>2012</v>
      </c>
      <c r="O301" s="152" t="s">
        <v>128</v>
      </c>
      <c r="P301" s="120" t="s">
        <v>526</v>
      </c>
      <c r="Q301" s="120"/>
      <c r="R301" s="120"/>
      <c r="S301" s="120"/>
      <c r="T301" s="117"/>
      <c r="U301" s="117"/>
      <c r="V301" s="117"/>
      <c r="W301" s="117"/>
      <c r="X301" s="117"/>
      <c r="Y301" s="117"/>
      <c r="Z301" s="117"/>
      <c r="AA301" s="117"/>
      <c r="AB301" s="117"/>
      <c r="AC301" s="117"/>
      <c r="AD301" s="117"/>
      <c r="AE301" s="117"/>
      <c r="AF301" s="117"/>
      <c r="AG301" s="117"/>
      <c r="AH301" s="117"/>
      <c r="AI301" s="117"/>
      <c r="AJ301" s="271"/>
      <c r="AK301" s="119" t="s">
        <v>130</v>
      </c>
      <c r="AL301" s="121">
        <v>15095661.062999999</v>
      </c>
      <c r="AM301" s="119">
        <v>2012</v>
      </c>
      <c r="AN301" s="119">
        <v>1</v>
      </c>
      <c r="AO301" s="119" t="s">
        <v>439</v>
      </c>
      <c r="AP301" s="170">
        <v>15095661.062999999</v>
      </c>
      <c r="AQ301" s="126">
        <f t="shared" si="6"/>
        <v>15095661.062999999</v>
      </c>
      <c r="AR301" s="116" t="s">
        <v>86</v>
      </c>
      <c r="AS301" s="124" t="s">
        <v>128</v>
      </c>
      <c r="AT301" s="116" t="s">
        <v>361</v>
      </c>
      <c r="AU301" s="116" t="s">
        <v>93</v>
      </c>
      <c r="AV301" s="190" t="s">
        <v>585</v>
      </c>
      <c r="AW301" s="58" t="s">
        <v>128</v>
      </c>
      <c r="AX301" s="41" t="s">
        <v>128</v>
      </c>
      <c r="AY301" s="41" t="s">
        <v>128</v>
      </c>
      <c r="BA301" t="str">
        <f t="shared" si="5"/>
        <v>0</v>
      </c>
    </row>
    <row r="302" spans="1:53" ht="30" hidden="1" customHeight="1" x14ac:dyDescent="0.2">
      <c r="A302" s="194"/>
      <c r="B302" s="113"/>
      <c r="C302" s="125" t="s">
        <v>34</v>
      </c>
      <c r="D302" s="115" t="s">
        <v>515</v>
      </c>
      <c r="E302" s="113"/>
      <c r="F302" s="120"/>
      <c r="G302" s="117"/>
      <c r="H302" s="117"/>
      <c r="I302" s="117"/>
      <c r="J302" s="117"/>
      <c r="K302" s="118" t="s">
        <v>516</v>
      </c>
      <c r="L302" s="119" t="s">
        <v>520</v>
      </c>
      <c r="M302" s="152" t="s">
        <v>142</v>
      </c>
      <c r="N302" s="119">
        <v>2012</v>
      </c>
      <c r="O302" s="152" t="s">
        <v>128</v>
      </c>
      <c r="P302" s="120" t="s">
        <v>527</v>
      </c>
      <c r="Q302" s="120"/>
      <c r="R302" s="120"/>
      <c r="S302" s="120"/>
      <c r="T302" s="117"/>
      <c r="U302" s="117"/>
      <c r="V302" s="117"/>
      <c r="W302" s="117"/>
      <c r="X302" s="117"/>
      <c r="Y302" s="117"/>
      <c r="Z302" s="117"/>
      <c r="AA302" s="117"/>
      <c r="AB302" s="117"/>
      <c r="AC302" s="117"/>
      <c r="AD302" s="117"/>
      <c r="AE302" s="117"/>
      <c r="AF302" s="117"/>
      <c r="AG302" s="117"/>
      <c r="AH302" s="117"/>
      <c r="AI302" s="117"/>
      <c r="AJ302" s="271"/>
      <c r="AK302" s="119" t="s">
        <v>130</v>
      </c>
      <c r="AL302" s="121">
        <v>15095661.062999999</v>
      </c>
      <c r="AM302" s="119">
        <v>2012</v>
      </c>
      <c r="AN302" s="119">
        <v>1</v>
      </c>
      <c r="AO302" s="119" t="s">
        <v>439</v>
      </c>
      <c r="AP302" s="170">
        <v>15095661.062999999</v>
      </c>
      <c r="AQ302" s="126">
        <f t="shared" si="6"/>
        <v>15095661.062999999</v>
      </c>
      <c r="AR302" s="116" t="s">
        <v>86</v>
      </c>
      <c r="AS302" s="124" t="s">
        <v>128</v>
      </c>
      <c r="AT302" s="116" t="s">
        <v>355</v>
      </c>
      <c r="AU302" s="116" t="s">
        <v>93</v>
      </c>
      <c r="AV302" s="190" t="s">
        <v>528</v>
      </c>
      <c r="AW302" s="58" t="s">
        <v>128</v>
      </c>
      <c r="AX302" s="41" t="s">
        <v>128</v>
      </c>
      <c r="AY302" s="41" t="s">
        <v>128</v>
      </c>
      <c r="BA302" t="str">
        <f t="shared" si="5"/>
        <v>0</v>
      </c>
    </row>
    <row r="303" spans="1:53" ht="30" hidden="1" customHeight="1" x14ac:dyDescent="0.2">
      <c r="A303" s="134"/>
      <c r="B303" s="91"/>
      <c r="C303" s="101" t="s">
        <v>34</v>
      </c>
      <c r="D303" s="197" t="s">
        <v>515</v>
      </c>
      <c r="E303" s="91"/>
      <c r="F303" s="96"/>
      <c r="G303" s="93"/>
      <c r="H303" s="93"/>
      <c r="I303" s="93"/>
      <c r="J303" s="93"/>
      <c r="K303" s="94" t="s">
        <v>516</v>
      </c>
      <c r="L303" s="95" t="s">
        <v>520</v>
      </c>
      <c r="M303" s="150" t="s">
        <v>142</v>
      </c>
      <c r="N303" s="95">
        <v>2012</v>
      </c>
      <c r="O303" s="150" t="s">
        <v>128</v>
      </c>
      <c r="P303" s="96" t="s">
        <v>529</v>
      </c>
      <c r="Q303" s="96"/>
      <c r="R303" s="96"/>
      <c r="S303" s="96"/>
      <c r="T303" s="93"/>
      <c r="U303" s="93"/>
      <c r="V303" s="93"/>
      <c r="W303" s="93"/>
      <c r="X303" s="93"/>
      <c r="Y303" s="93"/>
      <c r="Z303" s="93"/>
      <c r="AA303" s="93"/>
      <c r="AB303" s="93"/>
      <c r="AC303" s="93"/>
      <c r="AD303" s="93"/>
      <c r="AE303" s="93"/>
      <c r="AF303" s="93"/>
      <c r="AG303" s="93"/>
      <c r="AH303" s="93"/>
      <c r="AI303" s="93"/>
      <c r="AJ303" s="267"/>
      <c r="AK303" s="95" t="s">
        <v>130</v>
      </c>
      <c r="AL303" s="97">
        <v>15095661.062999999</v>
      </c>
      <c r="AM303" s="95">
        <v>2012</v>
      </c>
      <c r="AN303" s="95">
        <v>1</v>
      </c>
      <c r="AO303" s="95" t="s">
        <v>439</v>
      </c>
      <c r="AP303" s="167">
        <v>15095661.062999999</v>
      </c>
      <c r="AQ303" s="198">
        <f t="shared" si="6"/>
        <v>15095661.062999999</v>
      </c>
      <c r="AR303" s="99" t="s">
        <v>86</v>
      </c>
      <c r="AS303" s="100" t="s">
        <v>128</v>
      </c>
      <c r="AT303" s="99" t="s">
        <v>355</v>
      </c>
      <c r="AU303" s="99" t="s">
        <v>93</v>
      </c>
      <c r="AV303" s="190" t="s">
        <v>530</v>
      </c>
      <c r="AW303" s="58" t="s">
        <v>128</v>
      </c>
      <c r="AX303" s="41" t="s">
        <v>128</v>
      </c>
      <c r="AY303" s="41" t="s">
        <v>128</v>
      </c>
      <c r="BA303" t="str">
        <f t="shared" si="5"/>
        <v>0</v>
      </c>
    </row>
    <row r="304" spans="1:53" ht="30" hidden="1" customHeight="1" x14ac:dyDescent="0.2">
      <c r="A304" s="134"/>
      <c r="B304" s="91"/>
      <c r="C304" s="101" t="s">
        <v>34</v>
      </c>
      <c r="D304" s="197" t="s">
        <v>531</v>
      </c>
      <c r="E304" s="91"/>
      <c r="F304" s="96"/>
      <c r="G304" s="93"/>
      <c r="H304" s="93"/>
      <c r="I304" s="93"/>
      <c r="J304" s="93"/>
      <c r="K304" s="94" t="s">
        <v>532</v>
      </c>
      <c r="L304" s="95" t="s">
        <v>533</v>
      </c>
      <c r="M304" s="150" t="s">
        <v>142</v>
      </c>
      <c r="N304" s="95">
        <v>2012</v>
      </c>
      <c r="O304" s="150" t="s">
        <v>128</v>
      </c>
      <c r="P304" s="96" t="s">
        <v>534</v>
      </c>
      <c r="Q304" s="96"/>
      <c r="R304" s="96"/>
      <c r="S304" s="96"/>
      <c r="T304" s="93"/>
      <c r="U304" s="93"/>
      <c r="V304" s="93"/>
      <c r="W304" s="93"/>
      <c r="X304" s="93"/>
      <c r="Y304" s="93"/>
      <c r="Z304" s="93"/>
      <c r="AA304" s="93"/>
      <c r="AB304" s="93"/>
      <c r="AC304" s="93"/>
      <c r="AD304" s="93"/>
      <c r="AE304" s="93"/>
      <c r="AF304" s="93"/>
      <c r="AG304" s="93"/>
      <c r="AH304" s="93"/>
      <c r="AI304" s="93"/>
      <c r="AJ304" s="267"/>
      <c r="AK304" s="95" t="s">
        <v>130</v>
      </c>
      <c r="AL304" s="97">
        <v>1519187.628</v>
      </c>
      <c r="AM304" s="95">
        <v>2012</v>
      </c>
      <c r="AN304" s="95">
        <v>1</v>
      </c>
      <c r="AO304" s="95" t="s">
        <v>439</v>
      </c>
      <c r="AP304" s="167">
        <v>1519187.628</v>
      </c>
      <c r="AQ304" s="198">
        <f t="shared" si="6"/>
        <v>1519187.628</v>
      </c>
      <c r="AR304" s="99" t="s">
        <v>86</v>
      </c>
      <c r="AS304" s="100" t="s">
        <v>128</v>
      </c>
      <c r="AT304" s="99" t="s">
        <v>355</v>
      </c>
      <c r="AU304" s="99" t="s">
        <v>93</v>
      </c>
      <c r="AV304" s="135" t="s">
        <v>371</v>
      </c>
      <c r="AW304" s="58" t="s">
        <v>128</v>
      </c>
      <c r="AX304" s="41" t="s">
        <v>128</v>
      </c>
      <c r="AY304" s="41" t="s">
        <v>128</v>
      </c>
      <c r="BA304" t="str">
        <f t="shared" si="5"/>
        <v>0</v>
      </c>
    </row>
    <row r="305" spans="1:53" ht="30" hidden="1" customHeight="1" x14ac:dyDescent="0.2">
      <c r="A305" s="200"/>
      <c r="B305" s="222"/>
      <c r="C305" s="202" t="s">
        <v>34</v>
      </c>
      <c r="D305" s="203" t="s">
        <v>531</v>
      </c>
      <c r="E305" s="222"/>
      <c r="F305" s="207"/>
      <c r="G305" s="205"/>
      <c r="H305" s="205"/>
      <c r="I305" s="205"/>
      <c r="J305" s="205"/>
      <c r="K305" s="206" t="s">
        <v>532</v>
      </c>
      <c r="L305" s="201" t="s">
        <v>533</v>
      </c>
      <c r="M305" s="223" t="s">
        <v>142</v>
      </c>
      <c r="N305" s="201">
        <v>2012</v>
      </c>
      <c r="O305" s="223" t="s">
        <v>128</v>
      </c>
      <c r="P305" s="207" t="s">
        <v>535</v>
      </c>
      <c r="Q305" s="207"/>
      <c r="R305" s="207"/>
      <c r="S305" s="207"/>
      <c r="T305" s="205"/>
      <c r="U305" s="205"/>
      <c r="V305" s="205"/>
      <c r="W305" s="205"/>
      <c r="X305" s="205"/>
      <c r="Y305" s="205"/>
      <c r="Z305" s="205"/>
      <c r="AA305" s="205"/>
      <c r="AB305" s="205"/>
      <c r="AC305" s="205"/>
      <c r="AD305" s="205"/>
      <c r="AE305" s="205"/>
      <c r="AF305" s="205"/>
      <c r="AG305" s="205"/>
      <c r="AH305" s="205"/>
      <c r="AI305" s="205"/>
      <c r="AJ305" s="272"/>
      <c r="AK305" s="201" t="s">
        <v>130</v>
      </c>
      <c r="AL305" s="208">
        <v>1519187.628</v>
      </c>
      <c r="AM305" s="201">
        <v>2012</v>
      </c>
      <c r="AN305" s="201">
        <v>1</v>
      </c>
      <c r="AO305" s="201" t="s">
        <v>439</v>
      </c>
      <c r="AP305" s="225">
        <v>1519187.628</v>
      </c>
      <c r="AQ305" s="211">
        <f t="shared" si="6"/>
        <v>1519187.628</v>
      </c>
      <c r="AR305" s="204" t="s">
        <v>86</v>
      </c>
      <c r="AS305" s="212" t="s">
        <v>128</v>
      </c>
      <c r="AT305" s="204" t="s">
        <v>355</v>
      </c>
      <c r="AU305" s="204" t="s">
        <v>93</v>
      </c>
      <c r="AV305" s="90" t="s">
        <v>371</v>
      </c>
      <c r="AW305" s="58" t="s">
        <v>128</v>
      </c>
      <c r="AX305" s="41" t="s">
        <v>128</v>
      </c>
      <c r="AY305" s="41" t="s">
        <v>128</v>
      </c>
      <c r="BA305" t="str">
        <f t="shared" si="5"/>
        <v>0</v>
      </c>
    </row>
    <row r="306" spans="1:53" ht="30" hidden="1" customHeight="1" x14ac:dyDescent="0.2">
      <c r="A306" s="194"/>
      <c r="B306" s="113"/>
      <c r="C306" s="125" t="s">
        <v>34</v>
      </c>
      <c r="D306" s="115" t="s">
        <v>531</v>
      </c>
      <c r="E306" s="113"/>
      <c r="F306" s="120"/>
      <c r="G306" s="117"/>
      <c r="H306" s="117"/>
      <c r="I306" s="117"/>
      <c r="J306" s="117"/>
      <c r="K306" s="118" t="s">
        <v>532</v>
      </c>
      <c r="L306" s="119" t="s">
        <v>533</v>
      </c>
      <c r="M306" s="152" t="s">
        <v>142</v>
      </c>
      <c r="N306" s="119">
        <v>2012</v>
      </c>
      <c r="O306" s="152" t="s">
        <v>128</v>
      </c>
      <c r="P306" s="120" t="s">
        <v>536</v>
      </c>
      <c r="Q306" s="120"/>
      <c r="R306" s="120"/>
      <c r="S306" s="120"/>
      <c r="T306" s="117"/>
      <c r="U306" s="117"/>
      <c r="V306" s="117"/>
      <c r="W306" s="117"/>
      <c r="X306" s="117"/>
      <c r="Y306" s="117"/>
      <c r="Z306" s="117"/>
      <c r="AA306" s="117"/>
      <c r="AB306" s="117"/>
      <c r="AC306" s="117"/>
      <c r="AD306" s="117"/>
      <c r="AE306" s="117"/>
      <c r="AF306" s="117"/>
      <c r="AG306" s="117"/>
      <c r="AH306" s="117"/>
      <c r="AI306" s="117"/>
      <c r="AJ306" s="271"/>
      <c r="AK306" s="119" t="s">
        <v>130</v>
      </c>
      <c r="AL306" s="121">
        <v>1519187.628</v>
      </c>
      <c r="AM306" s="119">
        <v>2012</v>
      </c>
      <c r="AN306" s="119">
        <v>1</v>
      </c>
      <c r="AO306" s="119" t="s">
        <v>439</v>
      </c>
      <c r="AP306" s="170">
        <v>1519187.628</v>
      </c>
      <c r="AQ306" s="126">
        <f t="shared" si="6"/>
        <v>1519187.628</v>
      </c>
      <c r="AR306" s="116" t="s">
        <v>86</v>
      </c>
      <c r="AS306" s="124" t="s">
        <v>128</v>
      </c>
      <c r="AT306" s="116" t="s">
        <v>355</v>
      </c>
      <c r="AU306" s="116" t="s">
        <v>93</v>
      </c>
      <c r="AV306" s="135" t="s">
        <v>371</v>
      </c>
      <c r="AW306" s="58" t="s">
        <v>128</v>
      </c>
      <c r="AX306" s="41" t="s">
        <v>128</v>
      </c>
      <c r="AY306" s="41" t="s">
        <v>128</v>
      </c>
      <c r="BA306" t="str">
        <f t="shared" si="5"/>
        <v>0</v>
      </c>
    </row>
    <row r="307" spans="1:53" ht="30" hidden="1" customHeight="1" x14ac:dyDescent="0.2">
      <c r="A307" s="194"/>
      <c r="B307" s="113"/>
      <c r="C307" s="125" t="s">
        <v>34</v>
      </c>
      <c r="D307" s="115" t="s">
        <v>531</v>
      </c>
      <c r="E307" s="113"/>
      <c r="F307" s="120"/>
      <c r="G307" s="117"/>
      <c r="H307" s="117"/>
      <c r="I307" s="117"/>
      <c r="J307" s="117"/>
      <c r="K307" s="118" t="s">
        <v>532</v>
      </c>
      <c r="L307" s="119" t="s">
        <v>533</v>
      </c>
      <c r="M307" s="152" t="s">
        <v>142</v>
      </c>
      <c r="N307" s="119">
        <v>2012</v>
      </c>
      <c r="O307" s="152" t="s">
        <v>128</v>
      </c>
      <c r="P307" s="120" t="s">
        <v>537</v>
      </c>
      <c r="Q307" s="120"/>
      <c r="R307" s="120"/>
      <c r="S307" s="120"/>
      <c r="T307" s="117"/>
      <c r="U307" s="117"/>
      <c r="V307" s="117"/>
      <c r="W307" s="117"/>
      <c r="X307" s="117"/>
      <c r="Y307" s="117"/>
      <c r="Z307" s="117"/>
      <c r="AA307" s="117"/>
      <c r="AB307" s="117"/>
      <c r="AC307" s="117"/>
      <c r="AD307" s="117"/>
      <c r="AE307" s="117"/>
      <c r="AF307" s="117"/>
      <c r="AG307" s="117"/>
      <c r="AH307" s="117"/>
      <c r="AI307" s="117"/>
      <c r="AJ307" s="271"/>
      <c r="AK307" s="119" t="s">
        <v>130</v>
      </c>
      <c r="AL307" s="121">
        <v>1519187.628</v>
      </c>
      <c r="AM307" s="119">
        <v>2012</v>
      </c>
      <c r="AN307" s="119">
        <v>1</v>
      </c>
      <c r="AO307" s="119" t="s">
        <v>439</v>
      </c>
      <c r="AP307" s="170">
        <v>1519187.628</v>
      </c>
      <c r="AQ307" s="126">
        <f t="shared" si="6"/>
        <v>1519187.628</v>
      </c>
      <c r="AR307" s="116" t="s">
        <v>86</v>
      </c>
      <c r="AS307" s="124" t="s">
        <v>128</v>
      </c>
      <c r="AT307" s="116" t="s">
        <v>355</v>
      </c>
      <c r="AU307" s="116" t="s">
        <v>93</v>
      </c>
      <c r="AV307" s="135" t="s">
        <v>371</v>
      </c>
      <c r="AW307" s="58" t="s">
        <v>128</v>
      </c>
      <c r="AX307" s="41" t="s">
        <v>128</v>
      </c>
      <c r="AY307" s="41" t="s">
        <v>128</v>
      </c>
      <c r="BA307" t="str">
        <f t="shared" si="5"/>
        <v>0</v>
      </c>
    </row>
    <row r="308" spans="1:53" ht="30" hidden="1" customHeight="1" x14ac:dyDescent="0.2">
      <c r="A308" s="194"/>
      <c r="B308" s="113"/>
      <c r="C308" s="125" t="s">
        <v>34</v>
      </c>
      <c r="D308" s="115" t="s">
        <v>538</v>
      </c>
      <c r="E308" s="113"/>
      <c r="F308" s="120"/>
      <c r="G308" s="117"/>
      <c r="H308" s="117"/>
      <c r="I308" s="117"/>
      <c r="J308" s="117"/>
      <c r="K308" s="118"/>
      <c r="L308" s="119"/>
      <c r="M308" s="152"/>
      <c r="N308" s="119">
        <v>2012</v>
      </c>
      <c r="O308" s="152"/>
      <c r="P308" s="120"/>
      <c r="Q308" s="120"/>
      <c r="R308" s="120"/>
      <c r="S308" s="120"/>
      <c r="T308" s="117"/>
      <c r="U308" s="117"/>
      <c r="V308" s="117"/>
      <c r="W308" s="117"/>
      <c r="X308" s="117"/>
      <c r="Y308" s="117"/>
      <c r="Z308" s="117"/>
      <c r="AA308" s="117"/>
      <c r="AB308" s="117"/>
      <c r="AC308" s="117"/>
      <c r="AD308" s="117"/>
      <c r="AE308" s="117"/>
      <c r="AF308" s="117"/>
      <c r="AG308" s="117"/>
      <c r="AH308" s="117"/>
      <c r="AI308" s="117"/>
      <c r="AJ308" s="271"/>
      <c r="AK308" s="119" t="s">
        <v>130</v>
      </c>
      <c r="AL308" s="121">
        <v>27203000</v>
      </c>
      <c r="AM308" s="119">
        <v>2012</v>
      </c>
      <c r="AN308" s="119">
        <v>1</v>
      </c>
      <c r="AO308" s="119" t="s">
        <v>489</v>
      </c>
      <c r="AP308" s="171">
        <v>27203000</v>
      </c>
      <c r="AQ308" s="126">
        <f>AP308*AN308</f>
        <v>27203000</v>
      </c>
      <c r="AR308" s="116" t="s">
        <v>86</v>
      </c>
      <c r="AS308" s="124" t="s">
        <v>128</v>
      </c>
      <c r="AT308" s="116" t="s">
        <v>355</v>
      </c>
      <c r="AU308" s="116" t="s">
        <v>93</v>
      </c>
      <c r="AV308" s="135" t="s">
        <v>371</v>
      </c>
      <c r="AW308" s="58" t="s">
        <v>128</v>
      </c>
      <c r="AX308" s="41" t="s">
        <v>128</v>
      </c>
      <c r="AY308" s="41" t="s">
        <v>128</v>
      </c>
      <c r="BA308" t="str">
        <f t="shared" si="5"/>
        <v>0</v>
      </c>
    </row>
    <row r="309" spans="1:53" ht="30" hidden="1" customHeight="1" x14ac:dyDescent="0.2">
      <c r="A309" s="194"/>
      <c r="B309" s="113"/>
      <c r="C309" s="125" t="s">
        <v>34</v>
      </c>
      <c r="D309" s="115" t="s">
        <v>539</v>
      </c>
      <c r="E309" s="113"/>
      <c r="F309" s="120"/>
      <c r="G309" s="117"/>
      <c r="H309" s="117"/>
      <c r="I309" s="117"/>
      <c r="J309" s="117"/>
      <c r="K309" s="118" t="s">
        <v>249</v>
      </c>
      <c r="L309" s="119" t="s">
        <v>540</v>
      </c>
      <c r="M309" s="152" t="s">
        <v>462</v>
      </c>
      <c r="N309" s="119">
        <v>2012</v>
      </c>
      <c r="O309" s="152" t="s">
        <v>128</v>
      </c>
      <c r="P309" s="120" t="s">
        <v>128</v>
      </c>
      <c r="Q309" s="120" t="s">
        <v>128</v>
      </c>
      <c r="R309" s="120" t="s">
        <v>128</v>
      </c>
      <c r="S309" s="120" t="s">
        <v>128</v>
      </c>
      <c r="T309" s="117"/>
      <c r="U309" s="117"/>
      <c r="V309" s="117"/>
      <c r="W309" s="117"/>
      <c r="X309" s="117"/>
      <c r="Y309" s="117"/>
      <c r="Z309" s="117"/>
      <c r="AA309" s="117"/>
      <c r="AB309" s="117"/>
      <c r="AC309" s="117"/>
      <c r="AD309" s="117"/>
      <c r="AE309" s="117"/>
      <c r="AF309" s="117"/>
      <c r="AG309" s="117"/>
      <c r="AH309" s="117"/>
      <c r="AI309" s="117"/>
      <c r="AJ309" s="271"/>
      <c r="AK309" s="119" t="s">
        <v>130</v>
      </c>
      <c r="AL309" s="121">
        <v>86000000</v>
      </c>
      <c r="AM309" s="119">
        <v>2012</v>
      </c>
      <c r="AN309" s="119">
        <v>1</v>
      </c>
      <c r="AO309" s="119" t="s">
        <v>463</v>
      </c>
      <c r="AP309" s="176">
        <v>86000000</v>
      </c>
      <c r="AQ309" s="126">
        <f t="shared" ref="AQ309:AQ324" si="7">AP309*AN309</f>
        <v>86000000</v>
      </c>
      <c r="AR309" s="116" t="s">
        <v>86</v>
      </c>
      <c r="AS309" s="124" t="s">
        <v>128</v>
      </c>
      <c r="AT309" s="116" t="s">
        <v>355</v>
      </c>
      <c r="AU309" s="116" t="s">
        <v>93</v>
      </c>
      <c r="AV309" s="135" t="s">
        <v>388</v>
      </c>
      <c r="AW309" s="58" t="s">
        <v>128</v>
      </c>
      <c r="AX309" s="41" t="s">
        <v>128</v>
      </c>
      <c r="AY309" s="41" t="s">
        <v>128</v>
      </c>
      <c r="BA309" t="str">
        <f t="shared" si="5"/>
        <v>0</v>
      </c>
    </row>
    <row r="310" spans="1:53" ht="30" hidden="1" customHeight="1" x14ac:dyDescent="0.2">
      <c r="A310" s="194"/>
      <c r="B310" s="113"/>
      <c r="C310" s="125" t="s">
        <v>34</v>
      </c>
      <c r="D310" s="115" t="s">
        <v>541</v>
      </c>
      <c r="E310" s="113"/>
      <c r="F310" s="120"/>
      <c r="G310" s="117"/>
      <c r="H310" s="117"/>
      <c r="I310" s="117"/>
      <c r="J310" s="117"/>
      <c r="K310" s="118" t="s">
        <v>249</v>
      </c>
      <c r="L310" s="119" t="s">
        <v>540</v>
      </c>
      <c r="M310" s="152" t="s">
        <v>462</v>
      </c>
      <c r="N310" s="119">
        <v>2012</v>
      </c>
      <c r="O310" s="152" t="s">
        <v>128</v>
      </c>
      <c r="P310" s="120" t="s">
        <v>128</v>
      </c>
      <c r="Q310" s="120" t="s">
        <v>128</v>
      </c>
      <c r="R310" s="120" t="s">
        <v>128</v>
      </c>
      <c r="S310" s="120" t="s">
        <v>128</v>
      </c>
      <c r="T310" s="117"/>
      <c r="U310" s="117"/>
      <c r="V310" s="117"/>
      <c r="W310" s="117"/>
      <c r="X310" s="117"/>
      <c r="Y310" s="117"/>
      <c r="Z310" s="117"/>
      <c r="AA310" s="117"/>
      <c r="AB310" s="117"/>
      <c r="AC310" s="117"/>
      <c r="AD310" s="117"/>
      <c r="AE310" s="117"/>
      <c r="AF310" s="117"/>
      <c r="AG310" s="117"/>
      <c r="AH310" s="117"/>
      <c r="AI310" s="117"/>
      <c r="AJ310" s="271"/>
      <c r="AK310" s="119" t="s">
        <v>130</v>
      </c>
      <c r="AL310" s="121">
        <v>70000000</v>
      </c>
      <c r="AM310" s="119">
        <v>2012</v>
      </c>
      <c r="AN310" s="119">
        <v>1</v>
      </c>
      <c r="AO310" s="119" t="s">
        <v>463</v>
      </c>
      <c r="AP310" s="171">
        <v>70000000</v>
      </c>
      <c r="AQ310" s="126">
        <f t="shared" si="7"/>
        <v>70000000</v>
      </c>
      <c r="AR310" s="116" t="s">
        <v>86</v>
      </c>
      <c r="AS310" s="124" t="s">
        <v>128</v>
      </c>
      <c r="AT310" s="116" t="s">
        <v>355</v>
      </c>
      <c r="AU310" s="116" t="s">
        <v>93</v>
      </c>
      <c r="AV310" s="135" t="s">
        <v>364</v>
      </c>
      <c r="AW310" s="58" t="s">
        <v>128</v>
      </c>
      <c r="AX310" s="41" t="s">
        <v>128</v>
      </c>
      <c r="AY310" s="41" t="s">
        <v>128</v>
      </c>
      <c r="BA310" t="str">
        <f t="shared" si="5"/>
        <v>0</v>
      </c>
    </row>
    <row r="311" spans="1:53" ht="30" hidden="1" customHeight="1" x14ac:dyDescent="0.2">
      <c r="A311" s="194"/>
      <c r="B311" s="113"/>
      <c r="C311" s="125" t="s">
        <v>34</v>
      </c>
      <c r="D311" s="115" t="s">
        <v>531</v>
      </c>
      <c r="E311" s="113"/>
      <c r="F311" s="120"/>
      <c r="G311" s="117"/>
      <c r="H311" s="117"/>
      <c r="I311" s="117"/>
      <c r="J311" s="117"/>
      <c r="K311" s="118" t="s">
        <v>542</v>
      </c>
      <c r="L311" s="119"/>
      <c r="M311" s="152" t="s">
        <v>142</v>
      </c>
      <c r="N311" s="119">
        <v>2012</v>
      </c>
      <c r="O311" s="152"/>
      <c r="P311" s="120" t="s">
        <v>543</v>
      </c>
      <c r="Q311" s="120"/>
      <c r="R311" s="120"/>
      <c r="S311" s="120"/>
      <c r="T311" s="117"/>
      <c r="U311" s="117"/>
      <c r="V311" s="117"/>
      <c r="W311" s="117"/>
      <c r="X311" s="117"/>
      <c r="Y311" s="117"/>
      <c r="Z311" s="117"/>
      <c r="AA311" s="117"/>
      <c r="AB311" s="117"/>
      <c r="AC311" s="117"/>
      <c r="AD311" s="117"/>
      <c r="AE311" s="117"/>
      <c r="AF311" s="117"/>
      <c r="AG311" s="117"/>
      <c r="AH311" s="117"/>
      <c r="AI311" s="117"/>
      <c r="AJ311" s="271"/>
      <c r="AK311" s="119" t="s">
        <v>130</v>
      </c>
      <c r="AL311" s="121">
        <v>750000</v>
      </c>
      <c r="AM311" s="119">
        <v>2012</v>
      </c>
      <c r="AN311" s="119">
        <v>1</v>
      </c>
      <c r="AO311" s="119" t="s">
        <v>439</v>
      </c>
      <c r="AP311" s="171">
        <v>750000</v>
      </c>
      <c r="AQ311" s="126">
        <f t="shared" si="7"/>
        <v>750000</v>
      </c>
      <c r="AR311" s="116" t="s">
        <v>86</v>
      </c>
      <c r="AS311" s="124" t="s">
        <v>128</v>
      </c>
      <c r="AT311" s="116" t="s">
        <v>361</v>
      </c>
      <c r="AU311" s="116" t="s">
        <v>93</v>
      </c>
      <c r="AV311" s="190" t="s">
        <v>544</v>
      </c>
      <c r="AW311" s="58" t="s">
        <v>128</v>
      </c>
      <c r="AX311" s="41" t="s">
        <v>128</v>
      </c>
      <c r="AY311" s="41" t="s">
        <v>128</v>
      </c>
      <c r="BA311" t="str">
        <f t="shared" si="5"/>
        <v>0</v>
      </c>
    </row>
    <row r="312" spans="1:53" ht="30" hidden="1" customHeight="1" x14ac:dyDescent="0.2">
      <c r="A312" s="194"/>
      <c r="B312" s="113"/>
      <c r="C312" s="125" t="s">
        <v>34</v>
      </c>
      <c r="D312" s="115" t="s">
        <v>531</v>
      </c>
      <c r="E312" s="113"/>
      <c r="F312" s="120"/>
      <c r="G312" s="117"/>
      <c r="H312" s="117"/>
      <c r="I312" s="117"/>
      <c r="J312" s="117"/>
      <c r="K312" s="118" t="s">
        <v>542</v>
      </c>
      <c r="L312" s="120" t="s">
        <v>128</v>
      </c>
      <c r="M312" s="152" t="s">
        <v>142</v>
      </c>
      <c r="N312" s="119">
        <v>2012</v>
      </c>
      <c r="O312" s="152" t="s">
        <v>128</v>
      </c>
      <c r="P312" s="120" t="s">
        <v>545</v>
      </c>
      <c r="Q312" s="120"/>
      <c r="R312" s="120"/>
      <c r="S312" s="120"/>
      <c r="T312" s="117"/>
      <c r="U312" s="117"/>
      <c r="V312" s="117"/>
      <c r="W312" s="117"/>
      <c r="X312" s="117"/>
      <c r="Y312" s="117"/>
      <c r="Z312" s="117"/>
      <c r="AA312" s="117"/>
      <c r="AB312" s="117"/>
      <c r="AC312" s="117"/>
      <c r="AD312" s="117"/>
      <c r="AE312" s="117"/>
      <c r="AF312" s="117"/>
      <c r="AG312" s="117"/>
      <c r="AH312" s="117"/>
      <c r="AI312" s="117"/>
      <c r="AJ312" s="271"/>
      <c r="AK312" s="119" t="s">
        <v>130</v>
      </c>
      <c r="AL312" s="121">
        <v>750000</v>
      </c>
      <c r="AM312" s="119">
        <v>2012</v>
      </c>
      <c r="AN312" s="119">
        <v>1</v>
      </c>
      <c r="AO312" s="119" t="s">
        <v>439</v>
      </c>
      <c r="AP312" s="171">
        <v>750000</v>
      </c>
      <c r="AQ312" s="126">
        <f t="shared" si="7"/>
        <v>750000</v>
      </c>
      <c r="AR312" s="116" t="s">
        <v>86</v>
      </c>
      <c r="AS312" s="124" t="s">
        <v>128</v>
      </c>
      <c r="AT312" s="116" t="s">
        <v>361</v>
      </c>
      <c r="AU312" s="116" t="s">
        <v>93</v>
      </c>
      <c r="AV312" s="190" t="s">
        <v>546</v>
      </c>
      <c r="AW312" s="58" t="s">
        <v>128</v>
      </c>
      <c r="AX312" s="41" t="s">
        <v>128</v>
      </c>
      <c r="AY312" s="41" t="s">
        <v>128</v>
      </c>
      <c r="BA312" t="str">
        <f t="shared" si="5"/>
        <v>0</v>
      </c>
    </row>
    <row r="313" spans="1:53" ht="30" hidden="1" customHeight="1" x14ac:dyDescent="0.2">
      <c r="A313" s="194"/>
      <c r="B313" s="113"/>
      <c r="C313" s="125" t="s">
        <v>34</v>
      </c>
      <c r="D313" s="115" t="s">
        <v>515</v>
      </c>
      <c r="E313" s="113"/>
      <c r="F313" s="120"/>
      <c r="G313" s="117"/>
      <c r="H313" s="117"/>
      <c r="I313" s="117"/>
      <c r="J313" s="117"/>
      <c r="K313" s="118" t="s">
        <v>547</v>
      </c>
      <c r="L313" s="119"/>
      <c r="M313" s="152" t="s">
        <v>142</v>
      </c>
      <c r="N313" s="119">
        <v>2012</v>
      </c>
      <c r="O313" s="152" t="s">
        <v>128</v>
      </c>
      <c r="P313" s="120" t="s">
        <v>548</v>
      </c>
      <c r="Q313" s="120" t="s">
        <v>128</v>
      </c>
      <c r="R313" s="120" t="s">
        <v>128</v>
      </c>
      <c r="S313" s="120" t="s">
        <v>128</v>
      </c>
      <c r="T313" s="117"/>
      <c r="U313" s="117"/>
      <c r="V313" s="117"/>
      <c r="W313" s="117"/>
      <c r="X313" s="117"/>
      <c r="Y313" s="117"/>
      <c r="Z313" s="117"/>
      <c r="AA313" s="117"/>
      <c r="AB313" s="117"/>
      <c r="AC313" s="117"/>
      <c r="AD313" s="117"/>
      <c r="AE313" s="117"/>
      <c r="AF313" s="117"/>
      <c r="AG313" s="117"/>
      <c r="AH313" s="117"/>
      <c r="AI313" s="117"/>
      <c r="AJ313" s="271"/>
      <c r="AK313" s="119" t="s">
        <v>130</v>
      </c>
      <c r="AL313" s="121">
        <v>24860000</v>
      </c>
      <c r="AM313" s="119">
        <v>2012</v>
      </c>
      <c r="AN313" s="119">
        <v>1</v>
      </c>
      <c r="AO313" s="119" t="s">
        <v>439</v>
      </c>
      <c r="AP313" s="171">
        <v>24860000</v>
      </c>
      <c r="AQ313" s="126">
        <f t="shared" si="7"/>
        <v>24860000</v>
      </c>
      <c r="AR313" s="116" t="s">
        <v>86</v>
      </c>
      <c r="AS313" s="124" t="s">
        <v>128</v>
      </c>
      <c r="AT313" s="116" t="s">
        <v>352</v>
      </c>
      <c r="AU313" s="116" t="s">
        <v>93</v>
      </c>
      <c r="AV313" s="190" t="s">
        <v>549</v>
      </c>
      <c r="AW313" s="58" t="s">
        <v>128</v>
      </c>
      <c r="AX313" s="41" t="s">
        <v>128</v>
      </c>
      <c r="AY313" s="41" t="s">
        <v>128</v>
      </c>
      <c r="BA313" t="str">
        <f t="shared" si="5"/>
        <v>0</v>
      </c>
    </row>
    <row r="314" spans="1:53" ht="30" hidden="1" customHeight="1" x14ac:dyDescent="0.2">
      <c r="A314" s="194"/>
      <c r="B314" s="113"/>
      <c r="C314" s="125" t="s">
        <v>34</v>
      </c>
      <c r="D314" s="115" t="s">
        <v>515</v>
      </c>
      <c r="E314" s="113"/>
      <c r="F314" s="120"/>
      <c r="G314" s="117"/>
      <c r="H314" s="117"/>
      <c r="I314" s="117"/>
      <c r="J314" s="117"/>
      <c r="K314" s="118" t="s">
        <v>550</v>
      </c>
      <c r="L314" s="119"/>
      <c r="M314" s="152" t="s">
        <v>142</v>
      </c>
      <c r="N314" s="119">
        <v>2012</v>
      </c>
      <c r="O314" s="152" t="s">
        <v>128</v>
      </c>
      <c r="P314" s="120" t="s">
        <v>551</v>
      </c>
      <c r="Q314" s="120" t="s">
        <v>128</v>
      </c>
      <c r="R314" s="120" t="s">
        <v>128</v>
      </c>
      <c r="S314" s="120" t="s">
        <v>128</v>
      </c>
      <c r="T314" s="117"/>
      <c r="U314" s="117"/>
      <c r="V314" s="117"/>
      <c r="W314" s="117"/>
      <c r="X314" s="117"/>
      <c r="Y314" s="117"/>
      <c r="Z314" s="117"/>
      <c r="AA314" s="117"/>
      <c r="AB314" s="117"/>
      <c r="AC314" s="117"/>
      <c r="AD314" s="117"/>
      <c r="AE314" s="117"/>
      <c r="AF314" s="117"/>
      <c r="AG314" s="117"/>
      <c r="AH314" s="117"/>
      <c r="AI314" s="117"/>
      <c r="AJ314" s="271"/>
      <c r="AK314" s="119" t="s">
        <v>130</v>
      </c>
      <c r="AL314" s="121">
        <v>24860000</v>
      </c>
      <c r="AM314" s="119">
        <v>2012</v>
      </c>
      <c r="AN314" s="119">
        <v>1</v>
      </c>
      <c r="AO314" s="119" t="s">
        <v>439</v>
      </c>
      <c r="AP314" s="171">
        <v>24860000</v>
      </c>
      <c r="AQ314" s="126">
        <f t="shared" si="7"/>
        <v>24860000</v>
      </c>
      <c r="AR314" s="116" t="s">
        <v>86</v>
      </c>
      <c r="AS314" s="124" t="s">
        <v>128</v>
      </c>
      <c r="AT314" s="116" t="s">
        <v>352</v>
      </c>
      <c r="AU314" s="116" t="s">
        <v>93</v>
      </c>
      <c r="AV314" s="190" t="s">
        <v>552</v>
      </c>
      <c r="AW314" s="58" t="s">
        <v>128</v>
      </c>
      <c r="AX314" s="41" t="s">
        <v>128</v>
      </c>
      <c r="AY314" s="41" t="s">
        <v>128</v>
      </c>
      <c r="BA314" t="str">
        <f t="shared" si="5"/>
        <v>0</v>
      </c>
    </row>
    <row r="315" spans="1:53" ht="30" hidden="1" customHeight="1" x14ac:dyDescent="0.2">
      <c r="A315" s="194"/>
      <c r="B315" s="113"/>
      <c r="C315" s="125" t="s">
        <v>34</v>
      </c>
      <c r="D315" s="115" t="s">
        <v>515</v>
      </c>
      <c r="E315" s="113"/>
      <c r="F315" s="120"/>
      <c r="G315" s="117"/>
      <c r="H315" s="117"/>
      <c r="I315" s="117"/>
      <c r="J315" s="117"/>
      <c r="K315" s="118" t="s">
        <v>550</v>
      </c>
      <c r="L315" s="119"/>
      <c r="M315" s="152" t="s">
        <v>142</v>
      </c>
      <c r="N315" s="119">
        <v>2012</v>
      </c>
      <c r="O315" s="152" t="s">
        <v>128</v>
      </c>
      <c r="P315" s="120" t="s">
        <v>553</v>
      </c>
      <c r="Q315" s="120" t="s">
        <v>128</v>
      </c>
      <c r="R315" s="120" t="s">
        <v>128</v>
      </c>
      <c r="S315" s="120" t="s">
        <v>128</v>
      </c>
      <c r="T315" s="117"/>
      <c r="U315" s="117"/>
      <c r="V315" s="117"/>
      <c r="W315" s="117"/>
      <c r="X315" s="117"/>
      <c r="Y315" s="117"/>
      <c r="Z315" s="117"/>
      <c r="AA315" s="117"/>
      <c r="AB315" s="117"/>
      <c r="AC315" s="117"/>
      <c r="AD315" s="117"/>
      <c r="AE315" s="117"/>
      <c r="AF315" s="117"/>
      <c r="AG315" s="117"/>
      <c r="AH315" s="117"/>
      <c r="AI315" s="117"/>
      <c r="AJ315" s="271"/>
      <c r="AK315" s="119" t="s">
        <v>130</v>
      </c>
      <c r="AL315" s="121">
        <v>24860000</v>
      </c>
      <c r="AM315" s="119">
        <v>2012</v>
      </c>
      <c r="AN315" s="119">
        <v>1</v>
      </c>
      <c r="AO315" s="119" t="s">
        <v>439</v>
      </c>
      <c r="AP315" s="171">
        <v>24860000</v>
      </c>
      <c r="AQ315" s="126">
        <f t="shared" si="7"/>
        <v>24860000</v>
      </c>
      <c r="AR315" s="116" t="s">
        <v>86</v>
      </c>
      <c r="AS315" s="124" t="s">
        <v>128</v>
      </c>
      <c r="AT315" s="116" t="s">
        <v>352</v>
      </c>
      <c r="AU315" s="116" t="s">
        <v>93</v>
      </c>
      <c r="AV315" s="190" t="s">
        <v>554</v>
      </c>
      <c r="AW315" s="58" t="s">
        <v>128</v>
      </c>
      <c r="AX315" s="41" t="s">
        <v>128</v>
      </c>
      <c r="AY315" s="41" t="s">
        <v>128</v>
      </c>
      <c r="BA315" t="str">
        <f t="shared" si="5"/>
        <v>0</v>
      </c>
    </row>
    <row r="316" spans="1:53" ht="30" hidden="1" customHeight="1" x14ac:dyDescent="0.2">
      <c r="A316" s="194"/>
      <c r="B316" s="113"/>
      <c r="C316" s="125" t="s">
        <v>34</v>
      </c>
      <c r="D316" s="115" t="s">
        <v>209</v>
      </c>
      <c r="E316" s="113"/>
      <c r="F316" s="120"/>
      <c r="G316" s="117"/>
      <c r="H316" s="117"/>
      <c r="I316" s="117"/>
      <c r="J316" s="117"/>
      <c r="K316" s="118" t="s">
        <v>555</v>
      </c>
      <c r="L316" s="119">
        <v>5200</v>
      </c>
      <c r="M316" s="152" t="s">
        <v>142</v>
      </c>
      <c r="N316" s="119">
        <v>2012</v>
      </c>
      <c r="O316" s="152" t="s">
        <v>128</v>
      </c>
      <c r="P316" s="120" t="s">
        <v>556</v>
      </c>
      <c r="Q316" s="120" t="s">
        <v>128</v>
      </c>
      <c r="R316" s="120" t="s">
        <v>128</v>
      </c>
      <c r="S316" s="120" t="s">
        <v>128</v>
      </c>
      <c r="T316" s="117"/>
      <c r="U316" s="117"/>
      <c r="V316" s="117"/>
      <c r="W316" s="117"/>
      <c r="X316" s="117"/>
      <c r="Y316" s="117"/>
      <c r="Z316" s="117"/>
      <c r="AA316" s="117"/>
      <c r="AB316" s="117"/>
      <c r="AC316" s="117"/>
      <c r="AD316" s="117"/>
      <c r="AE316" s="117"/>
      <c r="AF316" s="117"/>
      <c r="AG316" s="117"/>
      <c r="AH316" s="117"/>
      <c r="AI316" s="117"/>
      <c r="AJ316" s="271"/>
      <c r="AK316" s="119" t="s">
        <v>130</v>
      </c>
      <c r="AL316" s="121">
        <v>21983000</v>
      </c>
      <c r="AM316" s="119">
        <v>2012</v>
      </c>
      <c r="AN316" s="119">
        <v>1</v>
      </c>
      <c r="AO316" s="119" t="s">
        <v>439</v>
      </c>
      <c r="AP316" s="171">
        <v>21983000</v>
      </c>
      <c r="AQ316" s="126">
        <f t="shared" si="7"/>
        <v>21983000</v>
      </c>
      <c r="AR316" s="116" t="s">
        <v>86</v>
      </c>
      <c r="AS316" s="124" t="s">
        <v>128</v>
      </c>
      <c r="AT316" s="116" t="s">
        <v>352</v>
      </c>
      <c r="AU316" s="116" t="s">
        <v>93</v>
      </c>
      <c r="AV316" s="190" t="s">
        <v>368</v>
      </c>
      <c r="AW316" s="58" t="s">
        <v>128</v>
      </c>
      <c r="AX316" s="41" t="s">
        <v>128</v>
      </c>
      <c r="AY316" s="41" t="s">
        <v>128</v>
      </c>
      <c r="BA316" t="str">
        <f t="shared" si="5"/>
        <v>0</v>
      </c>
    </row>
    <row r="317" spans="1:53" ht="30" hidden="1" customHeight="1" x14ac:dyDescent="0.2">
      <c r="A317" s="194"/>
      <c r="B317" s="113"/>
      <c r="C317" s="125" t="s">
        <v>34</v>
      </c>
      <c r="D317" s="115" t="s">
        <v>531</v>
      </c>
      <c r="E317" s="113"/>
      <c r="F317" s="120"/>
      <c r="G317" s="117"/>
      <c r="H317" s="117"/>
      <c r="I317" s="117"/>
      <c r="J317" s="117"/>
      <c r="K317" s="118" t="s">
        <v>293</v>
      </c>
      <c r="L317" s="119" t="s">
        <v>533</v>
      </c>
      <c r="M317" s="152" t="s">
        <v>142</v>
      </c>
      <c r="N317" s="119">
        <v>2012</v>
      </c>
      <c r="O317" s="152"/>
      <c r="P317" s="120"/>
      <c r="Q317" s="120"/>
      <c r="R317" s="120"/>
      <c r="S317" s="120"/>
      <c r="T317" s="117"/>
      <c r="U317" s="117"/>
      <c r="V317" s="117"/>
      <c r="W317" s="117"/>
      <c r="X317" s="117"/>
      <c r="Y317" s="117"/>
      <c r="Z317" s="117"/>
      <c r="AA317" s="117"/>
      <c r="AB317" s="117"/>
      <c r="AC317" s="117"/>
      <c r="AD317" s="117"/>
      <c r="AE317" s="117"/>
      <c r="AF317" s="117"/>
      <c r="AG317" s="117"/>
      <c r="AH317" s="117"/>
      <c r="AI317" s="117"/>
      <c r="AJ317" s="271"/>
      <c r="AK317" s="119" t="s">
        <v>130</v>
      </c>
      <c r="AL317" s="121">
        <v>1474000</v>
      </c>
      <c r="AM317" s="119">
        <v>2012</v>
      </c>
      <c r="AN317" s="119">
        <v>1</v>
      </c>
      <c r="AO317" s="119" t="s">
        <v>439</v>
      </c>
      <c r="AP317" s="171">
        <v>1474000</v>
      </c>
      <c r="AQ317" s="126">
        <f t="shared" si="7"/>
        <v>1474000</v>
      </c>
      <c r="AR317" s="116" t="s">
        <v>86</v>
      </c>
      <c r="AS317" s="124" t="s">
        <v>128</v>
      </c>
      <c r="AT317" s="116" t="s">
        <v>352</v>
      </c>
      <c r="AU317" s="116" t="s">
        <v>93</v>
      </c>
      <c r="AV317" s="190" t="s">
        <v>549</v>
      </c>
      <c r="AW317" s="58" t="s">
        <v>128</v>
      </c>
      <c r="AX317" s="41" t="s">
        <v>128</v>
      </c>
      <c r="AY317" s="41" t="s">
        <v>128</v>
      </c>
      <c r="BA317" t="str">
        <f t="shared" si="5"/>
        <v>0</v>
      </c>
    </row>
    <row r="318" spans="1:53" ht="30" hidden="1" customHeight="1" x14ac:dyDescent="0.2">
      <c r="A318" s="194"/>
      <c r="B318" s="113"/>
      <c r="C318" s="125" t="s">
        <v>34</v>
      </c>
      <c r="D318" s="115" t="s">
        <v>531</v>
      </c>
      <c r="E318" s="113"/>
      <c r="F318" s="120"/>
      <c r="G318" s="117"/>
      <c r="H318" s="117"/>
      <c r="I318" s="117"/>
      <c r="J318" s="117"/>
      <c r="K318" s="118" t="s">
        <v>293</v>
      </c>
      <c r="L318" s="119" t="s">
        <v>533</v>
      </c>
      <c r="M318" s="152" t="s">
        <v>142</v>
      </c>
      <c r="N318" s="119">
        <v>2012</v>
      </c>
      <c r="O318" s="152"/>
      <c r="P318" s="120" t="s">
        <v>557</v>
      </c>
      <c r="Q318" s="120"/>
      <c r="R318" s="120"/>
      <c r="S318" s="120"/>
      <c r="T318" s="117"/>
      <c r="U318" s="117"/>
      <c r="V318" s="117"/>
      <c r="W318" s="117"/>
      <c r="X318" s="117"/>
      <c r="Y318" s="117"/>
      <c r="Z318" s="117"/>
      <c r="AA318" s="117"/>
      <c r="AB318" s="117"/>
      <c r="AC318" s="117"/>
      <c r="AD318" s="117"/>
      <c r="AE318" s="117"/>
      <c r="AF318" s="117"/>
      <c r="AG318" s="117"/>
      <c r="AH318" s="117"/>
      <c r="AI318" s="117"/>
      <c r="AJ318" s="271"/>
      <c r="AK318" s="119" t="s">
        <v>130</v>
      </c>
      <c r="AL318" s="121">
        <v>1474000</v>
      </c>
      <c r="AM318" s="119">
        <v>2012</v>
      </c>
      <c r="AN318" s="119">
        <v>1</v>
      </c>
      <c r="AO318" s="119" t="s">
        <v>439</v>
      </c>
      <c r="AP318" s="171">
        <v>1474000</v>
      </c>
      <c r="AQ318" s="126">
        <f t="shared" si="7"/>
        <v>1474000</v>
      </c>
      <c r="AR318" s="116" t="s">
        <v>86</v>
      </c>
      <c r="AS318" s="124" t="s">
        <v>128</v>
      </c>
      <c r="AT318" s="116" t="s">
        <v>352</v>
      </c>
      <c r="AU318" s="116" t="s">
        <v>93</v>
      </c>
      <c r="AV318" s="190" t="s">
        <v>558</v>
      </c>
      <c r="AW318" s="58" t="s">
        <v>128</v>
      </c>
      <c r="AX318" s="41" t="s">
        <v>128</v>
      </c>
      <c r="AY318" s="41" t="s">
        <v>128</v>
      </c>
      <c r="BA318" t="str">
        <f t="shared" si="5"/>
        <v>0</v>
      </c>
    </row>
    <row r="319" spans="1:53" ht="30" hidden="1" customHeight="1" x14ac:dyDescent="0.2">
      <c r="A319" s="194"/>
      <c r="B319" s="113"/>
      <c r="C319" s="125" t="s">
        <v>34</v>
      </c>
      <c r="D319" s="115" t="s">
        <v>531</v>
      </c>
      <c r="E319" s="113"/>
      <c r="F319" s="120"/>
      <c r="G319" s="117"/>
      <c r="H319" s="117"/>
      <c r="I319" s="117"/>
      <c r="J319" s="117"/>
      <c r="K319" s="118" t="s">
        <v>293</v>
      </c>
      <c r="L319" s="119" t="s">
        <v>533</v>
      </c>
      <c r="M319" s="152" t="s">
        <v>142</v>
      </c>
      <c r="N319" s="119">
        <v>2012</v>
      </c>
      <c r="O319" s="152"/>
      <c r="P319" s="120" t="s">
        <v>559</v>
      </c>
      <c r="Q319" s="120"/>
      <c r="R319" s="120"/>
      <c r="S319" s="120"/>
      <c r="T319" s="117"/>
      <c r="U319" s="117"/>
      <c r="V319" s="117"/>
      <c r="W319" s="117"/>
      <c r="X319" s="117"/>
      <c r="Y319" s="117"/>
      <c r="Z319" s="117"/>
      <c r="AA319" s="117"/>
      <c r="AB319" s="117"/>
      <c r="AC319" s="117"/>
      <c r="AD319" s="117"/>
      <c r="AE319" s="117"/>
      <c r="AF319" s="117"/>
      <c r="AG319" s="117"/>
      <c r="AH319" s="117"/>
      <c r="AI319" s="117"/>
      <c r="AJ319" s="271"/>
      <c r="AK319" s="119" t="s">
        <v>130</v>
      </c>
      <c r="AL319" s="121">
        <v>1474000</v>
      </c>
      <c r="AM319" s="119">
        <v>2012</v>
      </c>
      <c r="AN319" s="119">
        <v>1</v>
      </c>
      <c r="AO319" s="119" t="s">
        <v>439</v>
      </c>
      <c r="AP319" s="171">
        <v>1474000</v>
      </c>
      <c r="AQ319" s="126">
        <f t="shared" si="7"/>
        <v>1474000</v>
      </c>
      <c r="AR319" s="116" t="s">
        <v>86</v>
      </c>
      <c r="AS319" s="124" t="s">
        <v>128</v>
      </c>
      <c r="AT319" s="116" t="s">
        <v>352</v>
      </c>
      <c r="AU319" s="116" t="s">
        <v>93</v>
      </c>
      <c r="AV319" s="190" t="s">
        <v>560</v>
      </c>
      <c r="AW319" s="58" t="s">
        <v>128</v>
      </c>
      <c r="AX319" s="41" t="s">
        <v>128</v>
      </c>
      <c r="AY319" s="41" t="s">
        <v>128</v>
      </c>
      <c r="BA319" t="str">
        <f t="shared" si="5"/>
        <v>0</v>
      </c>
    </row>
    <row r="320" spans="1:53" ht="30" hidden="1" customHeight="1" x14ac:dyDescent="0.2">
      <c r="A320" s="194"/>
      <c r="B320" s="113"/>
      <c r="C320" s="125" t="s">
        <v>34</v>
      </c>
      <c r="D320" s="115" t="s">
        <v>561</v>
      </c>
      <c r="E320" s="113"/>
      <c r="F320" s="120"/>
      <c r="G320" s="117"/>
      <c r="H320" s="117"/>
      <c r="I320" s="117"/>
      <c r="J320" s="117"/>
      <c r="K320" s="118" t="s">
        <v>249</v>
      </c>
      <c r="L320" s="119"/>
      <c r="M320" s="152" t="s">
        <v>562</v>
      </c>
      <c r="N320" s="119">
        <v>2012</v>
      </c>
      <c r="O320" s="152"/>
      <c r="P320" s="120" t="s">
        <v>128</v>
      </c>
      <c r="Q320" s="120" t="s">
        <v>128</v>
      </c>
      <c r="R320" s="120" t="s">
        <v>128</v>
      </c>
      <c r="S320" s="120" t="s">
        <v>128</v>
      </c>
      <c r="T320" s="117"/>
      <c r="U320" s="117"/>
      <c r="V320" s="117"/>
      <c r="W320" s="117"/>
      <c r="X320" s="117"/>
      <c r="Y320" s="117"/>
      <c r="Z320" s="117"/>
      <c r="AA320" s="117"/>
      <c r="AB320" s="117"/>
      <c r="AC320" s="117"/>
      <c r="AD320" s="117"/>
      <c r="AE320" s="117"/>
      <c r="AF320" s="117"/>
      <c r="AG320" s="117"/>
      <c r="AH320" s="117"/>
      <c r="AI320" s="117"/>
      <c r="AJ320" s="271"/>
      <c r="AK320" s="119" t="s">
        <v>130</v>
      </c>
      <c r="AL320" s="121">
        <v>2420000</v>
      </c>
      <c r="AM320" s="119">
        <v>2012</v>
      </c>
      <c r="AN320" s="119">
        <v>1</v>
      </c>
      <c r="AO320" s="119" t="s">
        <v>439</v>
      </c>
      <c r="AP320" s="171">
        <v>2420000</v>
      </c>
      <c r="AQ320" s="126">
        <f t="shared" si="7"/>
        <v>2420000</v>
      </c>
      <c r="AR320" s="116" t="s">
        <v>86</v>
      </c>
      <c r="AS320" s="124" t="s">
        <v>128</v>
      </c>
      <c r="AT320" s="116" t="s">
        <v>352</v>
      </c>
      <c r="AU320" s="116" t="s">
        <v>93</v>
      </c>
      <c r="AV320" s="190" t="s">
        <v>368</v>
      </c>
      <c r="AW320" s="58" t="s">
        <v>128</v>
      </c>
      <c r="AX320" s="41" t="s">
        <v>128</v>
      </c>
      <c r="AY320" s="41" t="s">
        <v>128</v>
      </c>
      <c r="BA320" t="str">
        <f t="shared" si="5"/>
        <v>0</v>
      </c>
    </row>
    <row r="321" spans="1:53" ht="30" hidden="1" customHeight="1" x14ac:dyDescent="0.2">
      <c r="A321" s="194"/>
      <c r="B321" s="113"/>
      <c r="C321" s="125" t="s">
        <v>34</v>
      </c>
      <c r="D321" s="115" t="s">
        <v>210</v>
      </c>
      <c r="E321" s="113"/>
      <c r="F321" s="120"/>
      <c r="G321" s="117"/>
      <c r="H321" s="117"/>
      <c r="I321" s="117"/>
      <c r="J321" s="117"/>
      <c r="K321" s="118" t="s">
        <v>563</v>
      </c>
      <c r="L321" s="119" t="s">
        <v>494</v>
      </c>
      <c r="M321" s="152" t="s">
        <v>142</v>
      </c>
      <c r="N321" s="119">
        <v>2012</v>
      </c>
      <c r="O321" s="152" t="s">
        <v>128</v>
      </c>
      <c r="P321" s="177" t="s">
        <v>564</v>
      </c>
      <c r="Q321" s="120" t="s">
        <v>128</v>
      </c>
      <c r="R321" s="120" t="s">
        <v>128</v>
      </c>
      <c r="S321" s="120" t="s">
        <v>128</v>
      </c>
      <c r="T321" s="117"/>
      <c r="U321" s="117"/>
      <c r="V321" s="117"/>
      <c r="W321" s="117"/>
      <c r="X321" s="117"/>
      <c r="Y321" s="117"/>
      <c r="Z321" s="117"/>
      <c r="AA321" s="117"/>
      <c r="AB321" s="117"/>
      <c r="AC321" s="117"/>
      <c r="AD321" s="117"/>
      <c r="AE321" s="117"/>
      <c r="AF321" s="117"/>
      <c r="AG321" s="117"/>
      <c r="AH321" s="117"/>
      <c r="AI321" s="117"/>
      <c r="AJ321" s="271"/>
      <c r="AK321" s="119" t="s">
        <v>130</v>
      </c>
      <c r="AL321" s="121">
        <v>19150000</v>
      </c>
      <c r="AM321" s="119">
        <v>2012</v>
      </c>
      <c r="AN321" s="119">
        <v>1</v>
      </c>
      <c r="AO321" s="119" t="s">
        <v>439</v>
      </c>
      <c r="AP321" s="171">
        <v>19150000</v>
      </c>
      <c r="AQ321" s="126">
        <f t="shared" si="7"/>
        <v>19150000</v>
      </c>
      <c r="AR321" s="116" t="s">
        <v>86</v>
      </c>
      <c r="AS321" s="124" t="s">
        <v>128</v>
      </c>
      <c r="AT321" s="116" t="s">
        <v>359</v>
      </c>
      <c r="AU321" s="116" t="s">
        <v>93</v>
      </c>
      <c r="AV321" s="135" t="s">
        <v>360</v>
      </c>
      <c r="AW321" s="58" t="s">
        <v>128</v>
      </c>
      <c r="AX321" s="41" t="s">
        <v>128</v>
      </c>
      <c r="AY321" s="41" t="s">
        <v>128</v>
      </c>
      <c r="BA321" t="str">
        <f t="shared" si="5"/>
        <v>0</v>
      </c>
    </row>
    <row r="322" spans="1:53" ht="30" hidden="1" customHeight="1" x14ac:dyDescent="0.2">
      <c r="A322" s="200"/>
      <c r="B322" s="222"/>
      <c r="C322" s="202" t="s">
        <v>34</v>
      </c>
      <c r="D322" s="203" t="s">
        <v>515</v>
      </c>
      <c r="E322" s="222"/>
      <c r="F322" s="207"/>
      <c r="G322" s="205"/>
      <c r="H322" s="205"/>
      <c r="I322" s="205"/>
      <c r="J322" s="205"/>
      <c r="K322" s="206" t="s">
        <v>565</v>
      </c>
      <c r="L322" s="226" t="s">
        <v>566</v>
      </c>
      <c r="M322" s="223" t="s">
        <v>142</v>
      </c>
      <c r="N322" s="201">
        <v>2012</v>
      </c>
      <c r="O322" s="223" t="s">
        <v>128</v>
      </c>
      <c r="P322" s="207" t="s">
        <v>567</v>
      </c>
      <c r="Q322" s="207" t="s">
        <v>128</v>
      </c>
      <c r="R322" s="207" t="s">
        <v>128</v>
      </c>
      <c r="S322" s="207" t="s">
        <v>128</v>
      </c>
      <c r="T322" s="205"/>
      <c r="U322" s="205"/>
      <c r="V322" s="205"/>
      <c r="W322" s="205"/>
      <c r="X322" s="205"/>
      <c r="Y322" s="205"/>
      <c r="Z322" s="205"/>
      <c r="AA322" s="205"/>
      <c r="AB322" s="205"/>
      <c r="AC322" s="205"/>
      <c r="AD322" s="205"/>
      <c r="AE322" s="205"/>
      <c r="AF322" s="205"/>
      <c r="AG322" s="205"/>
      <c r="AH322" s="205"/>
      <c r="AI322" s="205"/>
      <c r="AJ322" s="272"/>
      <c r="AK322" s="201" t="s">
        <v>130</v>
      </c>
      <c r="AL322" s="208">
        <v>21220000</v>
      </c>
      <c r="AM322" s="201">
        <v>2012</v>
      </c>
      <c r="AN322" s="201">
        <v>1</v>
      </c>
      <c r="AO322" s="201" t="s">
        <v>439</v>
      </c>
      <c r="AP322" s="224">
        <v>21220000</v>
      </c>
      <c r="AQ322" s="211">
        <f t="shared" si="7"/>
        <v>21220000</v>
      </c>
      <c r="AR322" s="204" t="s">
        <v>86</v>
      </c>
      <c r="AS322" s="212" t="s">
        <v>128</v>
      </c>
      <c r="AT322" s="204" t="s">
        <v>361</v>
      </c>
      <c r="AU322" s="204" t="s">
        <v>93</v>
      </c>
      <c r="AV322" s="173" t="s">
        <v>544</v>
      </c>
      <c r="AW322" s="58" t="s">
        <v>128</v>
      </c>
      <c r="AX322" s="41" t="s">
        <v>128</v>
      </c>
      <c r="AY322" s="41" t="s">
        <v>128</v>
      </c>
      <c r="BA322" t="str">
        <f t="shared" si="5"/>
        <v>0</v>
      </c>
    </row>
    <row r="323" spans="1:53" ht="30" hidden="1" customHeight="1" x14ac:dyDescent="0.2">
      <c r="A323" s="194"/>
      <c r="B323" s="113"/>
      <c r="C323" s="125" t="s">
        <v>34</v>
      </c>
      <c r="D323" s="115" t="s">
        <v>209</v>
      </c>
      <c r="E323" s="113"/>
      <c r="F323" s="120"/>
      <c r="G323" s="117"/>
      <c r="H323" s="117"/>
      <c r="I323" s="117"/>
      <c r="J323" s="117"/>
      <c r="K323" s="118" t="s">
        <v>568</v>
      </c>
      <c r="L323" s="119" t="s">
        <v>569</v>
      </c>
      <c r="M323" s="152" t="s">
        <v>142</v>
      </c>
      <c r="N323" s="119">
        <v>2012</v>
      </c>
      <c r="O323" s="152" t="s">
        <v>128</v>
      </c>
      <c r="P323" s="152" t="s">
        <v>128</v>
      </c>
      <c r="Q323" s="152" t="s">
        <v>128</v>
      </c>
      <c r="R323" s="152" t="s">
        <v>128</v>
      </c>
      <c r="S323" s="152" t="s">
        <v>128</v>
      </c>
      <c r="T323" s="117"/>
      <c r="U323" s="117"/>
      <c r="V323" s="117"/>
      <c r="W323" s="117"/>
      <c r="X323" s="117"/>
      <c r="Y323" s="117"/>
      <c r="Z323" s="117"/>
      <c r="AA323" s="117"/>
      <c r="AB323" s="117"/>
      <c r="AC323" s="117"/>
      <c r="AD323" s="117"/>
      <c r="AE323" s="117"/>
      <c r="AF323" s="117"/>
      <c r="AG323" s="117"/>
      <c r="AH323" s="117"/>
      <c r="AI323" s="117"/>
      <c r="AJ323" s="271"/>
      <c r="AK323" s="119" t="s">
        <v>130</v>
      </c>
      <c r="AL323" s="121">
        <v>2755000</v>
      </c>
      <c r="AM323" s="119">
        <v>2012</v>
      </c>
      <c r="AN323" s="119">
        <v>1</v>
      </c>
      <c r="AO323" s="119" t="s">
        <v>439</v>
      </c>
      <c r="AP323" s="171">
        <v>2755000</v>
      </c>
      <c r="AQ323" s="126">
        <f t="shared" si="7"/>
        <v>2755000</v>
      </c>
      <c r="AR323" s="116" t="s">
        <v>86</v>
      </c>
      <c r="AS323" s="124" t="s">
        <v>128</v>
      </c>
      <c r="AT323" s="116" t="s">
        <v>359</v>
      </c>
      <c r="AU323" s="116" t="s">
        <v>93</v>
      </c>
      <c r="AV323" s="135" t="s">
        <v>360</v>
      </c>
      <c r="AW323" s="58" t="s">
        <v>128</v>
      </c>
      <c r="AX323" s="41" t="s">
        <v>128</v>
      </c>
      <c r="AY323" s="41" t="s">
        <v>128</v>
      </c>
      <c r="BA323" t="str">
        <f t="shared" si="5"/>
        <v>0</v>
      </c>
    </row>
    <row r="324" spans="1:53" ht="30" hidden="1" customHeight="1" x14ac:dyDescent="0.2">
      <c r="A324" s="194"/>
      <c r="B324" s="113"/>
      <c r="C324" s="125" t="s">
        <v>34</v>
      </c>
      <c r="D324" s="115" t="s">
        <v>209</v>
      </c>
      <c r="E324" s="113"/>
      <c r="F324" s="120"/>
      <c r="G324" s="117"/>
      <c r="H324" s="117"/>
      <c r="I324" s="117"/>
      <c r="J324" s="117"/>
      <c r="K324" s="118" t="s">
        <v>568</v>
      </c>
      <c r="L324" s="119" t="s">
        <v>569</v>
      </c>
      <c r="M324" s="152" t="s">
        <v>142</v>
      </c>
      <c r="N324" s="119">
        <v>2012</v>
      </c>
      <c r="O324" s="152" t="s">
        <v>128</v>
      </c>
      <c r="P324" s="152" t="s">
        <v>128</v>
      </c>
      <c r="Q324" s="152" t="s">
        <v>128</v>
      </c>
      <c r="R324" s="152" t="s">
        <v>128</v>
      </c>
      <c r="S324" s="152" t="s">
        <v>128</v>
      </c>
      <c r="T324" s="117"/>
      <c r="U324" s="117"/>
      <c r="V324" s="117"/>
      <c r="W324" s="117"/>
      <c r="X324" s="117"/>
      <c r="Y324" s="117"/>
      <c r="Z324" s="117"/>
      <c r="AA324" s="117"/>
      <c r="AB324" s="117"/>
      <c r="AC324" s="117"/>
      <c r="AD324" s="117"/>
      <c r="AE324" s="117"/>
      <c r="AF324" s="117"/>
      <c r="AG324" s="117"/>
      <c r="AH324" s="117"/>
      <c r="AI324" s="117"/>
      <c r="AJ324" s="271"/>
      <c r="AK324" s="119" t="s">
        <v>130</v>
      </c>
      <c r="AL324" s="121">
        <v>2755000</v>
      </c>
      <c r="AM324" s="119">
        <v>2012</v>
      </c>
      <c r="AN324" s="119">
        <v>1</v>
      </c>
      <c r="AO324" s="119" t="s">
        <v>439</v>
      </c>
      <c r="AP324" s="171">
        <v>2755000</v>
      </c>
      <c r="AQ324" s="126">
        <f t="shared" si="7"/>
        <v>2755000</v>
      </c>
      <c r="AR324" s="116" t="s">
        <v>86</v>
      </c>
      <c r="AS324" s="124" t="s">
        <v>128</v>
      </c>
      <c r="AT324" s="116" t="s">
        <v>359</v>
      </c>
      <c r="AU324" s="116" t="s">
        <v>93</v>
      </c>
      <c r="AV324" s="135" t="s">
        <v>360</v>
      </c>
      <c r="AW324" s="58" t="s">
        <v>128</v>
      </c>
      <c r="AX324" s="41" t="s">
        <v>128</v>
      </c>
      <c r="AY324" s="41" t="s">
        <v>128</v>
      </c>
      <c r="BA324" t="str">
        <f t="shared" si="5"/>
        <v>0</v>
      </c>
    </row>
    <row r="325" spans="1:53" ht="30" hidden="1" customHeight="1" x14ac:dyDescent="0.2">
      <c r="A325" s="194"/>
      <c r="B325" s="113"/>
      <c r="C325" s="125"/>
      <c r="D325" s="115" t="s">
        <v>620</v>
      </c>
      <c r="E325" s="113"/>
      <c r="F325" s="120" t="s">
        <v>248</v>
      </c>
      <c r="G325" s="117"/>
      <c r="H325" s="117"/>
      <c r="I325" s="117"/>
      <c r="J325" s="117"/>
      <c r="K325" s="118" t="s">
        <v>594</v>
      </c>
      <c r="L325" s="119"/>
      <c r="M325" s="152" t="s">
        <v>610</v>
      </c>
      <c r="N325" s="119">
        <v>2013</v>
      </c>
      <c r="O325" s="152"/>
      <c r="P325" s="152"/>
      <c r="Q325" s="152"/>
      <c r="R325" s="152"/>
      <c r="S325" s="152"/>
      <c r="T325" s="117"/>
      <c r="U325" s="117"/>
      <c r="V325" s="117"/>
      <c r="W325" s="117"/>
      <c r="X325" s="117"/>
      <c r="Y325" s="117"/>
      <c r="Z325" s="117"/>
      <c r="AA325" s="117"/>
      <c r="AB325" s="117"/>
      <c r="AC325" s="117"/>
      <c r="AD325" s="117"/>
      <c r="AE325" s="117"/>
      <c r="AF325" s="117"/>
      <c r="AG325" s="117"/>
      <c r="AH325" s="117"/>
      <c r="AI325" s="117"/>
      <c r="AJ325" s="271"/>
      <c r="AK325" s="119" t="s">
        <v>130</v>
      </c>
      <c r="AL325" s="121">
        <v>25974300</v>
      </c>
      <c r="AM325" s="119">
        <v>2013</v>
      </c>
      <c r="AN325" s="119">
        <v>1</v>
      </c>
      <c r="AO325" s="119" t="s">
        <v>439</v>
      </c>
      <c r="AP325" s="171">
        <f>AQ325/AN325</f>
        <v>25974300</v>
      </c>
      <c r="AQ325" s="126">
        <v>25974300</v>
      </c>
      <c r="AR325" s="116"/>
      <c r="AS325" s="124"/>
      <c r="AT325" s="116"/>
      <c r="AU325" s="116"/>
      <c r="AV325" s="135"/>
      <c r="AW325" s="58"/>
      <c r="AX325" s="41"/>
      <c r="AY325" s="41"/>
      <c r="BA325" t="str">
        <f t="shared" si="5"/>
        <v>0</v>
      </c>
    </row>
    <row r="326" spans="1:53" ht="30" hidden="1" customHeight="1" x14ac:dyDescent="0.2">
      <c r="A326" s="194"/>
      <c r="B326" s="113"/>
      <c r="C326" s="125"/>
      <c r="D326" s="115" t="s">
        <v>621</v>
      </c>
      <c r="E326" s="113"/>
      <c r="F326" s="120" t="s">
        <v>248</v>
      </c>
      <c r="G326" s="117"/>
      <c r="H326" s="117"/>
      <c r="I326" s="117"/>
      <c r="J326" s="117"/>
      <c r="K326" s="118" t="s">
        <v>249</v>
      </c>
      <c r="L326" s="119"/>
      <c r="M326" s="152" t="s">
        <v>611</v>
      </c>
      <c r="N326" s="119">
        <v>2013</v>
      </c>
      <c r="O326" s="152"/>
      <c r="P326" s="152"/>
      <c r="Q326" s="152"/>
      <c r="R326" s="152"/>
      <c r="S326" s="152"/>
      <c r="T326" s="117"/>
      <c r="U326" s="117"/>
      <c r="V326" s="117"/>
      <c r="W326" s="117"/>
      <c r="X326" s="117"/>
      <c r="Y326" s="117"/>
      <c r="Z326" s="117"/>
      <c r="AA326" s="117"/>
      <c r="AB326" s="117"/>
      <c r="AC326" s="117"/>
      <c r="AD326" s="117"/>
      <c r="AE326" s="117"/>
      <c r="AF326" s="117"/>
      <c r="AG326" s="117"/>
      <c r="AH326" s="117"/>
      <c r="AI326" s="117"/>
      <c r="AJ326" s="271"/>
      <c r="AK326" s="119" t="s">
        <v>130</v>
      </c>
      <c r="AL326" s="121">
        <v>9845000</v>
      </c>
      <c r="AM326" s="119">
        <v>2013</v>
      </c>
      <c r="AN326" s="119">
        <v>1</v>
      </c>
      <c r="AO326" s="119" t="s">
        <v>489</v>
      </c>
      <c r="AP326" s="171">
        <f t="shared" ref="AP326:AP339" si="8">AQ326/AN326</f>
        <v>9845000</v>
      </c>
      <c r="AQ326" s="126">
        <v>9845000</v>
      </c>
      <c r="AR326" s="116"/>
      <c r="AS326" s="124"/>
      <c r="AT326" s="116"/>
      <c r="AU326" s="116"/>
      <c r="AV326" s="135"/>
      <c r="AW326" s="58"/>
      <c r="AX326" s="41"/>
      <c r="AY326" s="41"/>
      <c r="BA326" t="str">
        <f t="shared" si="5"/>
        <v>0</v>
      </c>
    </row>
    <row r="327" spans="1:53" ht="30" hidden="1" customHeight="1" x14ac:dyDescent="0.2">
      <c r="A327" s="194"/>
      <c r="B327" s="113"/>
      <c r="C327" s="125"/>
      <c r="D327" s="115" t="s">
        <v>595</v>
      </c>
      <c r="E327" s="113"/>
      <c r="F327" s="120" t="s">
        <v>597</v>
      </c>
      <c r="G327" s="117"/>
      <c r="H327" s="117"/>
      <c r="I327" s="117"/>
      <c r="J327" s="117"/>
      <c r="K327" s="118" t="s">
        <v>599</v>
      </c>
      <c r="L327" s="119"/>
      <c r="M327" s="152" t="s">
        <v>142</v>
      </c>
      <c r="N327" s="119">
        <v>2013</v>
      </c>
      <c r="O327" s="152"/>
      <c r="P327" s="152"/>
      <c r="Q327" s="152"/>
      <c r="R327" s="152"/>
      <c r="S327" s="152"/>
      <c r="T327" s="117"/>
      <c r="U327" s="117"/>
      <c r="V327" s="117"/>
      <c r="W327" s="117"/>
      <c r="X327" s="117"/>
      <c r="Y327" s="117"/>
      <c r="Z327" s="117"/>
      <c r="AA327" s="117"/>
      <c r="AB327" s="117"/>
      <c r="AC327" s="117"/>
      <c r="AD327" s="117"/>
      <c r="AE327" s="117"/>
      <c r="AF327" s="117"/>
      <c r="AG327" s="117"/>
      <c r="AH327" s="117"/>
      <c r="AI327" s="117"/>
      <c r="AJ327" s="271"/>
      <c r="AK327" s="119" t="s">
        <v>130</v>
      </c>
      <c r="AL327" s="121">
        <v>58936106.026814654</v>
      </c>
      <c r="AM327" s="119">
        <v>2013</v>
      </c>
      <c r="AN327" s="119">
        <v>3</v>
      </c>
      <c r="AO327" s="119" t="s">
        <v>439</v>
      </c>
      <c r="AP327" s="171">
        <f t="shared" si="8"/>
        <v>19645368.675604884</v>
      </c>
      <c r="AQ327" s="126">
        <v>58936106.026814654</v>
      </c>
      <c r="AR327" s="116" t="s">
        <v>86</v>
      </c>
      <c r="AS327" s="124"/>
      <c r="AT327" s="116"/>
      <c r="AU327" s="116"/>
      <c r="AV327" s="135"/>
      <c r="AW327" s="58"/>
      <c r="AX327" s="41"/>
      <c r="AY327" s="41"/>
      <c r="BA327" t="str">
        <f t="shared" si="5"/>
        <v>0</v>
      </c>
    </row>
    <row r="328" spans="1:53" ht="30" hidden="1" customHeight="1" x14ac:dyDescent="0.2">
      <c r="A328" s="194"/>
      <c r="B328" s="113"/>
      <c r="C328" s="125"/>
      <c r="D328" s="115" t="s">
        <v>622</v>
      </c>
      <c r="E328" s="113"/>
      <c r="F328" s="120" t="s">
        <v>248</v>
      </c>
      <c r="G328" s="117"/>
      <c r="H328" s="117"/>
      <c r="I328" s="117"/>
      <c r="J328" s="117"/>
      <c r="K328" s="118" t="s">
        <v>600</v>
      </c>
      <c r="L328" s="119"/>
      <c r="M328" s="152" t="s">
        <v>142</v>
      </c>
      <c r="N328" s="119">
        <v>2013</v>
      </c>
      <c r="O328" s="152"/>
      <c r="P328" s="152"/>
      <c r="Q328" s="152"/>
      <c r="R328" s="152"/>
      <c r="S328" s="152"/>
      <c r="T328" s="117"/>
      <c r="U328" s="117"/>
      <c r="V328" s="117"/>
      <c r="W328" s="117"/>
      <c r="X328" s="117"/>
      <c r="Y328" s="117"/>
      <c r="Z328" s="117"/>
      <c r="AA328" s="117"/>
      <c r="AB328" s="117"/>
      <c r="AC328" s="117"/>
      <c r="AD328" s="117"/>
      <c r="AE328" s="117"/>
      <c r="AF328" s="117"/>
      <c r="AG328" s="117"/>
      <c r="AH328" s="117"/>
      <c r="AI328" s="117"/>
      <c r="AJ328" s="271"/>
      <c r="AK328" s="119" t="s">
        <v>130</v>
      </c>
      <c r="AL328" s="121">
        <v>19823054.316537432</v>
      </c>
      <c r="AM328" s="119">
        <v>2013</v>
      </c>
      <c r="AN328" s="119">
        <v>1</v>
      </c>
      <c r="AO328" s="119" t="s">
        <v>439</v>
      </c>
      <c r="AP328" s="171">
        <f t="shared" si="8"/>
        <v>19823054.316537432</v>
      </c>
      <c r="AQ328" s="126">
        <v>19823054.316537432</v>
      </c>
      <c r="AR328" s="116" t="s">
        <v>86</v>
      </c>
      <c r="AS328" s="124"/>
      <c r="AT328" s="116"/>
      <c r="AU328" s="116"/>
      <c r="AV328" s="135"/>
      <c r="AW328" s="58"/>
      <c r="AX328" s="41"/>
      <c r="AY328" s="41"/>
      <c r="BA328" t="str">
        <f t="shared" si="5"/>
        <v>0</v>
      </c>
    </row>
    <row r="329" spans="1:53" ht="30" hidden="1" customHeight="1" x14ac:dyDescent="0.2">
      <c r="A329" s="194"/>
      <c r="B329" s="113"/>
      <c r="C329" s="125"/>
      <c r="D329" s="115" t="s">
        <v>622</v>
      </c>
      <c r="E329" s="113"/>
      <c r="F329" s="120" t="s">
        <v>598</v>
      </c>
      <c r="G329" s="117"/>
      <c r="H329" s="117"/>
      <c r="I329" s="117"/>
      <c r="J329" s="117"/>
      <c r="K329" s="118" t="s">
        <v>601</v>
      </c>
      <c r="L329" s="119"/>
      <c r="M329" s="152" t="s">
        <v>612</v>
      </c>
      <c r="N329" s="119">
        <v>2013</v>
      </c>
      <c r="O329" s="152"/>
      <c r="P329" s="152"/>
      <c r="Q329" s="152"/>
      <c r="R329" s="152"/>
      <c r="S329" s="152"/>
      <c r="T329" s="117"/>
      <c r="U329" s="117"/>
      <c r="V329" s="117"/>
      <c r="W329" s="117"/>
      <c r="X329" s="117"/>
      <c r="Y329" s="117"/>
      <c r="Z329" s="117"/>
      <c r="AA329" s="117"/>
      <c r="AB329" s="117"/>
      <c r="AC329" s="117"/>
      <c r="AD329" s="117"/>
      <c r="AE329" s="117"/>
      <c r="AF329" s="117"/>
      <c r="AG329" s="117"/>
      <c r="AH329" s="117"/>
      <c r="AI329" s="117"/>
      <c r="AJ329" s="271"/>
      <c r="AK329" s="119" t="s">
        <v>130</v>
      </c>
      <c r="AL329" s="121">
        <v>50240614.973678067</v>
      </c>
      <c r="AM329" s="119">
        <v>2013</v>
      </c>
      <c r="AN329" s="119">
        <v>2</v>
      </c>
      <c r="AO329" s="119" t="s">
        <v>439</v>
      </c>
      <c r="AP329" s="171">
        <f t="shared" si="8"/>
        <v>25120307.486839034</v>
      </c>
      <c r="AQ329" s="126">
        <v>50240614.973678067</v>
      </c>
      <c r="AR329" s="116" t="s">
        <v>86</v>
      </c>
      <c r="AS329" s="124"/>
      <c r="AT329" s="116"/>
      <c r="AU329" s="116"/>
      <c r="AV329" s="135"/>
      <c r="AW329" s="58"/>
      <c r="AX329" s="41"/>
      <c r="AY329" s="41"/>
      <c r="BA329" t="str">
        <f t="shared" si="5"/>
        <v>0</v>
      </c>
    </row>
    <row r="330" spans="1:53" ht="30" hidden="1" customHeight="1" x14ac:dyDescent="0.2">
      <c r="A330" s="194"/>
      <c r="B330" s="113"/>
      <c r="C330" s="125"/>
      <c r="D330" s="115" t="s">
        <v>623</v>
      </c>
      <c r="E330" s="113"/>
      <c r="F330" s="120" t="s">
        <v>248</v>
      </c>
      <c r="G330" s="117"/>
      <c r="H330" s="117"/>
      <c r="I330" s="117"/>
      <c r="J330" s="117"/>
      <c r="K330" s="118" t="s">
        <v>602</v>
      </c>
      <c r="L330" s="119"/>
      <c r="M330" s="152" t="s">
        <v>142</v>
      </c>
      <c r="N330" s="119">
        <v>2013</v>
      </c>
      <c r="O330" s="152"/>
      <c r="P330" s="152"/>
      <c r="Q330" s="152"/>
      <c r="R330" s="152"/>
      <c r="S330" s="152"/>
      <c r="T330" s="117"/>
      <c r="U330" s="117"/>
      <c r="V330" s="117"/>
      <c r="W330" s="117"/>
      <c r="X330" s="117"/>
      <c r="Y330" s="117"/>
      <c r="Z330" s="117"/>
      <c r="AA330" s="117"/>
      <c r="AB330" s="117"/>
      <c r="AC330" s="117"/>
      <c r="AD330" s="117"/>
      <c r="AE330" s="117"/>
      <c r="AF330" s="117"/>
      <c r="AG330" s="117"/>
      <c r="AH330" s="117"/>
      <c r="AI330" s="117"/>
      <c r="AJ330" s="271"/>
      <c r="AK330" s="119" t="s">
        <v>130</v>
      </c>
      <c r="AL330" s="121">
        <v>8034944.6829698402</v>
      </c>
      <c r="AM330" s="119">
        <v>2013</v>
      </c>
      <c r="AN330" s="119">
        <v>1</v>
      </c>
      <c r="AO330" s="119" t="s">
        <v>439</v>
      </c>
      <c r="AP330" s="171">
        <f t="shared" si="8"/>
        <v>8034944.6829698402</v>
      </c>
      <c r="AQ330" s="126">
        <v>8034944.6829698402</v>
      </c>
      <c r="AR330" s="116" t="s">
        <v>86</v>
      </c>
      <c r="AS330" s="124"/>
      <c r="AT330" s="116"/>
      <c r="AU330" s="116"/>
      <c r="AV330" s="135"/>
      <c r="AW330" s="58"/>
      <c r="AX330" s="41"/>
      <c r="AY330" s="41"/>
      <c r="BA330" t="str">
        <f t="shared" si="5"/>
        <v>0</v>
      </c>
    </row>
    <row r="331" spans="1:53" ht="30" hidden="1" customHeight="1" x14ac:dyDescent="0.2">
      <c r="A331" s="194"/>
      <c r="B331" s="113"/>
      <c r="C331" s="125"/>
      <c r="D331" s="115" t="s">
        <v>596</v>
      </c>
      <c r="E331" s="113"/>
      <c r="F331" s="120" t="s">
        <v>248</v>
      </c>
      <c r="G331" s="117"/>
      <c r="H331" s="117"/>
      <c r="I331" s="117"/>
      <c r="J331" s="117"/>
      <c r="K331" s="118"/>
      <c r="L331" s="119"/>
      <c r="M331" s="152" t="s">
        <v>613</v>
      </c>
      <c r="N331" s="119">
        <v>2013</v>
      </c>
      <c r="O331" s="152"/>
      <c r="P331" s="152"/>
      <c r="Q331" s="152"/>
      <c r="R331" s="152"/>
      <c r="S331" s="152"/>
      <c r="T331" s="117"/>
      <c r="U331" s="117"/>
      <c r="V331" s="117"/>
      <c r="W331" s="117"/>
      <c r="X331" s="117"/>
      <c r="Y331" s="117"/>
      <c r="Z331" s="117"/>
      <c r="AA331" s="117"/>
      <c r="AB331" s="117"/>
      <c r="AC331" s="117"/>
      <c r="AD331" s="117"/>
      <c r="AE331" s="117"/>
      <c r="AF331" s="117"/>
      <c r="AG331" s="117"/>
      <c r="AH331" s="117"/>
      <c r="AI331" s="117"/>
      <c r="AJ331" s="271"/>
      <c r="AK331" s="119" t="s">
        <v>130</v>
      </c>
      <c r="AL331" s="121">
        <v>94849455.477020636</v>
      </c>
      <c r="AM331" s="119">
        <v>2013</v>
      </c>
      <c r="AN331" s="119">
        <v>1</v>
      </c>
      <c r="AO331" s="119" t="s">
        <v>616</v>
      </c>
      <c r="AP331" s="171">
        <f t="shared" si="8"/>
        <v>94849455.477020636</v>
      </c>
      <c r="AQ331" s="126">
        <v>94849455.477020636</v>
      </c>
      <c r="AR331" s="116" t="s">
        <v>86</v>
      </c>
      <c r="AS331" s="124"/>
      <c r="AT331" s="116"/>
      <c r="AU331" s="116"/>
      <c r="AV331" s="135"/>
      <c r="AW331" s="58"/>
      <c r="AX331" s="41"/>
      <c r="AY331" s="41"/>
      <c r="BA331" t="str">
        <f t="shared" ref="BA331:BA381" si="9">IF(AL331&lt;300000,AL331,"0")</f>
        <v>0</v>
      </c>
    </row>
    <row r="332" spans="1:53" ht="30" hidden="1" customHeight="1" x14ac:dyDescent="0.2">
      <c r="A332" s="194"/>
      <c r="B332" s="113"/>
      <c r="C332" s="125"/>
      <c r="D332" s="115" t="s">
        <v>210</v>
      </c>
      <c r="E332" s="113"/>
      <c r="F332" s="120" t="s">
        <v>248</v>
      </c>
      <c r="G332" s="117"/>
      <c r="H332" s="117"/>
      <c r="I332" s="117"/>
      <c r="J332" s="117"/>
      <c r="K332" s="118" t="s">
        <v>603</v>
      </c>
      <c r="L332" s="119"/>
      <c r="M332" s="152" t="s">
        <v>142</v>
      </c>
      <c r="N332" s="119">
        <v>2013</v>
      </c>
      <c r="O332" s="152"/>
      <c r="P332" s="152"/>
      <c r="Q332" s="152"/>
      <c r="R332" s="152"/>
      <c r="S332" s="152"/>
      <c r="T332" s="117"/>
      <c r="U332" s="117"/>
      <c r="V332" s="117"/>
      <c r="W332" s="117"/>
      <c r="X332" s="117"/>
      <c r="Y332" s="117"/>
      <c r="Z332" s="117"/>
      <c r="AA332" s="117"/>
      <c r="AB332" s="117"/>
      <c r="AC332" s="117"/>
      <c r="AD332" s="117"/>
      <c r="AE332" s="117"/>
      <c r="AF332" s="117"/>
      <c r="AG332" s="117"/>
      <c r="AH332" s="117"/>
      <c r="AI332" s="117"/>
      <c r="AJ332" s="271"/>
      <c r="AK332" s="119" t="s">
        <v>130</v>
      </c>
      <c r="AL332" s="121">
        <v>19990144.522979364</v>
      </c>
      <c r="AM332" s="119">
        <v>2013</v>
      </c>
      <c r="AN332" s="119">
        <v>1</v>
      </c>
      <c r="AO332" s="119" t="s">
        <v>439</v>
      </c>
      <c r="AP332" s="171">
        <f t="shared" si="8"/>
        <v>19990144.522979364</v>
      </c>
      <c r="AQ332" s="126">
        <v>19990144.522979364</v>
      </c>
      <c r="AR332" s="116" t="s">
        <v>86</v>
      </c>
      <c r="AS332" s="124"/>
      <c r="AT332" s="116"/>
      <c r="AU332" s="116"/>
      <c r="AV332" s="135"/>
      <c r="AW332" s="58"/>
      <c r="AX332" s="41"/>
      <c r="AY332" s="41"/>
      <c r="BA332" t="str">
        <f t="shared" si="9"/>
        <v>0</v>
      </c>
    </row>
    <row r="333" spans="1:53" ht="30" hidden="1" customHeight="1" x14ac:dyDescent="0.2">
      <c r="A333" s="194"/>
      <c r="B333" s="113"/>
      <c r="C333" s="125"/>
      <c r="D333" s="115" t="s">
        <v>624</v>
      </c>
      <c r="E333" s="113"/>
      <c r="F333" s="120" t="s">
        <v>598</v>
      </c>
      <c r="G333" s="117"/>
      <c r="H333" s="117"/>
      <c r="I333" s="117"/>
      <c r="J333" s="117"/>
      <c r="K333" s="118" t="s">
        <v>604</v>
      </c>
      <c r="L333" s="119"/>
      <c r="M333" s="152" t="s">
        <v>142</v>
      </c>
      <c r="N333" s="119">
        <v>2013</v>
      </c>
      <c r="O333" s="152"/>
      <c r="P333" s="152"/>
      <c r="Q333" s="152"/>
      <c r="R333" s="152"/>
      <c r="S333" s="152"/>
      <c r="T333" s="117"/>
      <c r="U333" s="117"/>
      <c r="V333" s="117"/>
      <c r="W333" s="117"/>
      <c r="X333" s="117"/>
      <c r="Y333" s="117"/>
      <c r="Z333" s="117"/>
      <c r="AA333" s="117"/>
      <c r="AB333" s="117"/>
      <c r="AC333" s="117"/>
      <c r="AD333" s="117"/>
      <c r="AE333" s="117"/>
      <c r="AF333" s="117"/>
      <c r="AG333" s="117"/>
      <c r="AH333" s="117"/>
      <c r="AI333" s="117"/>
      <c r="AJ333" s="271"/>
      <c r="AK333" s="119" t="s">
        <v>130</v>
      </c>
      <c r="AL333" s="121">
        <v>31813377.265238881</v>
      </c>
      <c r="AM333" s="119">
        <v>2013</v>
      </c>
      <c r="AN333" s="119">
        <v>2</v>
      </c>
      <c r="AO333" s="119" t="s">
        <v>439</v>
      </c>
      <c r="AP333" s="171">
        <f t="shared" si="8"/>
        <v>15906688.632619441</v>
      </c>
      <c r="AQ333" s="126">
        <v>31813377.265238881</v>
      </c>
      <c r="AR333" s="116" t="s">
        <v>86</v>
      </c>
      <c r="AS333" s="124"/>
      <c r="AT333" s="116"/>
      <c r="AU333" s="116"/>
      <c r="AV333" s="135"/>
      <c r="AW333" s="58"/>
      <c r="AX333" s="41"/>
      <c r="AY333" s="41"/>
      <c r="BA333" t="str">
        <f t="shared" si="9"/>
        <v>0</v>
      </c>
    </row>
    <row r="334" spans="1:53" ht="30" hidden="1" customHeight="1" x14ac:dyDescent="0.2">
      <c r="A334" s="194"/>
      <c r="B334" s="113"/>
      <c r="C334" s="125"/>
      <c r="D334" s="115" t="s">
        <v>625</v>
      </c>
      <c r="E334" s="113"/>
      <c r="F334" s="120" t="s">
        <v>248</v>
      </c>
      <c r="G334" s="117"/>
      <c r="H334" s="117"/>
      <c r="I334" s="117"/>
      <c r="J334" s="117"/>
      <c r="K334" s="118" t="s">
        <v>600</v>
      </c>
      <c r="L334" s="119"/>
      <c r="M334" s="152" t="s">
        <v>142</v>
      </c>
      <c r="N334" s="119">
        <v>2013</v>
      </c>
      <c r="O334" s="152"/>
      <c r="P334" s="152"/>
      <c r="Q334" s="152"/>
      <c r="R334" s="152"/>
      <c r="S334" s="152"/>
      <c r="T334" s="117"/>
      <c r="U334" s="117"/>
      <c r="V334" s="117"/>
      <c r="W334" s="117"/>
      <c r="X334" s="117"/>
      <c r="Y334" s="117"/>
      <c r="Z334" s="117"/>
      <c r="AA334" s="117"/>
      <c r="AB334" s="117"/>
      <c r="AC334" s="117"/>
      <c r="AD334" s="117"/>
      <c r="AE334" s="117"/>
      <c r="AF334" s="117"/>
      <c r="AG334" s="117"/>
      <c r="AH334" s="117"/>
      <c r="AI334" s="117"/>
      <c r="AJ334" s="271"/>
      <c r="AK334" s="119" t="s">
        <v>130</v>
      </c>
      <c r="AL334" s="121">
        <v>24872276.771004941</v>
      </c>
      <c r="AM334" s="119">
        <v>2013</v>
      </c>
      <c r="AN334" s="119">
        <v>1</v>
      </c>
      <c r="AO334" s="119" t="s">
        <v>439</v>
      </c>
      <c r="AP334" s="171">
        <f t="shared" si="8"/>
        <v>24872276.771004941</v>
      </c>
      <c r="AQ334" s="126">
        <v>24872276.771004941</v>
      </c>
      <c r="AR334" s="116" t="s">
        <v>86</v>
      </c>
      <c r="AS334" s="124"/>
      <c r="AT334" s="116"/>
      <c r="AU334" s="116"/>
      <c r="AV334" s="135"/>
      <c r="AW334" s="58"/>
      <c r="AX334" s="41"/>
      <c r="AY334" s="41"/>
      <c r="BA334" t="str">
        <f t="shared" si="9"/>
        <v>0</v>
      </c>
    </row>
    <row r="335" spans="1:53" ht="30" hidden="1" customHeight="1" x14ac:dyDescent="0.2">
      <c r="A335" s="194"/>
      <c r="B335" s="113"/>
      <c r="C335" s="125"/>
      <c r="D335" s="115" t="s">
        <v>626</v>
      </c>
      <c r="E335" s="113"/>
      <c r="F335" s="120" t="s">
        <v>248</v>
      </c>
      <c r="G335" s="117"/>
      <c r="H335" s="117"/>
      <c r="I335" s="117"/>
      <c r="J335" s="117"/>
      <c r="K335" s="118" t="s">
        <v>605</v>
      </c>
      <c r="L335" s="119"/>
      <c r="M335" s="152" t="s">
        <v>142</v>
      </c>
      <c r="N335" s="119">
        <v>2013</v>
      </c>
      <c r="O335" s="152"/>
      <c r="P335" s="152"/>
      <c r="Q335" s="152"/>
      <c r="R335" s="152"/>
      <c r="S335" s="152"/>
      <c r="T335" s="117"/>
      <c r="U335" s="117"/>
      <c r="V335" s="117"/>
      <c r="W335" s="117"/>
      <c r="X335" s="117"/>
      <c r="Y335" s="117"/>
      <c r="Z335" s="117"/>
      <c r="AA335" s="117"/>
      <c r="AB335" s="117"/>
      <c r="AC335" s="117"/>
      <c r="AD335" s="117"/>
      <c r="AE335" s="117"/>
      <c r="AF335" s="117"/>
      <c r="AG335" s="117"/>
      <c r="AH335" s="117"/>
      <c r="AI335" s="117"/>
      <c r="AJ335" s="271"/>
      <c r="AK335" s="119" t="s">
        <v>130</v>
      </c>
      <c r="AL335" s="121">
        <v>7675255.3542009881</v>
      </c>
      <c r="AM335" s="119">
        <v>2013</v>
      </c>
      <c r="AN335" s="119">
        <v>1</v>
      </c>
      <c r="AO335" s="119" t="s">
        <v>439</v>
      </c>
      <c r="AP335" s="171">
        <f t="shared" si="8"/>
        <v>7675255.3542009881</v>
      </c>
      <c r="AQ335" s="126">
        <v>7675255.3542009881</v>
      </c>
      <c r="AR335" s="116" t="s">
        <v>86</v>
      </c>
      <c r="AS335" s="124"/>
      <c r="AT335" s="116"/>
      <c r="AU335" s="116"/>
      <c r="AV335" s="135"/>
      <c r="AW335" s="58"/>
      <c r="AX335" s="41"/>
      <c r="AY335" s="41"/>
      <c r="BA335" t="str">
        <f t="shared" si="9"/>
        <v>0</v>
      </c>
    </row>
    <row r="336" spans="1:53" ht="30" hidden="1" customHeight="1" x14ac:dyDescent="0.2">
      <c r="A336" s="194"/>
      <c r="B336" s="113"/>
      <c r="C336" s="125"/>
      <c r="D336" s="115" t="s">
        <v>627</v>
      </c>
      <c r="E336" s="113"/>
      <c r="F336" s="120" t="s">
        <v>598</v>
      </c>
      <c r="G336" s="117"/>
      <c r="H336" s="117"/>
      <c r="I336" s="117"/>
      <c r="J336" s="117"/>
      <c r="K336" s="118" t="s">
        <v>606</v>
      </c>
      <c r="L336" s="119"/>
      <c r="M336" s="152" t="s">
        <v>450</v>
      </c>
      <c r="N336" s="119">
        <v>2013</v>
      </c>
      <c r="O336" s="152"/>
      <c r="P336" s="152"/>
      <c r="Q336" s="152"/>
      <c r="R336" s="152"/>
      <c r="S336" s="152"/>
      <c r="T336" s="117"/>
      <c r="U336" s="117"/>
      <c r="V336" s="117"/>
      <c r="W336" s="117"/>
      <c r="X336" s="117"/>
      <c r="Y336" s="117"/>
      <c r="Z336" s="117"/>
      <c r="AA336" s="117"/>
      <c r="AB336" s="117"/>
      <c r="AC336" s="117"/>
      <c r="AD336" s="117"/>
      <c r="AE336" s="117"/>
      <c r="AF336" s="117"/>
      <c r="AG336" s="117"/>
      <c r="AH336" s="117"/>
      <c r="AI336" s="117"/>
      <c r="AJ336" s="271"/>
      <c r="AK336" s="119" t="s">
        <v>130</v>
      </c>
      <c r="AL336" s="121">
        <v>8898846.7874794062</v>
      </c>
      <c r="AM336" s="119">
        <v>2013</v>
      </c>
      <c r="AN336" s="119">
        <v>2</v>
      </c>
      <c r="AO336" s="119" t="s">
        <v>439</v>
      </c>
      <c r="AP336" s="171">
        <f t="shared" si="8"/>
        <v>4449423.3937397031</v>
      </c>
      <c r="AQ336" s="126">
        <v>8898846.7874794062</v>
      </c>
      <c r="AR336" s="116" t="s">
        <v>86</v>
      </c>
      <c r="AS336" s="124"/>
      <c r="AT336" s="116"/>
      <c r="AU336" s="116"/>
      <c r="AV336" s="135"/>
      <c r="AW336" s="58"/>
      <c r="AX336" s="41"/>
      <c r="AY336" s="41"/>
      <c r="BA336" t="str">
        <f t="shared" si="9"/>
        <v>0</v>
      </c>
    </row>
    <row r="337" spans="1:53" ht="30" hidden="1" customHeight="1" x14ac:dyDescent="0.2">
      <c r="A337" s="194"/>
      <c r="B337" s="113"/>
      <c r="C337" s="125"/>
      <c r="D337" s="115" t="s">
        <v>628</v>
      </c>
      <c r="E337" s="113"/>
      <c r="F337" s="120" t="s">
        <v>598</v>
      </c>
      <c r="G337" s="117"/>
      <c r="H337" s="117"/>
      <c r="I337" s="117"/>
      <c r="J337" s="117"/>
      <c r="K337" s="118" t="s">
        <v>607</v>
      </c>
      <c r="L337" s="119"/>
      <c r="M337" s="152" t="s">
        <v>286</v>
      </c>
      <c r="N337" s="119">
        <v>2013</v>
      </c>
      <c r="O337" s="152"/>
      <c r="P337" s="152"/>
      <c r="Q337" s="152"/>
      <c r="R337" s="152"/>
      <c r="S337" s="152"/>
      <c r="T337" s="117"/>
      <c r="U337" s="117"/>
      <c r="V337" s="117"/>
      <c r="W337" s="117"/>
      <c r="X337" s="117"/>
      <c r="Y337" s="117"/>
      <c r="Z337" s="117"/>
      <c r="AA337" s="117"/>
      <c r="AB337" s="117"/>
      <c r="AC337" s="117"/>
      <c r="AD337" s="117"/>
      <c r="AE337" s="117"/>
      <c r="AF337" s="117"/>
      <c r="AG337" s="117"/>
      <c r="AH337" s="117"/>
      <c r="AI337" s="117"/>
      <c r="AJ337" s="271"/>
      <c r="AK337" s="119" t="s">
        <v>130</v>
      </c>
      <c r="AL337" s="121">
        <v>3893245.4695222406</v>
      </c>
      <c r="AM337" s="119">
        <v>2013</v>
      </c>
      <c r="AN337" s="119">
        <v>2</v>
      </c>
      <c r="AO337" s="119" t="s">
        <v>439</v>
      </c>
      <c r="AP337" s="171">
        <f t="shared" si="8"/>
        <v>1946622.7347611203</v>
      </c>
      <c r="AQ337" s="126">
        <v>3893245.4695222406</v>
      </c>
      <c r="AR337" s="116" t="s">
        <v>86</v>
      </c>
      <c r="AS337" s="124"/>
      <c r="AT337" s="116"/>
      <c r="AU337" s="116"/>
      <c r="AV337" s="135"/>
      <c r="AW337" s="58"/>
      <c r="AX337" s="41"/>
      <c r="AY337" s="41"/>
      <c r="BA337" t="str">
        <f t="shared" si="9"/>
        <v>0</v>
      </c>
    </row>
    <row r="338" spans="1:53" ht="30" hidden="1" customHeight="1" x14ac:dyDescent="0.2">
      <c r="A338" s="194"/>
      <c r="B338" s="113"/>
      <c r="C338" s="125"/>
      <c r="D338" s="115" t="s">
        <v>629</v>
      </c>
      <c r="E338" s="113"/>
      <c r="F338" s="120" t="s">
        <v>598</v>
      </c>
      <c r="G338" s="117"/>
      <c r="H338" s="117"/>
      <c r="I338" s="117"/>
      <c r="J338" s="117"/>
      <c r="K338" s="118" t="s">
        <v>608</v>
      </c>
      <c r="L338" s="119"/>
      <c r="M338" s="152" t="s">
        <v>614</v>
      </c>
      <c r="N338" s="119">
        <v>2013</v>
      </c>
      <c r="O338" s="152"/>
      <c r="P338" s="152"/>
      <c r="Q338" s="152"/>
      <c r="R338" s="152"/>
      <c r="S338" s="152"/>
      <c r="T338" s="117"/>
      <c r="U338" s="117"/>
      <c r="V338" s="117"/>
      <c r="W338" s="117"/>
      <c r="X338" s="117"/>
      <c r="Y338" s="117"/>
      <c r="Z338" s="117"/>
      <c r="AA338" s="117"/>
      <c r="AB338" s="117"/>
      <c r="AC338" s="117"/>
      <c r="AD338" s="117"/>
      <c r="AE338" s="117"/>
      <c r="AF338" s="117"/>
      <c r="AG338" s="117"/>
      <c r="AH338" s="117"/>
      <c r="AI338" s="117"/>
      <c r="AJ338" s="271"/>
      <c r="AK338" s="119" t="s">
        <v>130</v>
      </c>
      <c r="AL338" s="121">
        <v>978873.14662273473</v>
      </c>
      <c r="AM338" s="119">
        <v>2013</v>
      </c>
      <c r="AN338" s="119">
        <v>2</v>
      </c>
      <c r="AO338" s="119" t="s">
        <v>439</v>
      </c>
      <c r="AP338" s="171">
        <f t="shared" si="8"/>
        <v>489436.57331136736</v>
      </c>
      <c r="AQ338" s="126">
        <v>978873.14662273473</v>
      </c>
      <c r="AR338" s="116" t="s">
        <v>86</v>
      </c>
      <c r="AS338" s="124"/>
      <c r="AT338" s="116"/>
      <c r="AU338" s="116"/>
      <c r="AV338" s="135"/>
      <c r="AW338" s="58"/>
      <c r="AX338" s="41"/>
      <c r="AY338" s="41"/>
      <c r="BA338" t="str">
        <f t="shared" si="9"/>
        <v>0</v>
      </c>
    </row>
    <row r="339" spans="1:53" ht="30" hidden="1" customHeight="1" x14ac:dyDescent="0.2">
      <c r="A339" s="194"/>
      <c r="B339" s="113"/>
      <c r="C339" s="125"/>
      <c r="D339" s="115" t="s">
        <v>630</v>
      </c>
      <c r="E339" s="113"/>
      <c r="F339" s="120" t="s">
        <v>248</v>
      </c>
      <c r="G339" s="117"/>
      <c r="H339" s="117"/>
      <c r="I339" s="117"/>
      <c r="J339" s="117"/>
      <c r="K339" s="118" t="s">
        <v>609</v>
      </c>
      <c r="L339" s="119"/>
      <c r="M339" s="152" t="s">
        <v>615</v>
      </c>
      <c r="N339" s="119">
        <v>2013</v>
      </c>
      <c r="O339" s="152"/>
      <c r="P339" s="152"/>
      <c r="Q339" s="152"/>
      <c r="R339" s="152"/>
      <c r="S339" s="152"/>
      <c r="T339" s="117"/>
      <c r="U339" s="117"/>
      <c r="V339" s="117"/>
      <c r="W339" s="117"/>
      <c r="X339" s="117"/>
      <c r="Y339" s="117"/>
      <c r="Z339" s="117"/>
      <c r="AA339" s="117"/>
      <c r="AB339" s="117"/>
      <c r="AC339" s="117"/>
      <c r="AD339" s="117"/>
      <c r="AE339" s="117"/>
      <c r="AF339" s="117"/>
      <c r="AG339" s="117"/>
      <c r="AH339" s="117"/>
      <c r="AI339" s="117"/>
      <c r="AJ339" s="271"/>
      <c r="AK339" s="119" t="s">
        <v>130</v>
      </c>
      <c r="AL339" s="121">
        <v>2892125.2059308072</v>
      </c>
      <c r="AM339" s="119">
        <v>2013</v>
      </c>
      <c r="AN339" s="119">
        <v>1</v>
      </c>
      <c r="AO339" s="119" t="s">
        <v>439</v>
      </c>
      <c r="AP339" s="171">
        <f t="shared" si="8"/>
        <v>2892125.2059308072</v>
      </c>
      <c r="AQ339" s="126">
        <v>2892125.2059308072</v>
      </c>
      <c r="AR339" s="116" t="s">
        <v>86</v>
      </c>
      <c r="AS339" s="124"/>
      <c r="AT339" s="116"/>
      <c r="AU339" s="116"/>
      <c r="AV339" s="135"/>
      <c r="AW339" s="58"/>
      <c r="AX339" s="41"/>
      <c r="AY339" s="41"/>
      <c r="BA339" t="str">
        <f t="shared" si="9"/>
        <v>0</v>
      </c>
    </row>
    <row r="340" spans="1:53" ht="30" hidden="1" customHeight="1" x14ac:dyDescent="0.2">
      <c r="A340" s="194"/>
      <c r="B340" s="113"/>
      <c r="C340" s="125"/>
      <c r="D340" s="115"/>
      <c r="E340" s="113"/>
      <c r="F340" s="120"/>
      <c r="G340" s="117"/>
      <c r="H340" s="117"/>
      <c r="I340" s="117"/>
      <c r="J340" s="117"/>
      <c r="K340" s="118"/>
      <c r="L340" s="119"/>
      <c r="M340" s="152"/>
      <c r="N340" s="119"/>
      <c r="O340" s="152"/>
      <c r="P340" s="152"/>
      <c r="Q340" s="152"/>
      <c r="R340" s="152"/>
      <c r="S340" s="152"/>
      <c r="T340" s="117"/>
      <c r="U340" s="117"/>
      <c r="V340" s="117"/>
      <c r="W340" s="117"/>
      <c r="X340" s="117"/>
      <c r="Y340" s="117"/>
      <c r="Z340" s="117"/>
      <c r="AA340" s="117"/>
      <c r="AB340" s="117"/>
      <c r="AC340" s="117"/>
      <c r="AD340" s="117"/>
      <c r="AE340" s="117"/>
      <c r="AF340" s="117"/>
      <c r="AG340" s="117"/>
      <c r="AH340" s="117"/>
      <c r="AI340" s="117"/>
      <c r="AJ340" s="271"/>
      <c r="AK340" s="119"/>
      <c r="AL340" s="121"/>
      <c r="AM340" s="119"/>
      <c r="AN340" s="119"/>
      <c r="AO340" s="119"/>
      <c r="AP340" s="121"/>
      <c r="AQ340" s="126"/>
      <c r="AR340" s="116"/>
      <c r="AS340" s="124"/>
      <c r="AT340" s="116"/>
      <c r="AU340" s="116"/>
      <c r="AV340" s="241"/>
      <c r="AW340" s="58"/>
      <c r="AX340" s="41"/>
      <c r="AY340" s="41"/>
      <c r="BA340">
        <f t="shared" si="9"/>
        <v>0</v>
      </c>
    </row>
    <row r="341" spans="1:53" s="238" customFormat="1" ht="32" hidden="1" x14ac:dyDescent="0.2">
      <c r="A341" s="229" t="s">
        <v>35</v>
      </c>
      <c r="B341" s="230"/>
      <c r="C341" s="107" t="s">
        <v>36</v>
      </c>
      <c r="D341" s="107" t="s">
        <v>36</v>
      </c>
      <c r="E341" s="230"/>
      <c r="F341" s="230"/>
      <c r="G341" s="231"/>
      <c r="H341" s="231"/>
      <c r="I341" s="231"/>
      <c r="J341" s="231"/>
      <c r="K341" s="230"/>
      <c r="L341" s="230"/>
      <c r="M341" s="230"/>
      <c r="N341" s="109"/>
      <c r="O341" s="230"/>
      <c r="P341" s="230"/>
      <c r="Q341" s="230"/>
      <c r="R341" s="230"/>
      <c r="S341" s="230"/>
      <c r="T341" s="231"/>
      <c r="U341" s="231"/>
      <c r="V341" s="231"/>
      <c r="W341" s="231"/>
      <c r="X341" s="231"/>
      <c r="Y341" s="231"/>
      <c r="Z341" s="231"/>
      <c r="AA341" s="231"/>
      <c r="AB341" s="231"/>
      <c r="AC341" s="231"/>
      <c r="AD341" s="231"/>
      <c r="AE341" s="231"/>
      <c r="AF341" s="231"/>
      <c r="AG341" s="231"/>
      <c r="AH341" s="231"/>
      <c r="AI341" s="231"/>
      <c r="AJ341" s="231"/>
      <c r="AK341" s="109"/>
      <c r="AL341" s="266">
        <f>SUM(AL342:AL357)</f>
        <v>180430421.01929998</v>
      </c>
      <c r="AM341" s="109"/>
      <c r="AN341" s="232"/>
      <c r="AO341" s="232"/>
      <c r="AP341" s="233">
        <f>SUM(AP342:AP357)</f>
        <v>153072163.12099999</v>
      </c>
      <c r="AQ341" s="233">
        <f>SUM(AQ342:AQ357)</f>
        <v>180430421.01929998</v>
      </c>
      <c r="AR341" s="234"/>
      <c r="AS341" s="234"/>
      <c r="AT341" s="234"/>
      <c r="AU341" s="234"/>
      <c r="AV341" s="235"/>
      <c r="AW341" s="236"/>
      <c r="AX341" s="237"/>
      <c r="AY341" s="237"/>
      <c r="BA341" t="str">
        <f t="shared" si="9"/>
        <v>0</v>
      </c>
    </row>
    <row r="342" spans="1:53" ht="30" hidden="1" customHeight="1" x14ac:dyDescent="0.2">
      <c r="A342" s="194"/>
      <c r="B342" s="133" t="s">
        <v>337</v>
      </c>
      <c r="C342" s="125" t="s">
        <v>36</v>
      </c>
      <c r="D342" s="115" t="s">
        <v>199</v>
      </c>
      <c r="E342" s="133" t="s">
        <v>337</v>
      </c>
      <c r="F342" s="116" t="s">
        <v>128</v>
      </c>
      <c r="G342" s="117"/>
      <c r="H342" s="117"/>
      <c r="I342" s="117"/>
      <c r="J342" s="117"/>
      <c r="K342" s="156" t="s">
        <v>311</v>
      </c>
      <c r="L342" s="119" t="s">
        <v>312</v>
      </c>
      <c r="M342" s="118" t="s">
        <v>142</v>
      </c>
      <c r="N342" s="119">
        <v>2011</v>
      </c>
      <c r="O342" s="120" t="s">
        <v>128</v>
      </c>
      <c r="P342" s="120" t="s">
        <v>128</v>
      </c>
      <c r="Q342" s="120" t="s">
        <v>128</v>
      </c>
      <c r="R342" s="120" t="s">
        <v>128</v>
      </c>
      <c r="S342" s="120" t="s">
        <v>128</v>
      </c>
      <c r="T342" s="117"/>
      <c r="U342" s="117"/>
      <c r="V342" s="117"/>
      <c r="W342" s="117"/>
      <c r="X342" s="117"/>
      <c r="Y342" s="117"/>
      <c r="Z342" s="117"/>
      <c r="AA342" s="117"/>
      <c r="AB342" s="117"/>
      <c r="AC342" s="117"/>
      <c r="AD342" s="117"/>
      <c r="AE342" s="117"/>
      <c r="AF342" s="117"/>
      <c r="AG342" s="117"/>
      <c r="AH342" s="117"/>
      <c r="AI342" s="117"/>
      <c r="AJ342" s="117"/>
      <c r="AK342" s="119" t="s">
        <v>130</v>
      </c>
      <c r="AL342" s="121">
        <v>4445112.7819999997</v>
      </c>
      <c r="AM342" s="119">
        <v>2011</v>
      </c>
      <c r="AN342" s="116">
        <v>1</v>
      </c>
      <c r="AO342" s="116" t="s">
        <v>350</v>
      </c>
      <c r="AP342" s="123">
        <v>4445112.7819999997</v>
      </c>
      <c r="AQ342" s="123">
        <v>4445112.7819999997</v>
      </c>
      <c r="AR342" s="116" t="s">
        <v>86</v>
      </c>
      <c r="AS342" s="116" t="s">
        <v>128</v>
      </c>
      <c r="AT342" s="116" t="s">
        <v>387</v>
      </c>
      <c r="AU342" s="116" t="s">
        <v>93</v>
      </c>
      <c r="AV342" s="185" t="s">
        <v>388</v>
      </c>
      <c r="AW342" s="58" t="s">
        <v>128</v>
      </c>
      <c r="AX342" s="41" t="s">
        <v>128</v>
      </c>
      <c r="AY342" s="41" t="s">
        <v>128</v>
      </c>
      <c r="BA342" t="str">
        <f t="shared" si="9"/>
        <v>0</v>
      </c>
    </row>
    <row r="343" spans="1:53" ht="15" hidden="1" customHeight="1" x14ac:dyDescent="0.2">
      <c r="A343" s="194"/>
      <c r="B343" s="133" t="s">
        <v>342</v>
      </c>
      <c r="C343" s="125" t="s">
        <v>36</v>
      </c>
      <c r="D343" s="115" t="s">
        <v>330</v>
      </c>
      <c r="E343" s="133" t="s">
        <v>342</v>
      </c>
      <c r="F343" s="116" t="s">
        <v>128</v>
      </c>
      <c r="G343" s="117"/>
      <c r="H343" s="117"/>
      <c r="I343" s="117"/>
      <c r="J343" s="117"/>
      <c r="K343" s="118" t="s">
        <v>331</v>
      </c>
      <c r="L343" s="119" t="s">
        <v>332</v>
      </c>
      <c r="M343" s="118" t="s">
        <v>142</v>
      </c>
      <c r="N343" s="119">
        <v>2011</v>
      </c>
      <c r="O343" s="120" t="s">
        <v>128</v>
      </c>
      <c r="P343" s="120" t="s">
        <v>128</v>
      </c>
      <c r="Q343" s="120" t="s">
        <v>128</v>
      </c>
      <c r="R343" s="120" t="s">
        <v>128</v>
      </c>
      <c r="S343" s="120" t="s">
        <v>128</v>
      </c>
      <c r="T343" s="117"/>
      <c r="U343" s="117"/>
      <c r="V343" s="117"/>
      <c r="W343" s="117"/>
      <c r="X343" s="117"/>
      <c r="Y343" s="117"/>
      <c r="Z343" s="117"/>
      <c r="AA343" s="117"/>
      <c r="AB343" s="117"/>
      <c r="AC343" s="117"/>
      <c r="AD343" s="117"/>
      <c r="AE343" s="117"/>
      <c r="AF343" s="117"/>
      <c r="AG343" s="117"/>
      <c r="AH343" s="117"/>
      <c r="AI343" s="117"/>
      <c r="AJ343" s="117"/>
      <c r="AK343" s="119" t="s">
        <v>130</v>
      </c>
      <c r="AL343" s="121">
        <v>1889172.9323</v>
      </c>
      <c r="AM343" s="119">
        <v>2011</v>
      </c>
      <c r="AN343" s="116">
        <v>1</v>
      </c>
      <c r="AO343" s="116" t="s">
        <v>350</v>
      </c>
      <c r="AP343" s="123">
        <v>1889172.9323</v>
      </c>
      <c r="AQ343" s="123">
        <v>1889172.9323</v>
      </c>
      <c r="AR343" s="132" t="s">
        <v>86</v>
      </c>
      <c r="AS343" s="132" t="s">
        <v>128</v>
      </c>
      <c r="AT343" s="132" t="s">
        <v>355</v>
      </c>
      <c r="AU343" s="132" t="s">
        <v>93</v>
      </c>
      <c r="AV343" s="185" t="s">
        <v>386</v>
      </c>
      <c r="AW343" s="59" t="s">
        <v>128</v>
      </c>
      <c r="AX343" s="43" t="s">
        <v>128</v>
      </c>
      <c r="AY343" s="43" t="s">
        <v>128</v>
      </c>
      <c r="BA343" t="str">
        <f t="shared" si="9"/>
        <v>0</v>
      </c>
    </row>
    <row r="344" spans="1:53" ht="15" hidden="1" customHeight="1" x14ac:dyDescent="0.2">
      <c r="A344" s="134"/>
      <c r="B344" s="105" t="s">
        <v>338</v>
      </c>
      <c r="C344" s="196" t="s">
        <v>36</v>
      </c>
      <c r="D344" s="92" t="s">
        <v>200</v>
      </c>
      <c r="E344" s="105" t="s">
        <v>338</v>
      </c>
      <c r="F344" s="99" t="s">
        <v>128</v>
      </c>
      <c r="G344" s="102"/>
      <c r="H344" s="102"/>
      <c r="I344" s="102"/>
      <c r="J344" s="102"/>
      <c r="K344" s="166" t="s">
        <v>313</v>
      </c>
      <c r="L344" s="96" t="s">
        <v>128</v>
      </c>
      <c r="M344" s="94" t="s">
        <v>142</v>
      </c>
      <c r="N344" s="95">
        <v>2011</v>
      </c>
      <c r="O344" s="96" t="s">
        <v>128</v>
      </c>
      <c r="P344" s="96" t="s">
        <v>128</v>
      </c>
      <c r="Q344" s="96" t="s">
        <v>128</v>
      </c>
      <c r="R344" s="96" t="s">
        <v>128</v>
      </c>
      <c r="S344" s="96" t="s">
        <v>128</v>
      </c>
      <c r="T344" s="102"/>
      <c r="U344" s="102"/>
      <c r="V344" s="102"/>
      <c r="W344" s="102"/>
      <c r="X344" s="102"/>
      <c r="Y344" s="102"/>
      <c r="Z344" s="102"/>
      <c r="AA344" s="102"/>
      <c r="AB344" s="102"/>
      <c r="AC344" s="102"/>
      <c r="AD344" s="102"/>
      <c r="AE344" s="102"/>
      <c r="AF344" s="102"/>
      <c r="AG344" s="102"/>
      <c r="AH344" s="102"/>
      <c r="AI344" s="102"/>
      <c r="AJ344" s="102"/>
      <c r="AK344" s="95" t="s">
        <v>130</v>
      </c>
      <c r="AL344" s="97">
        <v>43784360.9023</v>
      </c>
      <c r="AM344" s="95">
        <v>2011</v>
      </c>
      <c r="AN344" s="99">
        <v>1</v>
      </c>
      <c r="AO344" s="99" t="s">
        <v>444</v>
      </c>
      <c r="AP344" s="98">
        <v>43784360.9023</v>
      </c>
      <c r="AQ344" s="98">
        <v>43784360.9023</v>
      </c>
      <c r="AR344" s="104" t="s">
        <v>86</v>
      </c>
      <c r="AS344" s="104" t="s">
        <v>128</v>
      </c>
      <c r="AT344" s="104" t="s">
        <v>355</v>
      </c>
      <c r="AU344" s="104" t="s">
        <v>93</v>
      </c>
      <c r="AV344" s="185" t="s">
        <v>385</v>
      </c>
      <c r="AW344" s="59" t="s">
        <v>128</v>
      </c>
      <c r="AX344" s="43" t="s">
        <v>128</v>
      </c>
      <c r="AY344" s="43" t="s">
        <v>128</v>
      </c>
      <c r="BA344" t="str">
        <f t="shared" si="9"/>
        <v>0</v>
      </c>
    </row>
    <row r="345" spans="1:53" ht="32.5" hidden="1" customHeight="1" x14ac:dyDescent="0.2">
      <c r="A345" s="134"/>
      <c r="B345" s="105" t="s">
        <v>339</v>
      </c>
      <c r="C345" s="196" t="s">
        <v>36</v>
      </c>
      <c r="D345" s="92" t="s">
        <v>212</v>
      </c>
      <c r="E345" s="105" t="s">
        <v>339</v>
      </c>
      <c r="F345" s="99" t="s">
        <v>128</v>
      </c>
      <c r="G345" s="102"/>
      <c r="H345" s="102"/>
      <c r="I345" s="102"/>
      <c r="J345" s="102"/>
      <c r="K345" s="154" t="s">
        <v>329</v>
      </c>
      <c r="L345" s="95" t="s">
        <v>275</v>
      </c>
      <c r="M345" s="94" t="s">
        <v>142</v>
      </c>
      <c r="N345" s="95">
        <v>2011</v>
      </c>
      <c r="O345" s="96" t="s">
        <v>128</v>
      </c>
      <c r="P345" s="96" t="s">
        <v>421</v>
      </c>
      <c r="Q345" s="96" t="s">
        <v>128</v>
      </c>
      <c r="R345" s="96" t="s">
        <v>128</v>
      </c>
      <c r="S345" s="96" t="s">
        <v>128</v>
      </c>
      <c r="T345" s="102"/>
      <c r="U345" s="102"/>
      <c r="V345" s="102"/>
      <c r="W345" s="102"/>
      <c r="X345" s="102"/>
      <c r="Y345" s="102"/>
      <c r="Z345" s="102"/>
      <c r="AA345" s="102"/>
      <c r="AB345" s="102"/>
      <c r="AC345" s="102"/>
      <c r="AD345" s="102"/>
      <c r="AE345" s="102"/>
      <c r="AF345" s="102"/>
      <c r="AG345" s="102"/>
      <c r="AH345" s="102"/>
      <c r="AI345" s="102"/>
      <c r="AJ345" s="102"/>
      <c r="AK345" s="95" t="s">
        <v>130</v>
      </c>
      <c r="AL345" s="97">
        <v>11330000</v>
      </c>
      <c r="AM345" s="95">
        <v>2011</v>
      </c>
      <c r="AN345" s="99">
        <v>1</v>
      </c>
      <c r="AO345" s="99" t="s">
        <v>350</v>
      </c>
      <c r="AP345" s="98">
        <v>11330000</v>
      </c>
      <c r="AQ345" s="98">
        <v>11330000</v>
      </c>
      <c r="AR345" s="99" t="s">
        <v>86</v>
      </c>
      <c r="AS345" s="99" t="s">
        <v>128</v>
      </c>
      <c r="AT345" s="99" t="s">
        <v>352</v>
      </c>
      <c r="AU345" s="99" t="s">
        <v>93</v>
      </c>
      <c r="AV345" s="135" t="s">
        <v>353</v>
      </c>
      <c r="AW345" s="58" t="s">
        <v>128</v>
      </c>
      <c r="AX345" s="41" t="s">
        <v>128</v>
      </c>
      <c r="AY345" s="41" t="s">
        <v>128</v>
      </c>
      <c r="BA345" t="str">
        <f t="shared" si="9"/>
        <v>0</v>
      </c>
    </row>
    <row r="346" spans="1:53" ht="15" hidden="1" customHeight="1" x14ac:dyDescent="0.2">
      <c r="A346" s="194"/>
      <c r="B346" s="133" t="s">
        <v>339</v>
      </c>
      <c r="C346" s="125" t="s">
        <v>36</v>
      </c>
      <c r="D346" s="115" t="s">
        <v>201</v>
      </c>
      <c r="E346" s="133" t="s">
        <v>339</v>
      </c>
      <c r="F346" s="116" t="s">
        <v>128</v>
      </c>
      <c r="G346" s="117"/>
      <c r="H346" s="117"/>
      <c r="I346" s="117"/>
      <c r="J346" s="117"/>
      <c r="K346" s="169" t="s">
        <v>314</v>
      </c>
      <c r="L346" s="120" t="s">
        <v>128</v>
      </c>
      <c r="M346" s="118" t="s">
        <v>141</v>
      </c>
      <c r="N346" s="119">
        <v>2011</v>
      </c>
      <c r="O346" s="120" t="s">
        <v>128</v>
      </c>
      <c r="P346" s="120" t="s">
        <v>422</v>
      </c>
      <c r="Q346" s="120" t="s">
        <v>128</v>
      </c>
      <c r="R346" s="120" t="s">
        <v>128</v>
      </c>
      <c r="S346" s="120" t="s">
        <v>128</v>
      </c>
      <c r="T346" s="117"/>
      <c r="U346" s="117"/>
      <c r="V346" s="117"/>
      <c r="W346" s="117"/>
      <c r="X346" s="117"/>
      <c r="Y346" s="117"/>
      <c r="Z346" s="117"/>
      <c r="AA346" s="117"/>
      <c r="AB346" s="117"/>
      <c r="AC346" s="117"/>
      <c r="AD346" s="117"/>
      <c r="AE346" s="117"/>
      <c r="AF346" s="117"/>
      <c r="AG346" s="117"/>
      <c r="AH346" s="117"/>
      <c r="AI346" s="117"/>
      <c r="AJ346" s="117"/>
      <c r="AK346" s="119" t="s">
        <v>130</v>
      </c>
      <c r="AL346" s="121">
        <v>7334436.0899999999</v>
      </c>
      <c r="AM346" s="119">
        <v>2011</v>
      </c>
      <c r="AN346" s="116">
        <v>1</v>
      </c>
      <c r="AO346" s="116" t="s">
        <v>350</v>
      </c>
      <c r="AP346" s="123">
        <v>7334436.0899999999</v>
      </c>
      <c r="AQ346" s="123">
        <v>7334436.0899999999</v>
      </c>
      <c r="AR346" s="132" t="s">
        <v>86</v>
      </c>
      <c r="AS346" s="132" t="s">
        <v>128</v>
      </c>
      <c r="AT346" s="132" t="s">
        <v>355</v>
      </c>
      <c r="AU346" s="132" t="s">
        <v>93</v>
      </c>
      <c r="AV346" s="185" t="s">
        <v>385</v>
      </c>
      <c r="AW346" s="59" t="s">
        <v>128</v>
      </c>
      <c r="AX346" s="43" t="s">
        <v>128</v>
      </c>
      <c r="AY346" s="43" t="s">
        <v>128</v>
      </c>
      <c r="BA346" t="str">
        <f t="shared" si="9"/>
        <v>0</v>
      </c>
    </row>
    <row r="347" spans="1:53" ht="15" hidden="1" customHeight="1" x14ac:dyDescent="0.2">
      <c r="A347" s="194"/>
      <c r="B347" s="133" t="s">
        <v>338</v>
      </c>
      <c r="C347" s="125" t="s">
        <v>36</v>
      </c>
      <c r="D347" s="115" t="s">
        <v>202</v>
      </c>
      <c r="E347" s="133" t="s">
        <v>338</v>
      </c>
      <c r="F347" s="116" t="s">
        <v>128</v>
      </c>
      <c r="G347" s="117"/>
      <c r="H347" s="117"/>
      <c r="I347" s="117"/>
      <c r="J347" s="117"/>
      <c r="K347" s="118" t="s">
        <v>284</v>
      </c>
      <c r="L347" s="120" t="s">
        <v>128</v>
      </c>
      <c r="M347" s="118" t="s">
        <v>288</v>
      </c>
      <c r="N347" s="119">
        <v>2011</v>
      </c>
      <c r="O347" s="120" t="s">
        <v>128</v>
      </c>
      <c r="P347" s="120" t="s">
        <v>128</v>
      </c>
      <c r="Q347" s="120" t="s">
        <v>128</v>
      </c>
      <c r="R347" s="120" t="s">
        <v>128</v>
      </c>
      <c r="S347" s="120" t="s">
        <v>128</v>
      </c>
      <c r="T347" s="117"/>
      <c r="U347" s="117"/>
      <c r="V347" s="117"/>
      <c r="W347" s="117"/>
      <c r="X347" s="117"/>
      <c r="Y347" s="117"/>
      <c r="Z347" s="117"/>
      <c r="AA347" s="117"/>
      <c r="AB347" s="117"/>
      <c r="AC347" s="117"/>
      <c r="AD347" s="117"/>
      <c r="AE347" s="117"/>
      <c r="AF347" s="117"/>
      <c r="AG347" s="117"/>
      <c r="AH347" s="117"/>
      <c r="AI347" s="117"/>
      <c r="AJ347" s="117"/>
      <c r="AK347" s="119" t="s">
        <v>130</v>
      </c>
      <c r="AL347" s="121">
        <v>1666917.29</v>
      </c>
      <c r="AM347" s="119">
        <v>2011</v>
      </c>
      <c r="AN347" s="116">
        <v>1</v>
      </c>
      <c r="AO347" s="116" t="s">
        <v>350</v>
      </c>
      <c r="AP347" s="123">
        <v>1666917.29</v>
      </c>
      <c r="AQ347" s="123">
        <v>1666917.29</v>
      </c>
      <c r="AR347" s="132"/>
      <c r="AS347" s="132"/>
      <c r="AT347" s="132"/>
      <c r="AU347" s="132"/>
      <c r="AV347" s="186"/>
      <c r="AW347" s="60"/>
      <c r="AX347" s="44"/>
      <c r="AY347" s="44"/>
      <c r="BA347" t="str">
        <f t="shared" si="9"/>
        <v>0</v>
      </c>
    </row>
    <row r="348" spans="1:53" ht="38.5" hidden="1" customHeight="1" x14ac:dyDescent="0.2">
      <c r="A348" s="194"/>
      <c r="B348" s="133" t="s">
        <v>132</v>
      </c>
      <c r="C348" s="125" t="s">
        <v>36</v>
      </c>
      <c r="D348" s="115" t="s">
        <v>131</v>
      </c>
      <c r="E348" s="133" t="s">
        <v>132</v>
      </c>
      <c r="F348" s="116" t="s">
        <v>128</v>
      </c>
      <c r="G348" s="117"/>
      <c r="H348" s="117"/>
      <c r="I348" s="117"/>
      <c r="J348" s="117"/>
      <c r="K348" s="118" t="s">
        <v>134</v>
      </c>
      <c r="L348" s="119" t="s">
        <v>136</v>
      </c>
      <c r="M348" s="118" t="s">
        <v>142</v>
      </c>
      <c r="N348" s="119">
        <v>2011</v>
      </c>
      <c r="O348" s="120" t="s">
        <v>128</v>
      </c>
      <c r="P348" s="120" t="s">
        <v>128</v>
      </c>
      <c r="Q348" s="120" t="s">
        <v>128</v>
      </c>
      <c r="R348" s="120" t="s">
        <v>128</v>
      </c>
      <c r="S348" s="120" t="s">
        <v>128</v>
      </c>
      <c r="T348" s="117"/>
      <c r="U348" s="117"/>
      <c r="V348" s="117"/>
      <c r="W348" s="117"/>
      <c r="X348" s="117"/>
      <c r="Y348" s="117"/>
      <c r="Z348" s="117"/>
      <c r="AA348" s="117"/>
      <c r="AB348" s="117"/>
      <c r="AC348" s="117"/>
      <c r="AD348" s="117"/>
      <c r="AE348" s="117"/>
      <c r="AF348" s="117"/>
      <c r="AG348" s="117"/>
      <c r="AH348" s="117"/>
      <c r="AI348" s="117"/>
      <c r="AJ348" s="117"/>
      <c r="AK348" s="119" t="s">
        <v>130</v>
      </c>
      <c r="AL348" s="121">
        <v>12234743.880000001</v>
      </c>
      <c r="AM348" s="119">
        <v>2011</v>
      </c>
      <c r="AN348" s="116">
        <v>1</v>
      </c>
      <c r="AO348" s="116" t="s">
        <v>350</v>
      </c>
      <c r="AP348" s="123">
        <v>12234743.880000001</v>
      </c>
      <c r="AQ348" s="123">
        <v>12234743.880000001</v>
      </c>
      <c r="AR348" s="116" t="s">
        <v>86</v>
      </c>
      <c r="AS348" s="116" t="s">
        <v>128</v>
      </c>
      <c r="AT348" s="116" t="s">
        <v>361</v>
      </c>
      <c r="AU348" s="116" t="s">
        <v>93</v>
      </c>
      <c r="AV348" s="185" t="s">
        <v>374</v>
      </c>
      <c r="AW348" s="58" t="s">
        <v>128</v>
      </c>
      <c r="AX348" s="41" t="s">
        <v>128</v>
      </c>
      <c r="AY348" s="41" t="s">
        <v>128</v>
      </c>
      <c r="BA348" t="str">
        <f t="shared" si="9"/>
        <v>0</v>
      </c>
    </row>
    <row r="349" spans="1:53" ht="45" hidden="1" customHeight="1" x14ac:dyDescent="0.2">
      <c r="A349" s="194"/>
      <c r="B349" s="133" t="s">
        <v>132</v>
      </c>
      <c r="C349" s="125" t="s">
        <v>36</v>
      </c>
      <c r="D349" s="115" t="s">
        <v>131</v>
      </c>
      <c r="E349" s="133" t="s">
        <v>132</v>
      </c>
      <c r="F349" s="116" t="s">
        <v>128</v>
      </c>
      <c r="G349" s="117"/>
      <c r="H349" s="117"/>
      <c r="I349" s="117"/>
      <c r="J349" s="117"/>
      <c r="K349" s="118" t="s">
        <v>134</v>
      </c>
      <c r="L349" s="119" t="s">
        <v>137</v>
      </c>
      <c r="M349" s="118" t="s">
        <v>142</v>
      </c>
      <c r="N349" s="119">
        <v>2011</v>
      </c>
      <c r="O349" s="120" t="s">
        <v>128</v>
      </c>
      <c r="P349" s="120" t="s">
        <v>423</v>
      </c>
      <c r="Q349" s="120" t="s">
        <v>128</v>
      </c>
      <c r="R349" s="120" t="s">
        <v>128</v>
      </c>
      <c r="S349" s="120" t="s">
        <v>128</v>
      </c>
      <c r="T349" s="117"/>
      <c r="U349" s="117"/>
      <c r="V349" s="117"/>
      <c r="W349" s="117"/>
      <c r="X349" s="117"/>
      <c r="Y349" s="117"/>
      <c r="Z349" s="117"/>
      <c r="AA349" s="117"/>
      <c r="AB349" s="117"/>
      <c r="AC349" s="117"/>
      <c r="AD349" s="117"/>
      <c r="AE349" s="117"/>
      <c r="AF349" s="117"/>
      <c r="AG349" s="117"/>
      <c r="AH349" s="117"/>
      <c r="AI349" s="117"/>
      <c r="AJ349" s="117"/>
      <c r="AK349" s="119" t="s">
        <v>130</v>
      </c>
      <c r="AL349" s="121">
        <v>8910000</v>
      </c>
      <c r="AM349" s="119">
        <v>2011</v>
      </c>
      <c r="AN349" s="116">
        <v>1</v>
      </c>
      <c r="AO349" s="116" t="s">
        <v>350</v>
      </c>
      <c r="AP349" s="123">
        <v>8910000</v>
      </c>
      <c r="AQ349" s="123">
        <v>8910000</v>
      </c>
      <c r="AR349" s="116" t="s">
        <v>86</v>
      </c>
      <c r="AS349" s="116" t="s">
        <v>128</v>
      </c>
      <c r="AT349" s="116" t="s">
        <v>352</v>
      </c>
      <c r="AU349" s="116" t="s">
        <v>93</v>
      </c>
      <c r="AV349" s="185" t="s">
        <v>382</v>
      </c>
      <c r="AW349" s="58" t="s">
        <v>128</v>
      </c>
      <c r="AX349" s="41" t="s">
        <v>128</v>
      </c>
      <c r="AY349" s="41" t="s">
        <v>128</v>
      </c>
      <c r="BA349" t="str">
        <f t="shared" si="9"/>
        <v>0</v>
      </c>
    </row>
    <row r="350" spans="1:53" ht="34.25" hidden="1" customHeight="1" x14ac:dyDescent="0.2">
      <c r="A350" s="194"/>
      <c r="B350" s="133" t="s">
        <v>132</v>
      </c>
      <c r="C350" s="125" t="s">
        <v>36</v>
      </c>
      <c r="D350" s="115" t="s">
        <v>131</v>
      </c>
      <c r="E350" s="133" t="s">
        <v>132</v>
      </c>
      <c r="F350" s="116" t="s">
        <v>128</v>
      </c>
      <c r="G350" s="117"/>
      <c r="H350" s="117"/>
      <c r="I350" s="117"/>
      <c r="J350" s="117"/>
      <c r="K350" s="118" t="s">
        <v>134</v>
      </c>
      <c r="L350" s="119" t="s">
        <v>138</v>
      </c>
      <c r="M350" s="118" t="s">
        <v>142</v>
      </c>
      <c r="N350" s="119">
        <v>2011</v>
      </c>
      <c r="O350" s="120" t="s">
        <v>128</v>
      </c>
      <c r="P350" s="120" t="s">
        <v>128</v>
      </c>
      <c r="Q350" s="120" t="s">
        <v>128</v>
      </c>
      <c r="R350" s="120" t="s">
        <v>128</v>
      </c>
      <c r="S350" s="120" t="s">
        <v>128</v>
      </c>
      <c r="T350" s="117"/>
      <c r="U350" s="117"/>
      <c r="V350" s="117"/>
      <c r="W350" s="117"/>
      <c r="X350" s="117"/>
      <c r="Y350" s="117"/>
      <c r="Z350" s="117"/>
      <c r="AA350" s="117"/>
      <c r="AB350" s="117"/>
      <c r="AC350" s="117"/>
      <c r="AD350" s="117"/>
      <c r="AE350" s="117"/>
      <c r="AF350" s="117"/>
      <c r="AG350" s="117"/>
      <c r="AH350" s="117"/>
      <c r="AI350" s="117"/>
      <c r="AJ350" s="117"/>
      <c r="AK350" s="119" t="s">
        <v>130</v>
      </c>
      <c r="AL350" s="121">
        <v>8945000</v>
      </c>
      <c r="AM350" s="119">
        <v>2011</v>
      </c>
      <c r="AN350" s="116">
        <v>1</v>
      </c>
      <c r="AO350" s="116" t="s">
        <v>350</v>
      </c>
      <c r="AP350" s="123">
        <v>8945000</v>
      </c>
      <c r="AQ350" s="123">
        <v>8945000</v>
      </c>
      <c r="AR350" s="132" t="s">
        <v>86</v>
      </c>
      <c r="AS350" s="132" t="s">
        <v>128</v>
      </c>
      <c r="AT350" s="132" t="s">
        <v>355</v>
      </c>
      <c r="AU350" s="132" t="s">
        <v>93</v>
      </c>
      <c r="AV350" s="185" t="s">
        <v>383</v>
      </c>
      <c r="AW350" s="59" t="s">
        <v>128</v>
      </c>
      <c r="AX350" s="43" t="s">
        <v>128</v>
      </c>
      <c r="AY350" s="43" t="s">
        <v>128</v>
      </c>
      <c r="BA350" t="str">
        <f t="shared" si="9"/>
        <v>0</v>
      </c>
    </row>
    <row r="351" spans="1:53" ht="31.25" hidden="1" customHeight="1" x14ac:dyDescent="0.2">
      <c r="A351" s="194"/>
      <c r="B351" s="133" t="s">
        <v>132</v>
      </c>
      <c r="C351" s="125" t="s">
        <v>36</v>
      </c>
      <c r="D351" s="115" t="s">
        <v>131</v>
      </c>
      <c r="E351" s="133" t="s">
        <v>132</v>
      </c>
      <c r="F351" s="116" t="s">
        <v>128</v>
      </c>
      <c r="G351" s="117"/>
      <c r="H351" s="117"/>
      <c r="I351" s="117"/>
      <c r="J351" s="117"/>
      <c r="K351" s="118" t="s">
        <v>135</v>
      </c>
      <c r="L351" s="119" t="s">
        <v>139</v>
      </c>
      <c r="M351" s="118" t="s">
        <v>142</v>
      </c>
      <c r="N351" s="119">
        <v>2011</v>
      </c>
      <c r="O351" s="120" t="s">
        <v>128</v>
      </c>
      <c r="P351" s="120" t="s">
        <v>424</v>
      </c>
      <c r="Q351" s="120" t="s">
        <v>128</v>
      </c>
      <c r="R351" s="120" t="s">
        <v>128</v>
      </c>
      <c r="S351" s="120" t="s">
        <v>128</v>
      </c>
      <c r="T351" s="117"/>
      <c r="U351" s="117"/>
      <c r="V351" s="117"/>
      <c r="W351" s="117"/>
      <c r="X351" s="117"/>
      <c r="Y351" s="117"/>
      <c r="Z351" s="117"/>
      <c r="AA351" s="117"/>
      <c r="AB351" s="117"/>
      <c r="AC351" s="117"/>
      <c r="AD351" s="117"/>
      <c r="AE351" s="117"/>
      <c r="AF351" s="117"/>
      <c r="AG351" s="117"/>
      <c r="AH351" s="117"/>
      <c r="AI351" s="117"/>
      <c r="AJ351" s="117"/>
      <c r="AK351" s="119" t="s">
        <v>130</v>
      </c>
      <c r="AL351" s="121">
        <v>7000000</v>
      </c>
      <c r="AM351" s="119">
        <v>2011</v>
      </c>
      <c r="AN351" s="116">
        <v>1</v>
      </c>
      <c r="AO351" s="116" t="s">
        <v>350</v>
      </c>
      <c r="AP351" s="123">
        <v>7000000</v>
      </c>
      <c r="AQ351" s="123">
        <v>7000000</v>
      </c>
      <c r="AR351" s="116" t="s">
        <v>86</v>
      </c>
      <c r="AS351" s="116" t="s">
        <v>128</v>
      </c>
      <c r="AT351" s="116" t="s">
        <v>359</v>
      </c>
      <c r="AU351" s="116" t="s">
        <v>93</v>
      </c>
      <c r="AV351" s="185" t="s">
        <v>384</v>
      </c>
      <c r="AW351" s="58" t="s">
        <v>128</v>
      </c>
      <c r="AX351" s="41" t="s">
        <v>128</v>
      </c>
      <c r="AY351" s="41" t="s">
        <v>128</v>
      </c>
      <c r="BA351" t="str">
        <f t="shared" si="9"/>
        <v>0</v>
      </c>
    </row>
    <row r="352" spans="1:53" ht="31.25" hidden="1" customHeight="1" x14ac:dyDescent="0.2">
      <c r="A352" s="194"/>
      <c r="B352" s="113"/>
      <c r="C352" s="125" t="s">
        <v>36</v>
      </c>
      <c r="D352" s="115" t="s">
        <v>570</v>
      </c>
      <c r="E352" s="113"/>
      <c r="F352" s="120"/>
      <c r="G352" s="117"/>
      <c r="H352" s="117"/>
      <c r="I352" s="117"/>
      <c r="J352" s="117"/>
      <c r="K352" s="118" t="s">
        <v>571</v>
      </c>
      <c r="L352" s="119" t="s">
        <v>572</v>
      </c>
      <c r="M352" s="152" t="s">
        <v>495</v>
      </c>
      <c r="N352" s="119">
        <v>2012</v>
      </c>
      <c r="O352" s="152" t="s">
        <v>128</v>
      </c>
      <c r="P352" s="120" t="s">
        <v>128</v>
      </c>
      <c r="Q352" s="120" t="s">
        <v>128</v>
      </c>
      <c r="R352" s="120" t="s">
        <v>128</v>
      </c>
      <c r="S352" s="120" t="s">
        <v>128</v>
      </c>
      <c r="T352" s="117"/>
      <c r="U352" s="117"/>
      <c r="V352" s="117"/>
      <c r="W352" s="117"/>
      <c r="X352" s="117"/>
      <c r="Y352" s="117"/>
      <c r="Z352" s="117"/>
      <c r="AA352" s="117"/>
      <c r="AB352" s="117"/>
      <c r="AC352" s="117"/>
      <c r="AD352" s="117"/>
      <c r="AE352" s="117"/>
      <c r="AF352" s="117"/>
      <c r="AG352" s="117"/>
      <c r="AH352" s="117"/>
      <c r="AI352" s="117"/>
      <c r="AJ352" s="271"/>
      <c r="AK352" s="119" t="s">
        <v>130</v>
      </c>
      <c r="AL352" s="121">
        <v>3024214.7233000002</v>
      </c>
      <c r="AM352" s="119">
        <v>2012</v>
      </c>
      <c r="AN352" s="119">
        <v>1</v>
      </c>
      <c r="AO352" s="119" t="s">
        <v>439</v>
      </c>
      <c r="AP352" s="170">
        <v>3024214.7233000002</v>
      </c>
      <c r="AQ352" s="126">
        <f t="shared" ref="AQ352:AQ354" si="10">AP352*AN352</f>
        <v>3024214.7233000002</v>
      </c>
      <c r="AR352" s="116" t="s">
        <v>86</v>
      </c>
      <c r="AS352" s="124" t="s">
        <v>128</v>
      </c>
      <c r="AT352" s="116" t="s">
        <v>355</v>
      </c>
      <c r="AU352" s="116" t="s">
        <v>93</v>
      </c>
      <c r="AV352" s="135" t="s">
        <v>464</v>
      </c>
      <c r="AW352" s="58" t="s">
        <v>128</v>
      </c>
      <c r="AX352" s="41" t="s">
        <v>128</v>
      </c>
      <c r="AY352" s="41" t="s">
        <v>128</v>
      </c>
      <c r="BA352" t="str">
        <f t="shared" si="9"/>
        <v>0</v>
      </c>
    </row>
    <row r="353" spans="1:53" ht="31.25" hidden="1" customHeight="1" x14ac:dyDescent="0.2">
      <c r="A353" s="194"/>
      <c r="B353" s="113"/>
      <c r="C353" s="125" t="s">
        <v>36</v>
      </c>
      <c r="D353" s="115" t="s">
        <v>570</v>
      </c>
      <c r="E353" s="113"/>
      <c r="F353" s="120"/>
      <c r="G353" s="117"/>
      <c r="H353" s="117"/>
      <c r="I353" s="117"/>
      <c r="J353" s="117"/>
      <c r="K353" s="118" t="s">
        <v>571</v>
      </c>
      <c r="L353" s="119" t="s">
        <v>572</v>
      </c>
      <c r="M353" s="152" t="s">
        <v>495</v>
      </c>
      <c r="N353" s="119">
        <v>2012</v>
      </c>
      <c r="O353" s="152" t="s">
        <v>128</v>
      </c>
      <c r="P353" s="120" t="s">
        <v>128</v>
      </c>
      <c r="Q353" s="120" t="s">
        <v>128</v>
      </c>
      <c r="R353" s="120" t="s">
        <v>128</v>
      </c>
      <c r="S353" s="120" t="s">
        <v>128</v>
      </c>
      <c r="T353" s="117"/>
      <c r="U353" s="117"/>
      <c r="V353" s="117"/>
      <c r="W353" s="117"/>
      <c r="X353" s="117"/>
      <c r="Y353" s="117"/>
      <c r="Z353" s="117"/>
      <c r="AA353" s="117"/>
      <c r="AB353" s="117"/>
      <c r="AC353" s="117"/>
      <c r="AD353" s="117"/>
      <c r="AE353" s="117"/>
      <c r="AF353" s="117"/>
      <c r="AG353" s="117"/>
      <c r="AH353" s="117"/>
      <c r="AI353" s="117"/>
      <c r="AJ353" s="271"/>
      <c r="AK353" s="119" t="s">
        <v>130</v>
      </c>
      <c r="AL353" s="121">
        <v>3024214.7233000002</v>
      </c>
      <c r="AM353" s="119">
        <v>2012</v>
      </c>
      <c r="AN353" s="119">
        <v>1</v>
      </c>
      <c r="AO353" s="119" t="s">
        <v>439</v>
      </c>
      <c r="AP353" s="170">
        <v>3024214.7233000002</v>
      </c>
      <c r="AQ353" s="126">
        <f t="shared" si="10"/>
        <v>3024214.7233000002</v>
      </c>
      <c r="AR353" s="116" t="s">
        <v>86</v>
      </c>
      <c r="AS353" s="124" t="s">
        <v>128</v>
      </c>
      <c r="AT353" s="116" t="s">
        <v>355</v>
      </c>
      <c r="AU353" s="116" t="s">
        <v>93</v>
      </c>
      <c r="AV353" s="135" t="s">
        <v>464</v>
      </c>
      <c r="AW353" s="58" t="s">
        <v>128</v>
      </c>
      <c r="AX353" s="41" t="s">
        <v>128</v>
      </c>
      <c r="AY353" s="41" t="s">
        <v>128</v>
      </c>
      <c r="BA353" t="str">
        <f t="shared" si="9"/>
        <v>0</v>
      </c>
    </row>
    <row r="354" spans="1:53" ht="31.25" hidden="1" customHeight="1" x14ac:dyDescent="0.2">
      <c r="A354" s="194"/>
      <c r="B354" s="113"/>
      <c r="C354" s="125" t="s">
        <v>36</v>
      </c>
      <c r="D354" s="115" t="s">
        <v>573</v>
      </c>
      <c r="E354" s="113"/>
      <c r="F354" s="120"/>
      <c r="G354" s="117"/>
      <c r="H354" s="117"/>
      <c r="I354" s="117"/>
      <c r="J354" s="117"/>
      <c r="K354" s="118" t="s">
        <v>574</v>
      </c>
      <c r="L354" s="120" t="s">
        <v>128</v>
      </c>
      <c r="M354" s="152" t="s">
        <v>495</v>
      </c>
      <c r="N354" s="119">
        <v>2012</v>
      </c>
      <c r="O354" s="152" t="s">
        <v>128</v>
      </c>
      <c r="P354" s="120" t="s">
        <v>575</v>
      </c>
      <c r="Q354" s="120" t="s">
        <v>128</v>
      </c>
      <c r="R354" s="120" t="s">
        <v>128</v>
      </c>
      <c r="S354" s="120" t="s">
        <v>128</v>
      </c>
      <c r="T354" s="117"/>
      <c r="U354" s="117"/>
      <c r="V354" s="117"/>
      <c r="W354" s="117"/>
      <c r="X354" s="117"/>
      <c r="Y354" s="117"/>
      <c r="Z354" s="117"/>
      <c r="AA354" s="117"/>
      <c r="AB354" s="117"/>
      <c r="AC354" s="117"/>
      <c r="AD354" s="117"/>
      <c r="AE354" s="117"/>
      <c r="AF354" s="117"/>
      <c r="AG354" s="117"/>
      <c r="AH354" s="117"/>
      <c r="AI354" s="117"/>
      <c r="AJ354" s="271"/>
      <c r="AK354" s="119" t="s">
        <v>130</v>
      </c>
      <c r="AL354" s="121">
        <v>4032286.2977999998</v>
      </c>
      <c r="AM354" s="119">
        <v>2012</v>
      </c>
      <c r="AN354" s="119">
        <v>1</v>
      </c>
      <c r="AO354" s="119" t="s">
        <v>439</v>
      </c>
      <c r="AP354" s="170">
        <v>4032286.2977999998</v>
      </c>
      <c r="AQ354" s="126">
        <f t="shared" si="10"/>
        <v>4032286.2977999998</v>
      </c>
      <c r="AR354" s="116" t="s">
        <v>86</v>
      </c>
      <c r="AS354" s="124" t="s">
        <v>128</v>
      </c>
      <c r="AT354" s="116" t="s">
        <v>355</v>
      </c>
      <c r="AU354" s="116" t="s">
        <v>93</v>
      </c>
      <c r="AV354" s="135" t="s">
        <v>464</v>
      </c>
      <c r="AW354" s="58" t="s">
        <v>128</v>
      </c>
      <c r="AX354" s="41" t="s">
        <v>128</v>
      </c>
      <c r="AY354" s="41" t="s">
        <v>128</v>
      </c>
      <c r="BA354" t="str">
        <f t="shared" si="9"/>
        <v>0</v>
      </c>
    </row>
    <row r="355" spans="1:53" ht="31.25" hidden="1" customHeight="1" x14ac:dyDescent="0.2">
      <c r="A355" s="194"/>
      <c r="B355" s="113"/>
      <c r="C355" s="125" t="s">
        <v>36</v>
      </c>
      <c r="D355" s="115" t="s">
        <v>131</v>
      </c>
      <c r="E355" s="113"/>
      <c r="F355" s="120"/>
      <c r="G355" s="117"/>
      <c r="H355" s="117"/>
      <c r="I355" s="117"/>
      <c r="J355" s="117"/>
      <c r="K355" s="118" t="s">
        <v>576</v>
      </c>
      <c r="L355" s="118" t="s">
        <v>577</v>
      </c>
      <c r="M355" s="152" t="s">
        <v>495</v>
      </c>
      <c r="N355" s="119">
        <v>2012</v>
      </c>
      <c r="O355" s="152"/>
      <c r="P355" s="120"/>
      <c r="Q355" s="120"/>
      <c r="R355" s="120"/>
      <c r="S355" s="120"/>
      <c r="T355" s="117"/>
      <c r="U355" s="117"/>
      <c r="V355" s="117"/>
      <c r="W355" s="117"/>
      <c r="X355" s="117"/>
      <c r="Y355" s="117"/>
      <c r="Z355" s="117"/>
      <c r="AA355" s="117"/>
      <c r="AB355" s="117"/>
      <c r="AC355" s="117"/>
      <c r="AD355" s="117"/>
      <c r="AE355" s="117"/>
      <c r="AF355" s="117"/>
      <c r="AG355" s="117"/>
      <c r="AH355" s="117"/>
      <c r="AI355" s="117"/>
      <c r="AJ355" s="271"/>
      <c r="AK355" s="119" t="s">
        <v>130</v>
      </c>
      <c r="AL355" s="121">
        <v>8023361.3982999995</v>
      </c>
      <c r="AM355" s="119">
        <v>2012</v>
      </c>
      <c r="AN355" s="119">
        <v>1</v>
      </c>
      <c r="AO355" s="119" t="s">
        <v>439</v>
      </c>
      <c r="AP355" s="170">
        <v>8058403.5</v>
      </c>
      <c r="AQ355" s="126">
        <v>8023361.3982999995</v>
      </c>
      <c r="AR355" s="116" t="s">
        <v>86</v>
      </c>
      <c r="AS355" s="124" t="s">
        <v>128</v>
      </c>
      <c r="AT355" s="116" t="s">
        <v>355</v>
      </c>
      <c r="AU355" s="116" t="s">
        <v>93</v>
      </c>
      <c r="AV355" s="190" t="s">
        <v>530</v>
      </c>
      <c r="AW355" s="58" t="s">
        <v>128</v>
      </c>
      <c r="AX355" s="41" t="s">
        <v>128</v>
      </c>
      <c r="AY355" s="41" t="s">
        <v>128</v>
      </c>
      <c r="BA355" t="str">
        <f t="shared" si="9"/>
        <v>0</v>
      </c>
    </row>
    <row r="356" spans="1:53" ht="31.25" hidden="1" customHeight="1" x14ac:dyDescent="0.2">
      <c r="A356" s="194"/>
      <c r="B356" s="113"/>
      <c r="C356" s="125"/>
      <c r="D356" s="115" t="s">
        <v>131</v>
      </c>
      <c r="E356" s="113"/>
      <c r="F356" s="120" t="s">
        <v>598</v>
      </c>
      <c r="G356" s="117"/>
      <c r="H356" s="117"/>
      <c r="I356" s="117"/>
      <c r="J356" s="117"/>
      <c r="K356" s="118" t="s">
        <v>618</v>
      </c>
      <c r="L356" s="118"/>
      <c r="M356" s="152" t="s">
        <v>495</v>
      </c>
      <c r="N356" s="119">
        <v>2013</v>
      </c>
      <c r="O356" s="152"/>
      <c r="P356" s="120"/>
      <c r="Q356" s="120"/>
      <c r="R356" s="120"/>
      <c r="S356" s="120"/>
      <c r="T356" s="117"/>
      <c r="U356" s="117"/>
      <c r="V356" s="117"/>
      <c r="W356" s="117"/>
      <c r="X356" s="117"/>
      <c r="Y356" s="117"/>
      <c r="Z356" s="117"/>
      <c r="AA356" s="117"/>
      <c r="AB356" s="117"/>
      <c r="AC356" s="117"/>
      <c r="AD356" s="117"/>
      <c r="AE356" s="117"/>
      <c r="AF356" s="117"/>
      <c r="AG356" s="117"/>
      <c r="AH356" s="117"/>
      <c r="AI356" s="117"/>
      <c r="AJ356" s="271"/>
      <c r="AK356" s="119" t="s">
        <v>130</v>
      </c>
      <c r="AL356" s="121">
        <v>24805000</v>
      </c>
      <c r="AM356" s="119">
        <v>2013</v>
      </c>
      <c r="AN356" s="119">
        <v>2</v>
      </c>
      <c r="AO356" s="119" t="s">
        <v>439</v>
      </c>
      <c r="AP356" s="170">
        <f>AQ356/AN356</f>
        <v>12402500</v>
      </c>
      <c r="AQ356" s="121">
        <v>24805000</v>
      </c>
      <c r="AR356" s="116"/>
      <c r="AS356" s="124"/>
      <c r="AT356" s="116"/>
      <c r="AU356" s="116"/>
      <c r="AV356" s="190"/>
      <c r="AW356" s="58"/>
      <c r="AX356" s="41"/>
      <c r="AY356" s="41"/>
      <c r="BA356" t="str">
        <f t="shared" si="9"/>
        <v>0</v>
      </c>
    </row>
    <row r="357" spans="1:53" ht="31.25" hidden="1" customHeight="1" x14ac:dyDescent="0.2">
      <c r="A357" s="194"/>
      <c r="B357" s="113"/>
      <c r="C357" s="125"/>
      <c r="D357" s="115" t="s">
        <v>617</v>
      </c>
      <c r="E357" s="113"/>
      <c r="F357" s="120" t="s">
        <v>598</v>
      </c>
      <c r="G357" s="117"/>
      <c r="H357" s="117"/>
      <c r="I357" s="117"/>
      <c r="J357" s="117"/>
      <c r="K357" s="118" t="s">
        <v>619</v>
      </c>
      <c r="L357" s="118"/>
      <c r="M357" s="152" t="s">
        <v>495</v>
      </c>
      <c r="N357" s="119">
        <v>2013</v>
      </c>
      <c r="O357" s="152"/>
      <c r="P357" s="120"/>
      <c r="Q357" s="120"/>
      <c r="R357" s="120"/>
      <c r="S357" s="120"/>
      <c r="T357" s="117"/>
      <c r="U357" s="117"/>
      <c r="V357" s="117"/>
      <c r="W357" s="117"/>
      <c r="X357" s="117"/>
      <c r="Y357" s="117"/>
      <c r="Z357" s="117"/>
      <c r="AA357" s="117"/>
      <c r="AB357" s="117"/>
      <c r="AC357" s="117"/>
      <c r="AD357" s="117"/>
      <c r="AE357" s="117"/>
      <c r="AF357" s="117"/>
      <c r="AG357" s="117"/>
      <c r="AH357" s="117"/>
      <c r="AI357" s="117"/>
      <c r="AJ357" s="271"/>
      <c r="AK357" s="119" t="s">
        <v>130</v>
      </c>
      <c r="AL357" s="121">
        <v>29981600</v>
      </c>
      <c r="AM357" s="119">
        <v>2013</v>
      </c>
      <c r="AN357" s="119">
        <v>2</v>
      </c>
      <c r="AO357" s="119" t="s">
        <v>439</v>
      </c>
      <c r="AP357" s="170">
        <f>AQ357/AN357</f>
        <v>14990800</v>
      </c>
      <c r="AQ357" s="121">
        <v>29981600</v>
      </c>
      <c r="AR357" s="116"/>
      <c r="AS357" s="124"/>
      <c r="AT357" s="116"/>
      <c r="AU357" s="116"/>
      <c r="AV357" s="190"/>
      <c r="AW357" s="58"/>
      <c r="AX357" s="41"/>
      <c r="AY357" s="41"/>
      <c r="BA357" t="str">
        <f t="shared" si="9"/>
        <v>0</v>
      </c>
    </row>
    <row r="358" spans="1:53" ht="31.25" hidden="1" customHeight="1" x14ac:dyDescent="0.2">
      <c r="A358" s="194"/>
      <c r="B358" s="113"/>
      <c r="C358" s="125"/>
      <c r="D358" s="115"/>
      <c r="E358" s="113"/>
      <c r="F358" s="120"/>
      <c r="G358" s="117"/>
      <c r="H358" s="117"/>
      <c r="I358" s="117"/>
      <c r="J358" s="117"/>
      <c r="K358" s="118"/>
      <c r="L358" s="118"/>
      <c r="M358" s="152"/>
      <c r="N358" s="119"/>
      <c r="O358" s="152"/>
      <c r="P358" s="120"/>
      <c r="Q358" s="120"/>
      <c r="R358" s="120"/>
      <c r="S358" s="120"/>
      <c r="T358" s="117"/>
      <c r="U358" s="117"/>
      <c r="V358" s="117"/>
      <c r="W358" s="117"/>
      <c r="X358" s="117"/>
      <c r="Y358" s="117"/>
      <c r="Z358" s="117"/>
      <c r="AA358" s="117"/>
      <c r="AB358" s="117"/>
      <c r="AC358" s="117"/>
      <c r="AD358" s="117"/>
      <c r="AE358" s="117"/>
      <c r="AF358" s="117"/>
      <c r="AG358" s="117"/>
      <c r="AH358" s="117"/>
      <c r="AI358" s="117"/>
      <c r="AJ358" s="271"/>
      <c r="AK358" s="119"/>
      <c r="AL358" s="121"/>
      <c r="AM358" s="119"/>
      <c r="AN358" s="119"/>
      <c r="AO358" s="119"/>
      <c r="AP358" s="170"/>
      <c r="AQ358" s="126"/>
      <c r="AR358" s="116"/>
      <c r="AS358" s="124"/>
      <c r="AT358" s="116"/>
      <c r="AU358" s="116"/>
      <c r="AV358" s="190"/>
      <c r="AW358" s="58"/>
      <c r="AX358" s="41"/>
      <c r="AY358" s="41"/>
      <c r="BA358">
        <f t="shared" si="9"/>
        <v>0</v>
      </c>
    </row>
    <row r="359" spans="1:53" ht="15" hidden="1" customHeight="1" x14ac:dyDescent="0.2">
      <c r="A359" s="194"/>
      <c r="B359" s="119"/>
      <c r="C359" s="125"/>
      <c r="D359" s="115"/>
      <c r="E359" s="119"/>
      <c r="F359" s="178"/>
      <c r="G359" s="117"/>
      <c r="H359" s="117"/>
      <c r="I359" s="117"/>
      <c r="J359" s="117"/>
      <c r="K359" s="118"/>
      <c r="L359" s="120"/>
      <c r="M359" s="152"/>
      <c r="N359" s="120"/>
      <c r="O359" s="120"/>
      <c r="P359" s="120"/>
      <c r="Q359" s="120"/>
      <c r="R359" s="120"/>
      <c r="S359" s="120"/>
      <c r="T359" s="117"/>
      <c r="U359" s="117"/>
      <c r="V359" s="117"/>
      <c r="W359" s="117"/>
      <c r="X359" s="117"/>
      <c r="Y359" s="117"/>
      <c r="Z359" s="117"/>
      <c r="AA359" s="117"/>
      <c r="AB359" s="117"/>
      <c r="AC359" s="117"/>
      <c r="AD359" s="117"/>
      <c r="AE359" s="117"/>
      <c r="AF359" s="117"/>
      <c r="AG359" s="117"/>
      <c r="AH359" s="117"/>
      <c r="AI359" s="117"/>
      <c r="AJ359" s="117"/>
      <c r="AK359" s="119"/>
      <c r="AL359" s="121"/>
      <c r="AM359" s="120"/>
      <c r="AN359" s="116">
        <v>1</v>
      </c>
      <c r="AO359" s="116" t="s">
        <v>350</v>
      </c>
      <c r="AP359" s="131"/>
      <c r="AQ359" s="131"/>
      <c r="AR359" s="132"/>
      <c r="AS359" s="132"/>
      <c r="AT359" s="132"/>
      <c r="AU359" s="132"/>
      <c r="AV359" s="186"/>
      <c r="AW359" s="60"/>
      <c r="AX359" s="44"/>
      <c r="AY359" s="44"/>
      <c r="BA359">
        <f t="shared" si="9"/>
        <v>0</v>
      </c>
    </row>
    <row r="360" spans="1:53" ht="15" hidden="1" customHeight="1" x14ac:dyDescent="0.2">
      <c r="A360" s="194"/>
      <c r="B360" s="117"/>
      <c r="C360" s="125"/>
      <c r="D360" s="117"/>
      <c r="E360" s="117"/>
      <c r="F360" s="117"/>
      <c r="G360" s="117"/>
      <c r="H360" s="117"/>
      <c r="I360" s="117"/>
      <c r="J360" s="117"/>
      <c r="K360" s="117"/>
      <c r="L360" s="117"/>
      <c r="M360" s="117"/>
      <c r="N360" s="117"/>
      <c r="O360" s="117"/>
      <c r="P360" s="117"/>
      <c r="Q360" s="117"/>
      <c r="R360" s="117"/>
      <c r="S360" s="117"/>
      <c r="T360" s="117"/>
      <c r="U360" s="117"/>
      <c r="V360" s="117"/>
      <c r="W360" s="117"/>
      <c r="X360" s="117"/>
      <c r="Y360" s="117"/>
      <c r="Z360" s="117"/>
      <c r="AA360" s="117"/>
      <c r="AB360" s="117"/>
      <c r="AC360" s="117"/>
      <c r="AD360" s="117"/>
      <c r="AE360" s="117"/>
      <c r="AF360" s="117"/>
      <c r="AG360" s="117"/>
      <c r="AH360" s="117"/>
      <c r="AI360" s="117"/>
      <c r="AJ360" s="117"/>
      <c r="AK360" s="117"/>
      <c r="AL360" s="179"/>
      <c r="AM360" s="117"/>
      <c r="AN360" s="116">
        <v>1</v>
      </c>
      <c r="AO360" s="116" t="s">
        <v>350</v>
      </c>
      <c r="AP360" s="123"/>
      <c r="AQ360" s="123"/>
      <c r="AR360" s="132"/>
      <c r="AS360" s="132"/>
      <c r="AT360" s="132"/>
      <c r="AU360" s="132"/>
      <c r="AV360" s="186"/>
      <c r="AW360" s="60"/>
      <c r="AX360" s="44"/>
      <c r="AY360" s="44"/>
      <c r="BA360">
        <f t="shared" si="9"/>
        <v>0</v>
      </c>
    </row>
    <row r="361" spans="1:53" s="39" customFormat="1" ht="15" hidden="1" customHeight="1" x14ac:dyDescent="0.2">
      <c r="A361" s="195" t="s">
        <v>37</v>
      </c>
      <c r="B361" s="106"/>
      <c r="C361" s="107" t="s">
        <v>38</v>
      </c>
      <c r="D361" s="107" t="s">
        <v>38</v>
      </c>
      <c r="E361" s="106"/>
      <c r="F361" s="106"/>
      <c r="G361" s="106"/>
      <c r="H361" s="106"/>
      <c r="I361" s="106"/>
      <c r="J361" s="106"/>
      <c r="K361" s="106"/>
      <c r="L361" s="106"/>
      <c r="M361" s="106"/>
      <c r="N361" s="106"/>
      <c r="O361" s="106"/>
      <c r="P361" s="106"/>
      <c r="Q361" s="106"/>
      <c r="R361" s="106"/>
      <c r="S361" s="106"/>
      <c r="T361" s="106"/>
      <c r="U361" s="106"/>
      <c r="V361" s="106"/>
      <c r="W361" s="106"/>
      <c r="X361" s="106"/>
      <c r="Y361" s="106"/>
      <c r="Z361" s="106"/>
      <c r="AA361" s="106"/>
      <c r="AB361" s="106"/>
      <c r="AC361" s="106"/>
      <c r="AD361" s="106"/>
      <c r="AE361" s="106"/>
      <c r="AF361" s="106"/>
      <c r="AG361" s="106"/>
      <c r="AH361" s="106"/>
      <c r="AI361" s="106"/>
      <c r="AJ361" s="106"/>
      <c r="AK361" s="106"/>
      <c r="AL361" s="183">
        <v>44998885</v>
      </c>
      <c r="AM361" s="106"/>
      <c r="AN361" s="112">
        <v>1</v>
      </c>
      <c r="AO361" s="112" t="s">
        <v>350</v>
      </c>
      <c r="AP361" s="180">
        <f>SUM(AP362:AP363)</f>
        <v>29998885</v>
      </c>
      <c r="AQ361" s="180">
        <f>SUM(AQ362:AQ365)</f>
        <v>44998885</v>
      </c>
      <c r="AR361" s="181"/>
      <c r="AS361" s="181"/>
      <c r="AT361" s="181"/>
      <c r="AU361" s="181"/>
      <c r="AV361" s="248"/>
      <c r="AW361" s="273"/>
      <c r="AX361" s="52"/>
      <c r="AY361" s="52"/>
      <c r="BA361" t="str">
        <f t="shared" si="9"/>
        <v>0</v>
      </c>
    </row>
    <row r="362" spans="1:53" ht="46.5" hidden="1" customHeight="1" x14ac:dyDescent="0.2">
      <c r="A362" s="200"/>
      <c r="B362" s="207" t="s">
        <v>152</v>
      </c>
      <c r="C362" s="202" t="s">
        <v>38</v>
      </c>
      <c r="D362" s="203" t="s">
        <v>154</v>
      </c>
      <c r="E362" s="207" t="s">
        <v>152</v>
      </c>
      <c r="F362" s="204" t="s">
        <v>128</v>
      </c>
      <c r="G362" s="205"/>
      <c r="H362" s="205"/>
      <c r="I362" s="205"/>
      <c r="J362" s="205"/>
      <c r="K362" s="206" t="s">
        <v>156</v>
      </c>
      <c r="L362" s="201" t="s">
        <v>157</v>
      </c>
      <c r="M362" s="223" t="s">
        <v>128</v>
      </c>
      <c r="N362" s="207">
        <v>2007</v>
      </c>
      <c r="O362" s="207"/>
      <c r="P362" s="207" t="s">
        <v>128</v>
      </c>
      <c r="Q362" s="207" t="s">
        <v>128</v>
      </c>
      <c r="R362" s="207" t="s">
        <v>128</v>
      </c>
      <c r="S362" s="207" t="s">
        <v>128</v>
      </c>
      <c r="T362" s="205"/>
      <c r="U362" s="205"/>
      <c r="V362" s="205"/>
      <c r="W362" s="205"/>
      <c r="X362" s="205"/>
      <c r="Y362" s="205"/>
      <c r="Z362" s="205"/>
      <c r="AA362" s="205"/>
      <c r="AB362" s="205"/>
      <c r="AC362" s="205"/>
      <c r="AD362" s="205"/>
      <c r="AE362" s="205"/>
      <c r="AF362" s="205"/>
      <c r="AG362" s="205"/>
      <c r="AH362" s="205"/>
      <c r="AI362" s="205"/>
      <c r="AJ362" s="205"/>
      <c r="AK362" s="201" t="s">
        <v>130</v>
      </c>
      <c r="AL362" s="208">
        <v>14999442.5</v>
      </c>
      <c r="AM362" s="207">
        <v>2007</v>
      </c>
      <c r="AN362" s="204">
        <v>1</v>
      </c>
      <c r="AO362" s="204" t="s">
        <v>350</v>
      </c>
      <c r="AP362" s="209">
        <v>14999442.5</v>
      </c>
      <c r="AQ362" s="209">
        <v>14999442.5</v>
      </c>
      <c r="AR362" s="204" t="s">
        <v>86</v>
      </c>
      <c r="AS362" s="204" t="s">
        <v>128</v>
      </c>
      <c r="AT362" s="204" t="s">
        <v>352</v>
      </c>
      <c r="AU362" s="204" t="s">
        <v>93</v>
      </c>
      <c r="AV362" s="148" t="s">
        <v>382</v>
      </c>
      <c r="AW362" s="58" t="s">
        <v>128</v>
      </c>
      <c r="AX362" s="41" t="s">
        <v>128</v>
      </c>
      <c r="AY362" s="41" t="s">
        <v>128</v>
      </c>
      <c r="BA362" t="str">
        <f t="shared" si="9"/>
        <v>0</v>
      </c>
    </row>
    <row r="363" spans="1:53" ht="42.75" hidden="1" customHeight="1" x14ac:dyDescent="0.2">
      <c r="A363" s="194"/>
      <c r="B363" s="120" t="s">
        <v>152</v>
      </c>
      <c r="C363" s="125" t="s">
        <v>38</v>
      </c>
      <c r="D363" s="115" t="s">
        <v>154</v>
      </c>
      <c r="E363" s="120" t="s">
        <v>152</v>
      </c>
      <c r="F363" s="116" t="s">
        <v>128</v>
      </c>
      <c r="G363" s="117"/>
      <c r="H363" s="117"/>
      <c r="I363" s="117"/>
      <c r="J363" s="117"/>
      <c r="K363" s="118" t="s">
        <v>156</v>
      </c>
      <c r="L363" s="119" t="s">
        <v>157</v>
      </c>
      <c r="M363" s="152" t="s">
        <v>128</v>
      </c>
      <c r="N363" s="120">
        <v>2007</v>
      </c>
      <c r="O363" s="120"/>
      <c r="P363" s="120"/>
      <c r="Q363" s="120"/>
      <c r="R363" s="120"/>
      <c r="S363" s="120"/>
      <c r="T363" s="117"/>
      <c r="U363" s="117"/>
      <c r="V363" s="117"/>
      <c r="W363" s="117"/>
      <c r="X363" s="117"/>
      <c r="Y363" s="117"/>
      <c r="Z363" s="117"/>
      <c r="AA363" s="117"/>
      <c r="AB363" s="117"/>
      <c r="AC363" s="117"/>
      <c r="AD363" s="117"/>
      <c r="AE363" s="117"/>
      <c r="AF363" s="117"/>
      <c r="AG363" s="117"/>
      <c r="AH363" s="117"/>
      <c r="AI363" s="117"/>
      <c r="AJ363" s="117"/>
      <c r="AK363" s="119" t="s">
        <v>130</v>
      </c>
      <c r="AL363" s="121">
        <v>14999442.5</v>
      </c>
      <c r="AM363" s="120">
        <v>2007</v>
      </c>
      <c r="AN363" s="116">
        <v>1</v>
      </c>
      <c r="AO363" s="116" t="s">
        <v>350</v>
      </c>
      <c r="AP363" s="131">
        <v>14999442.5</v>
      </c>
      <c r="AQ363" s="131">
        <v>14999442.5</v>
      </c>
      <c r="AR363" s="116" t="s">
        <v>86</v>
      </c>
      <c r="AS363" s="116" t="s">
        <v>128</v>
      </c>
      <c r="AT363" s="116" t="s">
        <v>352</v>
      </c>
      <c r="AU363" s="116" t="s">
        <v>93</v>
      </c>
      <c r="AV363" s="185" t="s">
        <v>382</v>
      </c>
      <c r="AW363" s="58" t="s">
        <v>128</v>
      </c>
      <c r="AX363" s="41" t="s">
        <v>128</v>
      </c>
      <c r="AY363" s="41" t="s">
        <v>128</v>
      </c>
      <c r="BA363" t="str">
        <f t="shared" si="9"/>
        <v>0</v>
      </c>
    </row>
    <row r="364" spans="1:53" ht="42.75" hidden="1" customHeight="1" x14ac:dyDescent="0.2">
      <c r="A364" s="194"/>
      <c r="B364" s="120"/>
      <c r="C364" s="125"/>
      <c r="D364" s="115" t="s">
        <v>578</v>
      </c>
      <c r="E364" s="120"/>
      <c r="F364" s="120"/>
      <c r="G364" s="117"/>
      <c r="H364" s="117"/>
      <c r="I364" s="117"/>
      <c r="J364" s="117"/>
      <c r="K364" s="118" t="s">
        <v>579</v>
      </c>
      <c r="L364" s="152" t="s">
        <v>580</v>
      </c>
      <c r="M364" s="152" t="s">
        <v>495</v>
      </c>
      <c r="N364" s="119">
        <v>2012</v>
      </c>
      <c r="O364" s="152" t="s">
        <v>128</v>
      </c>
      <c r="P364" s="120" t="s">
        <v>581</v>
      </c>
      <c r="Q364" s="120" t="s">
        <v>128</v>
      </c>
      <c r="R364" s="120" t="s">
        <v>128</v>
      </c>
      <c r="S364" s="120" t="s">
        <v>128</v>
      </c>
      <c r="T364" s="117"/>
      <c r="U364" s="117"/>
      <c r="V364" s="117"/>
      <c r="W364" s="117"/>
      <c r="X364" s="117"/>
      <c r="Y364" s="117"/>
      <c r="Z364" s="117"/>
      <c r="AA364" s="117"/>
      <c r="AB364" s="117"/>
      <c r="AC364" s="117"/>
      <c r="AD364" s="117"/>
      <c r="AE364" s="117"/>
      <c r="AF364" s="117"/>
      <c r="AG364" s="117"/>
      <c r="AH364" s="117"/>
      <c r="AI364" s="117"/>
      <c r="AJ364" s="117"/>
      <c r="AK364" s="119" t="s">
        <v>130</v>
      </c>
      <c r="AL364" s="121">
        <v>7500000</v>
      </c>
      <c r="AM364" s="119">
        <v>2012</v>
      </c>
      <c r="AN364" s="119">
        <v>1</v>
      </c>
      <c r="AO364" s="119" t="s">
        <v>439</v>
      </c>
      <c r="AP364" s="171">
        <v>7500000</v>
      </c>
      <c r="AQ364" s="126">
        <f>AP364*AN364</f>
        <v>7500000</v>
      </c>
      <c r="AR364" s="116" t="s">
        <v>86</v>
      </c>
      <c r="AS364" s="116" t="s">
        <v>128</v>
      </c>
      <c r="AT364" s="116" t="s">
        <v>352</v>
      </c>
      <c r="AU364" s="116" t="s">
        <v>93</v>
      </c>
      <c r="AV364" s="185" t="s">
        <v>382</v>
      </c>
      <c r="AW364" s="58" t="s">
        <v>128</v>
      </c>
      <c r="AX364" s="41" t="s">
        <v>128</v>
      </c>
      <c r="AY364" s="41" t="s">
        <v>128</v>
      </c>
      <c r="BA364" t="str">
        <f t="shared" si="9"/>
        <v>0</v>
      </c>
    </row>
    <row r="365" spans="1:53" ht="42.75" hidden="1" customHeight="1" x14ac:dyDescent="0.2">
      <c r="A365" s="82"/>
      <c r="B365" s="87"/>
      <c r="C365" s="175"/>
      <c r="D365" s="84" t="s">
        <v>578</v>
      </c>
      <c r="E365" s="87"/>
      <c r="F365" s="87"/>
      <c r="G365" s="25"/>
      <c r="H365" s="25"/>
      <c r="I365" s="25"/>
      <c r="J365" s="25"/>
      <c r="K365" s="86" t="s">
        <v>579</v>
      </c>
      <c r="L365" s="164" t="s">
        <v>580</v>
      </c>
      <c r="M365" s="164" t="s">
        <v>495</v>
      </c>
      <c r="N365" s="83">
        <v>2012</v>
      </c>
      <c r="O365" s="164" t="s">
        <v>128</v>
      </c>
      <c r="P365" s="87" t="s">
        <v>582</v>
      </c>
      <c r="Q365" s="87" t="s">
        <v>128</v>
      </c>
      <c r="R365" s="87" t="s">
        <v>128</v>
      </c>
      <c r="S365" s="87" t="s">
        <v>128</v>
      </c>
      <c r="T365" s="25"/>
      <c r="U365" s="25"/>
      <c r="V365" s="25"/>
      <c r="W365" s="25"/>
      <c r="X365" s="25"/>
      <c r="Y365" s="25"/>
      <c r="Z365" s="25"/>
      <c r="AA365" s="25"/>
      <c r="AB365" s="25"/>
      <c r="AC365" s="25"/>
      <c r="AD365" s="25"/>
      <c r="AE365" s="25"/>
      <c r="AF365" s="25"/>
      <c r="AG365" s="25"/>
      <c r="AH365" s="25"/>
      <c r="AI365" s="25"/>
      <c r="AJ365" s="25"/>
      <c r="AK365" s="83" t="s">
        <v>130</v>
      </c>
      <c r="AL365" s="88">
        <v>7500000</v>
      </c>
      <c r="AM365" s="83">
        <v>2012</v>
      </c>
      <c r="AN365" s="83">
        <v>1</v>
      </c>
      <c r="AO365" s="83" t="s">
        <v>439</v>
      </c>
      <c r="AP365" s="182">
        <v>7500000</v>
      </c>
      <c r="AQ365" s="172">
        <f>AP365*AN365</f>
        <v>7500000</v>
      </c>
      <c r="AR365" s="85" t="s">
        <v>86</v>
      </c>
      <c r="AS365" s="85" t="s">
        <v>128</v>
      </c>
      <c r="AT365" s="85" t="s">
        <v>352</v>
      </c>
      <c r="AU365" s="85" t="s">
        <v>93</v>
      </c>
      <c r="AV365" s="148" t="s">
        <v>382</v>
      </c>
      <c r="AW365" s="58" t="s">
        <v>128</v>
      </c>
      <c r="AX365" s="41" t="s">
        <v>128</v>
      </c>
      <c r="AY365" s="41" t="s">
        <v>128</v>
      </c>
      <c r="BA365" t="str">
        <f t="shared" si="9"/>
        <v>0</v>
      </c>
    </row>
    <row r="366" spans="1:53" ht="42.75" hidden="1" customHeight="1" x14ac:dyDescent="0.2">
      <c r="A366" s="239"/>
      <c r="B366" s="87"/>
      <c r="C366" s="175"/>
      <c r="D366" s="92"/>
      <c r="E366" s="87"/>
      <c r="F366" s="87"/>
      <c r="G366" s="25"/>
      <c r="H366" s="25"/>
      <c r="I366" s="25"/>
      <c r="J366" s="25"/>
      <c r="K366" s="86"/>
      <c r="L366" s="164"/>
      <c r="M366" s="164"/>
      <c r="N366" s="83"/>
      <c r="O366" s="164"/>
      <c r="P366" s="87"/>
      <c r="Q366" s="87"/>
      <c r="R366" s="87"/>
      <c r="S366" s="87"/>
      <c r="T366" s="25"/>
      <c r="U366" s="25"/>
      <c r="V366" s="25"/>
      <c r="W366" s="25"/>
      <c r="X366" s="25"/>
      <c r="Y366" s="25"/>
      <c r="Z366" s="25"/>
      <c r="AA366" s="25"/>
      <c r="AB366" s="25"/>
      <c r="AC366" s="25"/>
      <c r="AD366" s="25"/>
      <c r="AE366" s="25"/>
      <c r="AF366" s="25"/>
      <c r="AG366" s="25"/>
      <c r="AH366" s="25"/>
      <c r="AI366" s="25"/>
      <c r="AJ366" s="25"/>
      <c r="AK366" s="83"/>
      <c r="AL366" s="88"/>
      <c r="AM366" s="83"/>
      <c r="AN366" s="83"/>
      <c r="AO366" s="83"/>
      <c r="AP366" s="182"/>
      <c r="AQ366" s="172"/>
      <c r="AR366" s="85"/>
      <c r="AS366" s="85"/>
      <c r="AT366" s="85"/>
      <c r="AU366" s="85"/>
      <c r="AV366" s="240"/>
      <c r="AW366" s="58"/>
      <c r="AX366" s="41"/>
      <c r="AY366" s="41"/>
      <c r="BA366">
        <f t="shared" si="9"/>
        <v>0</v>
      </c>
    </row>
    <row r="367" spans="1:53" s="39" customFormat="1" ht="16" hidden="1" x14ac:dyDescent="0.2">
      <c r="A367" s="249" t="s">
        <v>39</v>
      </c>
      <c r="B367" s="250"/>
      <c r="C367" s="251"/>
      <c r="D367" s="252" t="s">
        <v>592</v>
      </c>
      <c r="E367" s="250"/>
      <c r="F367" s="250"/>
      <c r="G367" s="253"/>
      <c r="H367" s="253"/>
      <c r="I367" s="253"/>
      <c r="J367" s="253"/>
      <c r="K367" s="254"/>
      <c r="L367" s="255"/>
      <c r="M367" s="255"/>
      <c r="N367" s="256"/>
      <c r="O367" s="255"/>
      <c r="P367" s="250"/>
      <c r="Q367" s="250"/>
      <c r="R367" s="250"/>
      <c r="S367" s="250"/>
      <c r="T367" s="253"/>
      <c r="U367" s="253"/>
      <c r="V367" s="253"/>
      <c r="W367" s="253"/>
      <c r="X367" s="253"/>
      <c r="Y367" s="253"/>
      <c r="Z367" s="253"/>
      <c r="AA367" s="253"/>
      <c r="AB367" s="253"/>
      <c r="AC367" s="253"/>
      <c r="AD367" s="253"/>
      <c r="AE367" s="253"/>
      <c r="AF367" s="253"/>
      <c r="AG367" s="253"/>
      <c r="AH367" s="253"/>
      <c r="AI367" s="253"/>
      <c r="AJ367" s="253"/>
      <c r="AK367" s="256"/>
      <c r="AL367" s="257"/>
      <c r="AM367" s="256"/>
      <c r="AN367" s="256"/>
      <c r="AO367" s="256"/>
      <c r="AP367" s="258"/>
      <c r="AQ367" s="259"/>
      <c r="AR367" s="260"/>
      <c r="AS367" s="260"/>
      <c r="AT367" s="260"/>
      <c r="AU367" s="260"/>
      <c r="AV367" s="261"/>
      <c r="AW367" s="262"/>
      <c r="AX367" s="263"/>
      <c r="AY367" s="263"/>
      <c r="BA367">
        <f t="shared" si="9"/>
        <v>0</v>
      </c>
    </row>
    <row r="368" spans="1:53" ht="15" hidden="1" customHeight="1" x14ac:dyDescent="0.2">
      <c r="A368" s="61"/>
      <c r="B368" s="61"/>
      <c r="C368" s="62" t="s">
        <v>40</v>
      </c>
      <c r="D368" s="264" t="s">
        <v>349</v>
      </c>
      <c r="E368" s="16"/>
      <c r="F368" s="16"/>
      <c r="G368" s="63"/>
      <c r="H368" s="63"/>
      <c r="I368" s="63"/>
      <c r="J368" s="63"/>
      <c r="K368" s="16"/>
      <c r="L368" s="16"/>
      <c r="M368" s="16"/>
      <c r="N368" s="16"/>
      <c r="O368" s="16"/>
      <c r="P368" s="16"/>
      <c r="Q368" s="16"/>
      <c r="R368" s="16"/>
      <c r="S368" s="16"/>
      <c r="T368" s="63"/>
      <c r="U368" s="63"/>
      <c r="V368" s="63"/>
      <c r="W368" s="63"/>
      <c r="X368" s="63"/>
      <c r="Y368" s="63"/>
      <c r="Z368" s="63"/>
      <c r="AA368" s="63"/>
      <c r="AB368" s="63"/>
      <c r="AC368" s="63"/>
      <c r="AD368" s="63"/>
      <c r="AE368" s="63"/>
      <c r="AF368" s="63"/>
      <c r="AG368" s="63"/>
      <c r="AH368" s="63"/>
      <c r="AI368" s="63"/>
      <c r="AJ368" s="63"/>
      <c r="AK368" s="63"/>
      <c r="AL368" s="63"/>
      <c r="AM368" s="63"/>
      <c r="AN368" s="63"/>
      <c r="AO368" s="63"/>
      <c r="AP368" s="63"/>
      <c r="AQ368" s="63"/>
      <c r="AR368" s="64"/>
      <c r="AS368" s="64"/>
      <c r="AT368" s="64"/>
      <c r="AU368" s="64"/>
      <c r="AV368" s="64"/>
      <c r="AW368" s="44"/>
      <c r="AX368" s="44"/>
      <c r="AY368" s="44"/>
      <c r="BA368">
        <f t="shared" si="9"/>
        <v>0</v>
      </c>
    </row>
    <row r="369" spans="1:53" ht="15" hidden="1" customHeight="1" x14ac:dyDescent="0.2">
      <c r="A369" s="4"/>
      <c r="B369" s="4"/>
      <c r="C369" s="6"/>
      <c r="D369" s="23"/>
      <c r="E369" s="23"/>
      <c r="F369" s="23"/>
      <c r="G369" s="23"/>
      <c r="H369" s="23"/>
      <c r="I369" s="23"/>
      <c r="J369" s="23"/>
      <c r="K369" s="23"/>
      <c r="L369" s="23"/>
      <c r="M369" s="23"/>
      <c r="N369" s="23"/>
      <c r="O369" s="23"/>
      <c r="P369" s="23"/>
      <c r="Q369" s="23"/>
      <c r="R369" s="23"/>
      <c r="S369" s="23"/>
      <c r="T369" s="23"/>
      <c r="U369" s="23"/>
      <c r="V369" s="23"/>
      <c r="W369" s="23"/>
      <c r="X369" s="23"/>
      <c r="Y369" s="23"/>
      <c r="Z369" s="23"/>
      <c r="AA369" s="23"/>
      <c r="AB369" s="23"/>
      <c r="AC369" s="23"/>
      <c r="AD369" s="23"/>
      <c r="AE369" s="23"/>
      <c r="AF369" s="23"/>
      <c r="AG369" s="23"/>
      <c r="AH369" s="23"/>
      <c r="AI369" s="23"/>
      <c r="AJ369" s="23"/>
      <c r="AK369" s="23"/>
      <c r="AL369" s="23"/>
      <c r="AM369" s="23"/>
      <c r="AN369" s="23"/>
      <c r="AO369" s="23"/>
      <c r="AP369" s="23"/>
      <c r="AQ369" s="23"/>
      <c r="AR369" s="44"/>
      <c r="AS369" s="44"/>
      <c r="AT369" s="44"/>
      <c r="AU369" s="44"/>
      <c r="AV369" s="44"/>
      <c r="AW369" s="44"/>
      <c r="AX369" s="44"/>
      <c r="AY369" s="44"/>
      <c r="BA369">
        <f t="shared" si="9"/>
        <v>0</v>
      </c>
    </row>
    <row r="370" spans="1:53" ht="15" hidden="1" customHeight="1" x14ac:dyDescent="0.2">
      <c r="A370" s="4"/>
      <c r="B370" s="4"/>
      <c r="C370" s="6"/>
      <c r="D370" s="138"/>
      <c r="E370" s="23"/>
      <c r="F370" s="23"/>
      <c r="G370" s="23"/>
      <c r="H370" s="23"/>
      <c r="I370" s="23"/>
      <c r="J370" s="23"/>
      <c r="K370" s="23"/>
      <c r="L370" s="23"/>
      <c r="M370" s="23"/>
      <c r="N370" s="23"/>
      <c r="O370" s="23"/>
      <c r="P370" s="23"/>
      <c r="Q370" s="23"/>
      <c r="R370" s="23"/>
      <c r="S370" s="23"/>
      <c r="T370" s="23"/>
      <c r="U370" s="23"/>
      <c r="V370" s="23"/>
      <c r="W370" s="23"/>
      <c r="X370" s="23"/>
      <c r="Y370" s="23"/>
      <c r="Z370" s="23"/>
      <c r="AA370" s="23"/>
      <c r="AB370" s="23"/>
      <c r="AC370" s="23"/>
      <c r="AD370" s="23"/>
      <c r="AE370" s="23"/>
      <c r="AF370" s="23"/>
      <c r="AG370" s="23"/>
      <c r="AH370" s="23"/>
      <c r="AI370" s="23"/>
      <c r="AJ370" s="23"/>
      <c r="AK370" s="23"/>
      <c r="AL370" s="23"/>
      <c r="AM370" s="23"/>
      <c r="AN370" s="23"/>
      <c r="AO370" s="23"/>
      <c r="AP370" s="23"/>
      <c r="AQ370" s="23"/>
      <c r="AR370" s="44"/>
      <c r="AS370" s="44"/>
      <c r="AT370" s="44"/>
      <c r="AU370" s="44"/>
      <c r="AV370" s="44"/>
      <c r="AW370" s="44"/>
      <c r="AX370" s="44"/>
      <c r="AY370" s="44"/>
      <c r="BA370">
        <f t="shared" si="9"/>
        <v>0</v>
      </c>
    </row>
    <row r="371" spans="1:53" ht="15" hidden="1" customHeight="1" x14ac:dyDescent="0.2">
      <c r="A371" s="4"/>
      <c r="B371" s="4"/>
      <c r="C371" s="6"/>
      <c r="D371" s="138"/>
      <c r="E371" s="23"/>
      <c r="F371" s="23"/>
      <c r="G371" s="23"/>
      <c r="H371" s="23"/>
      <c r="I371" s="23"/>
      <c r="J371" s="23"/>
      <c r="K371" s="23"/>
      <c r="L371" s="23"/>
      <c r="M371" s="23"/>
      <c r="N371" s="23"/>
      <c r="O371" s="23"/>
      <c r="P371" s="23"/>
      <c r="Q371" s="23"/>
      <c r="R371" s="23"/>
      <c r="S371" s="23"/>
      <c r="T371" s="23"/>
      <c r="U371" s="23"/>
      <c r="V371" s="23"/>
      <c r="W371" s="23"/>
      <c r="X371" s="23"/>
      <c r="Y371" s="23"/>
      <c r="Z371" s="23"/>
      <c r="AA371" s="23"/>
      <c r="AB371" s="23"/>
      <c r="AC371" s="23"/>
      <c r="AD371" s="23"/>
      <c r="AE371" s="23"/>
      <c r="AF371" s="23"/>
      <c r="AG371" s="23"/>
      <c r="AH371" s="23"/>
      <c r="AI371" s="23"/>
      <c r="AJ371" s="23"/>
      <c r="AK371" s="23"/>
      <c r="AL371" s="23"/>
      <c r="AM371" s="23"/>
      <c r="AN371" s="23"/>
      <c r="AO371" s="23"/>
      <c r="AP371" s="23"/>
      <c r="AQ371" s="23"/>
      <c r="AR371" s="44"/>
      <c r="AS371" s="44"/>
      <c r="AT371" s="44"/>
      <c r="AU371" s="44"/>
      <c r="AV371" s="44"/>
      <c r="AW371" s="44"/>
      <c r="AX371" s="44"/>
      <c r="AY371" s="44"/>
      <c r="BA371">
        <f t="shared" si="9"/>
        <v>0</v>
      </c>
    </row>
    <row r="372" spans="1:53" s="39" customFormat="1" ht="15" hidden="1" customHeight="1" x14ac:dyDescent="0.2">
      <c r="A372" s="47" t="s">
        <v>41</v>
      </c>
      <c r="B372" s="47"/>
      <c r="C372" s="5"/>
      <c r="D372" s="265" t="s">
        <v>42</v>
      </c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1"/>
      <c r="AB372" s="51"/>
      <c r="AC372" s="51"/>
      <c r="AD372" s="51"/>
      <c r="AE372" s="51"/>
      <c r="AF372" s="51"/>
      <c r="AG372" s="51"/>
      <c r="AH372" s="51"/>
      <c r="AI372" s="51"/>
      <c r="AJ372" s="51"/>
      <c r="AK372" s="51"/>
      <c r="AL372" s="51"/>
      <c r="AM372" s="51"/>
      <c r="AN372" s="51"/>
      <c r="AO372" s="51"/>
      <c r="AP372" s="51"/>
      <c r="AQ372" s="51"/>
      <c r="AR372" s="52"/>
      <c r="AS372" s="52"/>
      <c r="AT372" s="52"/>
      <c r="AU372" s="52"/>
      <c r="AV372" s="52"/>
      <c r="AW372" s="52"/>
      <c r="AX372" s="52"/>
      <c r="AY372" s="52"/>
      <c r="BA372">
        <f t="shared" si="9"/>
        <v>0</v>
      </c>
    </row>
    <row r="373" spans="1:53" ht="15" hidden="1" customHeight="1" x14ac:dyDescent="0.2">
      <c r="A373" s="4"/>
      <c r="B373" s="4"/>
      <c r="C373" s="6" t="s">
        <v>42</v>
      </c>
      <c r="D373" s="264" t="s">
        <v>349</v>
      </c>
      <c r="E373" s="26"/>
      <c r="F373" s="26"/>
      <c r="G373" s="23"/>
      <c r="H373" s="23"/>
      <c r="I373" s="23"/>
      <c r="J373" s="23"/>
      <c r="K373" s="26"/>
      <c r="L373" s="26"/>
      <c r="M373" s="26"/>
      <c r="N373" s="26"/>
      <c r="O373" s="26"/>
      <c r="P373" s="26"/>
      <c r="Q373" s="26"/>
      <c r="R373" s="26"/>
      <c r="S373" s="26"/>
      <c r="T373" s="23"/>
      <c r="U373" s="23"/>
      <c r="V373" s="23"/>
      <c r="W373" s="23"/>
      <c r="X373" s="23"/>
      <c r="Y373" s="23"/>
      <c r="Z373" s="23"/>
      <c r="AA373" s="23"/>
      <c r="AB373" s="23"/>
      <c r="AC373" s="23"/>
      <c r="AD373" s="23"/>
      <c r="AE373" s="23"/>
      <c r="AF373" s="23"/>
      <c r="AG373" s="23"/>
      <c r="AH373" s="23"/>
      <c r="AI373" s="23"/>
      <c r="AJ373" s="23"/>
      <c r="AK373" s="23"/>
      <c r="AL373" s="23"/>
      <c r="AM373" s="23"/>
      <c r="AN373" s="23"/>
      <c r="AO373" s="23"/>
      <c r="AP373" s="23"/>
      <c r="AQ373" s="23"/>
      <c r="AR373" s="44"/>
      <c r="AS373" s="44"/>
      <c r="AT373" s="44"/>
      <c r="AU373" s="44"/>
      <c r="AV373" s="44"/>
      <c r="AW373" s="44"/>
      <c r="AX373" s="44"/>
      <c r="AY373" s="44"/>
      <c r="BA373">
        <f t="shared" si="9"/>
        <v>0</v>
      </c>
    </row>
    <row r="374" spans="1:53" ht="15" hidden="1" customHeight="1" x14ac:dyDescent="0.2">
      <c r="A374" s="4"/>
      <c r="B374" s="4"/>
      <c r="C374" s="6"/>
      <c r="D374" s="23"/>
      <c r="E374" s="23"/>
      <c r="F374" s="23"/>
      <c r="G374" s="23"/>
      <c r="H374" s="23"/>
      <c r="I374" s="23"/>
      <c r="J374" s="23"/>
      <c r="K374" s="23"/>
      <c r="L374" s="23"/>
      <c r="M374" s="23"/>
      <c r="N374" s="23"/>
      <c r="O374" s="23"/>
      <c r="P374" s="23"/>
      <c r="Q374" s="23"/>
      <c r="R374" s="23"/>
      <c r="S374" s="23"/>
      <c r="T374" s="23"/>
      <c r="U374" s="23"/>
      <c r="V374" s="23"/>
      <c r="W374" s="23"/>
      <c r="X374" s="23"/>
      <c r="Y374" s="23"/>
      <c r="Z374" s="23"/>
      <c r="AA374" s="23"/>
      <c r="AB374" s="23"/>
      <c r="AC374" s="23"/>
      <c r="AD374" s="23"/>
      <c r="AE374" s="23"/>
      <c r="AF374" s="23"/>
      <c r="AG374" s="23"/>
      <c r="AH374" s="23"/>
      <c r="AI374" s="23"/>
      <c r="AJ374" s="23"/>
      <c r="AK374" s="23"/>
      <c r="AL374" s="23"/>
      <c r="AM374" s="23"/>
      <c r="AN374" s="23"/>
      <c r="AO374" s="23"/>
      <c r="AP374" s="23"/>
      <c r="AQ374" s="23"/>
      <c r="AR374" s="44"/>
      <c r="AS374" s="44"/>
      <c r="AT374" s="44"/>
      <c r="AU374" s="44"/>
      <c r="AV374" s="44"/>
      <c r="AW374" s="44"/>
      <c r="AX374" s="44"/>
      <c r="AY374" s="44"/>
      <c r="BA374">
        <f t="shared" si="9"/>
        <v>0</v>
      </c>
    </row>
    <row r="375" spans="1:53" ht="15" hidden="1" customHeight="1" x14ac:dyDescent="0.2">
      <c r="A375" s="4"/>
      <c r="B375" s="4"/>
      <c r="C375" s="6"/>
      <c r="D375" s="138"/>
      <c r="E375" s="23"/>
      <c r="F375" s="23"/>
      <c r="G375" s="23"/>
      <c r="H375" s="23"/>
      <c r="I375" s="23"/>
      <c r="J375" s="23"/>
      <c r="K375" s="23"/>
      <c r="L375" s="23"/>
      <c r="M375" s="23"/>
      <c r="N375" s="23"/>
      <c r="O375" s="23"/>
      <c r="P375" s="23"/>
      <c r="Q375" s="23"/>
      <c r="R375" s="23"/>
      <c r="S375" s="23"/>
      <c r="T375" s="23"/>
      <c r="U375" s="23"/>
      <c r="V375" s="23"/>
      <c r="W375" s="23"/>
      <c r="X375" s="23"/>
      <c r="Y375" s="23"/>
      <c r="Z375" s="23"/>
      <c r="AA375" s="23"/>
      <c r="AB375" s="23"/>
      <c r="AC375" s="23"/>
      <c r="AD375" s="23"/>
      <c r="AE375" s="23"/>
      <c r="AF375" s="23"/>
      <c r="AG375" s="23"/>
      <c r="AH375" s="23"/>
      <c r="AI375" s="23"/>
      <c r="AJ375" s="23"/>
      <c r="AK375" s="23"/>
      <c r="AL375" s="23"/>
      <c r="AM375" s="23"/>
      <c r="AN375" s="23"/>
      <c r="AO375" s="23"/>
      <c r="AP375" s="23"/>
      <c r="AQ375" s="23"/>
      <c r="AR375" s="44"/>
      <c r="AS375" s="44"/>
      <c r="AT375" s="44"/>
      <c r="AU375" s="44"/>
      <c r="AV375" s="44"/>
      <c r="AW375" s="44"/>
      <c r="AX375" s="44"/>
      <c r="AY375" s="44"/>
      <c r="BA375">
        <f t="shared" si="9"/>
        <v>0</v>
      </c>
    </row>
    <row r="376" spans="1:53" ht="15" hidden="1" customHeight="1" x14ac:dyDescent="0.2">
      <c r="A376" s="4"/>
      <c r="B376" s="4"/>
      <c r="C376" s="6"/>
      <c r="D376" s="138"/>
      <c r="E376" s="23"/>
      <c r="F376" s="23"/>
      <c r="G376" s="23"/>
      <c r="H376" s="23"/>
      <c r="I376" s="23"/>
      <c r="J376" s="23"/>
      <c r="K376" s="23"/>
      <c r="L376" s="23"/>
      <c r="M376" s="23"/>
      <c r="N376" s="23"/>
      <c r="O376" s="23"/>
      <c r="P376" s="23"/>
      <c r="Q376" s="23"/>
      <c r="R376" s="23"/>
      <c r="S376" s="23"/>
      <c r="T376" s="23"/>
      <c r="U376" s="23"/>
      <c r="V376" s="23"/>
      <c r="W376" s="23"/>
      <c r="X376" s="23"/>
      <c r="Y376" s="23"/>
      <c r="Z376" s="23"/>
      <c r="AA376" s="23"/>
      <c r="AB376" s="23"/>
      <c r="AC376" s="23"/>
      <c r="AD376" s="23"/>
      <c r="AE376" s="23"/>
      <c r="AF376" s="23"/>
      <c r="AG376" s="23"/>
      <c r="AH376" s="23"/>
      <c r="AI376" s="23"/>
      <c r="AJ376" s="23"/>
      <c r="AK376" s="23"/>
      <c r="AL376" s="23"/>
      <c r="AM376" s="23"/>
      <c r="AN376" s="23"/>
      <c r="AO376" s="23"/>
      <c r="AP376" s="23"/>
      <c r="AQ376" s="23"/>
      <c r="AR376" s="44"/>
      <c r="AS376" s="44"/>
      <c r="AT376" s="44"/>
      <c r="AU376" s="44"/>
      <c r="AV376" s="44"/>
      <c r="AW376" s="44"/>
      <c r="AX376" s="44"/>
      <c r="AY376" s="44"/>
      <c r="BA376">
        <f t="shared" si="9"/>
        <v>0</v>
      </c>
    </row>
    <row r="377" spans="1:53" ht="15" hidden="1" customHeight="1" x14ac:dyDescent="0.2">
      <c r="A377" s="4"/>
      <c r="B377" s="4"/>
      <c r="C377" s="6"/>
      <c r="D377" s="138"/>
      <c r="E377" s="23"/>
      <c r="F377" s="23"/>
      <c r="G377" s="23"/>
      <c r="H377" s="23"/>
      <c r="I377" s="23"/>
      <c r="J377" s="23"/>
      <c r="K377" s="23"/>
      <c r="L377" s="23"/>
      <c r="M377" s="23"/>
      <c r="N377" s="23"/>
      <c r="O377" s="23"/>
      <c r="P377" s="23"/>
      <c r="Q377" s="23"/>
      <c r="R377" s="23"/>
      <c r="S377" s="23"/>
      <c r="T377" s="23"/>
      <c r="U377" s="23"/>
      <c r="V377" s="23"/>
      <c r="W377" s="23"/>
      <c r="X377" s="23"/>
      <c r="Y377" s="23"/>
      <c r="Z377" s="23"/>
      <c r="AA377" s="23"/>
      <c r="AB377" s="23"/>
      <c r="AC377" s="23"/>
      <c r="AD377" s="23"/>
      <c r="AE377" s="23"/>
      <c r="AF377" s="23"/>
      <c r="AG377" s="23"/>
      <c r="AH377" s="23"/>
      <c r="AI377" s="23"/>
      <c r="AJ377" s="23"/>
      <c r="AK377" s="23"/>
      <c r="AL377" s="23"/>
      <c r="AM377" s="23"/>
      <c r="AN377" s="23"/>
      <c r="AO377" s="23"/>
      <c r="AP377" s="23"/>
      <c r="AQ377" s="23"/>
      <c r="AR377" s="44"/>
      <c r="AS377" s="44"/>
      <c r="AT377" s="44"/>
      <c r="AU377" s="44"/>
      <c r="AV377" s="44"/>
      <c r="AW377" s="44"/>
      <c r="AX377" s="44"/>
      <c r="AY377" s="44"/>
      <c r="BA377">
        <f t="shared" si="9"/>
        <v>0</v>
      </c>
    </row>
    <row r="378" spans="1:53" s="39" customFormat="1" ht="15" hidden="1" customHeight="1" x14ac:dyDescent="0.2">
      <c r="A378" s="47" t="s">
        <v>43</v>
      </c>
      <c r="B378" s="47"/>
      <c r="C378" s="5"/>
      <c r="D378" s="265" t="s">
        <v>593</v>
      </c>
      <c r="E378" s="51"/>
      <c r="F378" s="51"/>
      <c r="G378" s="51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  <c r="W378" s="51"/>
      <c r="X378" s="51"/>
      <c r="Y378" s="51"/>
      <c r="Z378" s="51"/>
      <c r="AA378" s="51"/>
      <c r="AB378" s="51"/>
      <c r="AC378" s="51"/>
      <c r="AD378" s="51"/>
      <c r="AE378" s="51"/>
      <c r="AF378" s="51"/>
      <c r="AG378" s="51"/>
      <c r="AH378" s="51"/>
      <c r="AI378" s="51"/>
      <c r="AJ378" s="51"/>
      <c r="AK378" s="51"/>
      <c r="AL378" s="51"/>
      <c r="AM378" s="51"/>
      <c r="AN378" s="51"/>
      <c r="AO378" s="51"/>
      <c r="AP378" s="51"/>
      <c r="AQ378" s="51"/>
      <c r="AR378" s="52"/>
      <c r="AS378" s="52"/>
      <c r="AT378" s="52"/>
      <c r="AU378" s="52"/>
      <c r="AV378" s="52"/>
      <c r="AW378" s="52"/>
      <c r="AX378" s="52"/>
      <c r="AY378" s="52"/>
      <c r="BA378">
        <f t="shared" si="9"/>
        <v>0</v>
      </c>
    </row>
    <row r="379" spans="1:53" ht="15" hidden="1" customHeight="1" x14ac:dyDescent="0.2">
      <c r="A379" s="4"/>
      <c r="B379" s="4"/>
      <c r="C379" s="6" t="s">
        <v>44</v>
      </c>
      <c r="D379" s="264" t="s">
        <v>349</v>
      </c>
      <c r="E379" s="26"/>
      <c r="F379" s="26"/>
      <c r="G379" s="23"/>
      <c r="H379" s="23"/>
      <c r="I379" s="23"/>
      <c r="J379" s="23"/>
      <c r="K379" s="26"/>
      <c r="L379" s="26"/>
      <c r="M379" s="26"/>
      <c r="N379" s="26"/>
      <c r="O379" s="26"/>
      <c r="P379" s="26"/>
      <c r="Q379" s="26"/>
      <c r="R379" s="26"/>
      <c r="S379" s="26"/>
      <c r="T379" s="23"/>
      <c r="U379" s="23"/>
      <c r="V379" s="23"/>
      <c r="W379" s="23"/>
      <c r="X379" s="23"/>
      <c r="Y379" s="23"/>
      <c r="Z379" s="23"/>
      <c r="AA379" s="23"/>
      <c r="AB379" s="23"/>
      <c r="AC379" s="23"/>
      <c r="AD379" s="23"/>
      <c r="AE379" s="23"/>
      <c r="AF379" s="23"/>
      <c r="AG379" s="23"/>
      <c r="AH379" s="23"/>
      <c r="AI379" s="23"/>
      <c r="AJ379" s="23"/>
      <c r="AK379" s="23"/>
      <c r="AL379" s="23"/>
      <c r="AM379" s="23"/>
      <c r="AN379" s="23"/>
      <c r="AO379" s="23"/>
      <c r="AP379" s="23"/>
      <c r="AQ379" s="23"/>
      <c r="AR379" s="44"/>
      <c r="AS379" s="44"/>
      <c r="AT379" s="44"/>
      <c r="AU379" s="44"/>
      <c r="AV379" s="44"/>
      <c r="AW379" s="44"/>
      <c r="AX379" s="44"/>
      <c r="AY379" s="44"/>
      <c r="BA379">
        <f t="shared" si="9"/>
        <v>0</v>
      </c>
    </row>
    <row r="380" spans="1:53" ht="15" hidden="1" customHeight="1" x14ac:dyDescent="0.2">
      <c r="A380" s="4"/>
      <c r="B380" s="4"/>
      <c r="C380" s="7"/>
      <c r="D380" s="23"/>
      <c r="E380" s="23"/>
      <c r="F380" s="23"/>
      <c r="G380" s="23"/>
      <c r="H380" s="23"/>
      <c r="I380" s="23"/>
      <c r="J380" s="23"/>
      <c r="K380" s="23"/>
      <c r="L380" s="23"/>
      <c r="M380" s="23"/>
      <c r="N380" s="23"/>
      <c r="O380" s="23"/>
      <c r="P380" s="23"/>
      <c r="Q380" s="23"/>
      <c r="R380" s="23"/>
      <c r="S380" s="23"/>
      <c r="T380" s="23"/>
      <c r="U380" s="23"/>
      <c r="V380" s="23"/>
      <c r="W380" s="23"/>
      <c r="X380" s="23"/>
      <c r="Y380" s="23"/>
      <c r="Z380" s="23"/>
      <c r="AA380" s="23"/>
      <c r="AB380" s="23"/>
      <c r="AC380" s="23"/>
      <c r="AD380" s="23"/>
      <c r="AE380" s="23"/>
      <c r="AF380" s="23"/>
      <c r="AG380" s="23"/>
      <c r="AH380" s="23"/>
      <c r="AI380" s="23"/>
      <c r="AJ380" s="23"/>
      <c r="AK380" s="23"/>
      <c r="AL380" s="23"/>
      <c r="AM380" s="23"/>
      <c r="AN380" s="23"/>
      <c r="AO380" s="23"/>
      <c r="AP380" s="23"/>
      <c r="AQ380" s="23"/>
      <c r="AR380" s="44"/>
      <c r="AS380" s="44"/>
      <c r="AT380" s="44"/>
      <c r="AU380" s="44"/>
      <c r="AV380" s="44"/>
      <c r="AW380" s="44"/>
      <c r="AX380" s="44"/>
      <c r="AY380" s="44"/>
      <c r="BA380">
        <f t="shared" si="9"/>
        <v>0</v>
      </c>
    </row>
    <row r="381" spans="1:53" ht="15" hidden="1" customHeight="1" x14ac:dyDescent="0.2">
      <c r="A381" s="4"/>
      <c r="B381" s="4"/>
      <c r="C381" s="7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3"/>
      <c r="AR381" s="44"/>
      <c r="AS381" s="44"/>
      <c r="AT381" s="44"/>
      <c r="AU381" s="44"/>
      <c r="AV381" s="44"/>
      <c r="AW381" s="44"/>
      <c r="AX381" s="44"/>
      <c r="AY381" s="44"/>
      <c r="BA381">
        <f t="shared" si="9"/>
        <v>0</v>
      </c>
    </row>
    <row r="382" spans="1:53" x14ac:dyDescent="0.2">
      <c r="AQ382">
        <f>SUBTOTAL(9,AQ33:AQ171)</f>
        <v>910000</v>
      </c>
      <c r="AZ382" s="275"/>
    </row>
    <row r="383" spans="1:53" s="19" customFormat="1" x14ac:dyDescent="0.2">
      <c r="A383"/>
      <c r="B383"/>
      <c r="C383"/>
      <c r="D383" s="1632" t="s">
        <v>343</v>
      </c>
      <c r="E383" s="1632"/>
      <c r="F383" s="1632"/>
      <c r="G383" s="1632"/>
      <c r="H383" s="1632"/>
      <c r="I383" s="1632"/>
      <c r="J383" s="1632"/>
      <c r="K383" s="1632"/>
      <c r="L383"/>
      <c r="M383"/>
      <c r="N383"/>
      <c r="O383"/>
      <c r="P383"/>
      <c r="Q383" s="1630" t="s">
        <v>632</v>
      </c>
      <c r="R383" s="1630"/>
      <c r="S383" s="1630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 s="1633" t="s">
        <v>437</v>
      </c>
      <c r="AP383" s="1633"/>
      <c r="AQ383" s="1633"/>
      <c r="AR383" s="46"/>
      <c r="AS383" s="46"/>
      <c r="AT383" s="46"/>
      <c r="AU383" s="46"/>
      <c r="AV383" s="36"/>
      <c r="AW383" s="36"/>
      <c r="AX383" s="36"/>
      <c r="AY383" s="36"/>
    </row>
    <row r="384" spans="1:53" s="19" customFormat="1" x14ac:dyDescent="0.2">
      <c r="A384"/>
      <c r="B384"/>
      <c r="C384"/>
      <c r="D384" s="1632" t="s">
        <v>344</v>
      </c>
      <c r="E384" s="1632"/>
      <c r="F384" s="1632"/>
      <c r="G384" s="1632"/>
      <c r="H384" s="1632"/>
      <c r="I384" s="1632"/>
      <c r="J384" s="1632"/>
      <c r="K384" s="1632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 s="1633"/>
      <c r="AP384" s="1633"/>
      <c r="AQ384" s="1633"/>
      <c r="AR384" s="20"/>
      <c r="AS384" s="20"/>
      <c r="AT384" s="36"/>
      <c r="AU384" s="36"/>
      <c r="AV384" s="36"/>
      <c r="AW384" s="36"/>
      <c r="AX384" s="36"/>
      <c r="AY384" s="36"/>
    </row>
    <row r="385" spans="1:51" s="19" customFormat="1" x14ac:dyDescent="0.2">
      <c r="A385"/>
      <c r="B385"/>
      <c r="C385"/>
      <c r="D385" s="1632" t="s">
        <v>92</v>
      </c>
      <c r="E385" s="1632"/>
      <c r="F385" s="1632"/>
      <c r="G385" s="1632"/>
      <c r="H385" s="1632"/>
      <c r="I385" s="1632"/>
      <c r="J385" s="1632"/>
      <c r="K385" s="1632"/>
      <c r="L385"/>
      <c r="M385"/>
      <c r="N385"/>
      <c r="O385"/>
      <c r="P385"/>
      <c r="Q385" s="1630" t="s">
        <v>345</v>
      </c>
      <c r="R385" s="1630"/>
      <c r="S385" s="1630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 s="1633" t="s">
        <v>345</v>
      </c>
      <c r="AP385" s="1633"/>
      <c r="AQ385" s="1633"/>
      <c r="AR385" s="46"/>
      <c r="AS385" s="46"/>
      <c r="AT385" s="36"/>
      <c r="AU385" s="36"/>
      <c r="AV385" s="36"/>
      <c r="AW385" s="36"/>
      <c r="AX385" s="36"/>
      <c r="AY385" s="36"/>
    </row>
    <row r="386" spans="1:51" s="19" customFormat="1" x14ac:dyDescent="0.2">
      <c r="A386"/>
      <c r="B386"/>
      <c r="C386"/>
      <c r="D386" s="270"/>
      <c r="E386" s="269"/>
      <c r="F386" s="27"/>
      <c r="G386" s="29"/>
      <c r="H386" s="29"/>
      <c r="I386" s="29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 s="30"/>
      <c r="AP386" s="30"/>
      <c r="AQ386" s="30"/>
      <c r="AR386" s="20"/>
      <c r="AS386" s="20"/>
      <c r="AT386" s="36"/>
      <c r="AU386" s="36"/>
      <c r="AV386" s="36"/>
      <c r="AW386" s="36"/>
      <c r="AX386" s="36"/>
      <c r="AY386" s="36"/>
    </row>
    <row r="387" spans="1:51" s="19" customFormat="1" x14ac:dyDescent="0.2">
      <c r="A387"/>
      <c r="B387"/>
      <c r="C387"/>
      <c r="D387" s="270"/>
      <c r="E387" s="269"/>
      <c r="F387" s="27"/>
      <c r="G387" s="28"/>
      <c r="H387" s="28"/>
      <c r="I387" s="28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 s="30"/>
      <c r="AP387" s="30"/>
      <c r="AQ387" s="30"/>
      <c r="AR387" s="20"/>
      <c r="AS387" s="20"/>
      <c r="AT387" s="36"/>
      <c r="AU387" s="36"/>
      <c r="AV387" s="36"/>
      <c r="AW387" s="36"/>
      <c r="AX387" s="36"/>
      <c r="AY387" s="36"/>
    </row>
    <row r="388" spans="1:51" s="19" customFormat="1" x14ac:dyDescent="0.2">
      <c r="A388"/>
      <c r="B388"/>
      <c r="C388"/>
      <c r="D388" s="270"/>
      <c r="E388" s="269"/>
      <c r="F388" s="27"/>
      <c r="G388" s="12"/>
      <c r="H388" s="12"/>
      <c r="I388" s="12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 s="30"/>
      <c r="AP388" s="30"/>
      <c r="AQ388" s="30"/>
      <c r="AR388" s="20"/>
      <c r="AS388" s="20"/>
      <c r="AT388" s="36"/>
      <c r="AU388" s="36"/>
      <c r="AV388" s="36"/>
      <c r="AW388" s="36"/>
      <c r="AX388" s="36"/>
      <c r="AY388" s="36"/>
    </row>
    <row r="389" spans="1:51" s="19" customFormat="1" x14ac:dyDescent="0.2">
      <c r="A389"/>
      <c r="B389"/>
      <c r="C389"/>
      <c r="D389" s="270"/>
      <c r="E389" s="269"/>
      <c r="F389" s="27"/>
      <c r="G389" s="12"/>
      <c r="H389" s="12"/>
      <c r="I389" s="12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 s="30"/>
      <c r="AP389" s="30"/>
      <c r="AQ389" s="30"/>
      <c r="AR389" s="20"/>
      <c r="AS389" s="20"/>
      <c r="AT389" s="36"/>
      <c r="AU389" s="36"/>
      <c r="AV389" s="36"/>
      <c r="AW389" s="36"/>
      <c r="AX389" s="36"/>
      <c r="AY389" s="36"/>
    </row>
    <row r="390" spans="1:51" s="19" customFormat="1" x14ac:dyDescent="0.2">
      <c r="A390"/>
      <c r="B390"/>
      <c r="C390"/>
      <c r="D390" s="1450" t="s">
        <v>633</v>
      </c>
      <c r="E390" s="1450"/>
      <c r="F390" s="1450"/>
      <c r="G390" s="1450"/>
      <c r="H390" s="1450"/>
      <c r="I390" s="1450"/>
      <c r="J390" s="1450"/>
      <c r="K390" s="1450"/>
      <c r="L390"/>
      <c r="M390"/>
      <c r="N390"/>
      <c r="O390"/>
      <c r="P390"/>
      <c r="Q390" s="1628" t="s">
        <v>346</v>
      </c>
      <c r="R390" s="1628"/>
      <c r="S390" s="1628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 s="1504" t="s">
        <v>346</v>
      </c>
      <c r="AP390" s="1504"/>
      <c r="AQ390" s="1504"/>
      <c r="AR390" s="20"/>
      <c r="AS390" s="20"/>
      <c r="AT390" s="36"/>
      <c r="AU390" s="36"/>
      <c r="AV390" s="36"/>
      <c r="AW390" s="36"/>
      <c r="AX390" s="36"/>
      <c r="AY390" s="36"/>
    </row>
    <row r="391" spans="1:51" s="19" customFormat="1" x14ac:dyDescent="0.2">
      <c r="A391"/>
      <c r="B391"/>
      <c r="C391"/>
      <c r="D391" s="1629" t="s">
        <v>634</v>
      </c>
      <c r="E391" s="1629"/>
      <c r="F391" s="1629"/>
      <c r="G391" s="1629"/>
      <c r="H391" s="1629"/>
      <c r="I391" s="1629"/>
      <c r="J391" s="1629"/>
      <c r="K391" s="1629"/>
      <c r="L391"/>
      <c r="M391"/>
      <c r="N391"/>
      <c r="O391"/>
      <c r="P391"/>
      <c r="Q391" s="1630" t="s">
        <v>347</v>
      </c>
      <c r="R391" s="1630"/>
      <c r="S391" s="1630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 s="1631" t="s">
        <v>347</v>
      </c>
      <c r="AP391" s="1631"/>
      <c r="AQ391" s="1631"/>
      <c r="AR391" s="45"/>
      <c r="AS391" s="45"/>
      <c r="AT391" s="36"/>
      <c r="AU391" s="36"/>
      <c r="AV391" s="36"/>
      <c r="AW391" s="36"/>
      <c r="AX391" s="36"/>
      <c r="AY391" s="36"/>
    </row>
    <row r="392" spans="1:51" s="19" customFormat="1" x14ac:dyDescent="0.2">
      <c r="A392"/>
      <c r="B392"/>
      <c r="C392"/>
      <c r="D392" s="28"/>
      <c r="E392" s="28"/>
      <c r="F392" s="28"/>
      <c r="G392" s="28"/>
      <c r="H392" s="28"/>
      <c r="I392" s="28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 s="28"/>
      <c r="AR392" s="46"/>
      <c r="AS392" s="46"/>
      <c r="AT392" s="36"/>
      <c r="AU392" s="36"/>
      <c r="AV392" s="36"/>
      <c r="AW392" s="36"/>
      <c r="AX392" s="36"/>
      <c r="AY392" s="36"/>
    </row>
  </sheetData>
  <autoFilter ref="A8:BA381" xr:uid="{00000000-0009-0000-0000-00000A000000}">
    <filterColumn colId="52">
      <filters>
        <filter val="100.000"/>
        <filter val="140.000"/>
        <filter val="160.000"/>
        <filter val="200.000"/>
        <filter val="210.000"/>
      </filters>
    </filterColumn>
  </autoFilter>
  <mergeCells count="78">
    <mergeCell ref="A1:AY1"/>
    <mergeCell ref="A2:AY2"/>
    <mergeCell ref="A3:AY3"/>
    <mergeCell ref="A5:A7"/>
    <mergeCell ref="B5:B7"/>
    <mergeCell ref="C5:C7"/>
    <mergeCell ref="D5:D7"/>
    <mergeCell ref="E5:E7"/>
    <mergeCell ref="F5:F7"/>
    <mergeCell ref="G5:J5"/>
    <mergeCell ref="T5:V5"/>
    <mergeCell ref="Q6:Q7"/>
    <mergeCell ref="R6:R7"/>
    <mergeCell ref="S6:S7"/>
    <mergeCell ref="T6:T7"/>
    <mergeCell ref="K5:K7"/>
    <mergeCell ref="AB6:AB7"/>
    <mergeCell ref="AC6:AC7"/>
    <mergeCell ref="AD6:AD7"/>
    <mergeCell ref="AE6:AE7"/>
    <mergeCell ref="W5:X5"/>
    <mergeCell ref="Y5:Y7"/>
    <mergeCell ref="Z5:AA5"/>
    <mergeCell ref="AB5:AD5"/>
    <mergeCell ref="AE5:AF5"/>
    <mergeCell ref="AN5:AQ5"/>
    <mergeCell ref="AR5:AR7"/>
    <mergeCell ref="AS5:AU5"/>
    <mergeCell ref="AV5:AV7"/>
    <mergeCell ref="AW5:AY5"/>
    <mergeCell ref="AW6:AW7"/>
    <mergeCell ref="AX6:AY6"/>
    <mergeCell ref="AP6:AP7"/>
    <mergeCell ref="AQ6:AQ7"/>
    <mergeCell ref="AS6:AS7"/>
    <mergeCell ref="D24:L24"/>
    <mergeCell ref="D28:L28"/>
    <mergeCell ref="AF6:AF7"/>
    <mergeCell ref="AN6:AN7"/>
    <mergeCell ref="AO6:AO7"/>
    <mergeCell ref="U6:U7"/>
    <mergeCell ref="V6:V7"/>
    <mergeCell ref="W6:W7"/>
    <mergeCell ref="X6:X7"/>
    <mergeCell ref="Z6:Z7"/>
    <mergeCell ref="AA6:AA7"/>
    <mergeCell ref="L5:L7"/>
    <mergeCell ref="M5:M7"/>
    <mergeCell ref="N5:N7"/>
    <mergeCell ref="O5:S5"/>
    <mergeCell ref="AG5:AG7"/>
    <mergeCell ref="D385:K385"/>
    <mergeCell ref="Q385:S385"/>
    <mergeCell ref="AO385:AQ385"/>
    <mergeCell ref="AT6:AT7"/>
    <mergeCell ref="AU6:AU7"/>
    <mergeCell ref="G6:G7"/>
    <mergeCell ref="H6:I6"/>
    <mergeCell ref="J6:J7"/>
    <mergeCell ref="O6:O7"/>
    <mergeCell ref="P6:P7"/>
    <mergeCell ref="AH5:AH7"/>
    <mergeCell ref="AI5:AI7"/>
    <mergeCell ref="AJ5:AJ7"/>
    <mergeCell ref="AK5:AK7"/>
    <mergeCell ref="AL5:AL7"/>
    <mergeCell ref="AM5:AM7"/>
    <mergeCell ref="D383:K383"/>
    <mergeCell ref="Q383:S383"/>
    <mergeCell ref="AO383:AQ383"/>
    <mergeCell ref="D384:K384"/>
    <mergeCell ref="AO384:AQ384"/>
    <mergeCell ref="D390:K390"/>
    <mergeCell ref="Q390:S390"/>
    <mergeCell ref="AO390:AQ390"/>
    <mergeCell ref="D391:K391"/>
    <mergeCell ref="Q391:S391"/>
    <mergeCell ref="AO391:AQ391"/>
  </mergeCells>
  <pageMargins left="0.5" right="0.5" top="1.5" bottom="1.5" header="0.75" footer="0.25"/>
  <pageSetup paperSize="258" scale="66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AR22"/>
  <sheetViews>
    <sheetView view="pageBreakPreview" zoomScale="82" zoomScaleSheetLayoutView="82" workbookViewId="0">
      <pane xSplit="5" ySplit="3" topLeftCell="Y4" activePane="bottomRight" state="frozen"/>
      <selection activeCell="X15" sqref="X15"/>
      <selection pane="topRight" activeCell="X15" sqref="X15"/>
      <selection pane="bottomLeft" activeCell="X15" sqref="X15"/>
      <selection pane="bottomRight" activeCell="Y15" sqref="Y15"/>
    </sheetView>
  </sheetViews>
  <sheetFormatPr baseColWidth="10" defaultColWidth="8.83203125" defaultRowHeight="15" x14ac:dyDescent="0.2"/>
  <cols>
    <col min="1" max="1" width="13.1640625" hidden="1" customWidth="1"/>
    <col min="2" max="2" width="10.6640625" style="824" customWidth="1"/>
    <col min="3" max="3" width="20.6640625" style="11" customWidth="1"/>
    <col min="4" max="4" width="32.1640625" customWidth="1"/>
    <col min="5" max="5" width="29.83203125" customWidth="1"/>
    <col min="6" max="6" width="14.5" customWidth="1"/>
    <col min="7" max="7" width="25.5" customWidth="1"/>
    <col min="8" max="8" width="8.83203125" customWidth="1"/>
    <col min="9" max="9" width="14.5" customWidth="1"/>
    <col min="10" max="10" width="11.5" customWidth="1"/>
    <col min="11" max="11" width="12.6640625" customWidth="1"/>
    <col min="12" max="17" width="29.83203125" customWidth="1"/>
    <col min="18" max="18" width="46.5" style="568" customWidth="1"/>
    <col min="19" max="19" width="17.5" customWidth="1"/>
    <col min="20" max="20" width="34.5" customWidth="1"/>
    <col min="21" max="21" width="16.33203125" customWidth="1"/>
    <col min="22" max="22" width="18.6640625" style="11" customWidth="1"/>
    <col min="23" max="23" width="15.33203125" style="11" customWidth="1"/>
    <col min="24" max="24" width="19.33203125" style="11" customWidth="1"/>
    <col min="25" max="25" width="18" style="11" customWidth="1"/>
    <col min="26" max="26" width="18.5" style="11" customWidth="1"/>
    <col min="27" max="27" width="20.83203125" style="11" customWidth="1"/>
    <col min="28" max="29" width="16.33203125" style="11" customWidth="1"/>
    <col min="30" max="30" width="16.33203125" style="674" customWidth="1"/>
    <col min="31" max="31" width="9.1640625" customWidth="1"/>
    <col min="32" max="32" width="23.33203125" customWidth="1"/>
    <col min="33" max="33" width="19.1640625" customWidth="1"/>
    <col min="34" max="34" width="23" customWidth="1"/>
    <col min="35" max="35" width="23.5" customWidth="1"/>
    <col min="36" max="36" width="34.1640625" customWidth="1"/>
    <col min="37" max="37" width="18.5" style="74" customWidth="1"/>
    <col min="38" max="38" width="22.5" customWidth="1"/>
    <col min="39" max="39" width="20.1640625" customWidth="1"/>
    <col min="40" max="40" width="22.1640625" customWidth="1"/>
    <col min="41" max="41" width="33.83203125" style="800" customWidth="1"/>
    <col min="42" max="44" width="9.1640625" style="800"/>
  </cols>
  <sheetData>
    <row r="1" spans="2:44" ht="21" x14ac:dyDescent="0.25">
      <c r="B1" s="1657" t="s">
        <v>1277</v>
      </c>
      <c r="C1" s="1657"/>
      <c r="D1" s="1657"/>
      <c r="E1" s="1657"/>
      <c r="F1" s="1657"/>
      <c r="G1" s="1657"/>
      <c r="H1" s="1657"/>
      <c r="I1" s="1657"/>
      <c r="J1" s="1657"/>
      <c r="K1" s="1657"/>
      <c r="L1" s="1657"/>
      <c r="M1" s="1657"/>
      <c r="N1" s="1657"/>
      <c r="O1" s="1657"/>
      <c r="P1" s="1657"/>
      <c r="Q1" s="1657"/>
      <c r="R1" s="1657"/>
    </row>
    <row r="2" spans="2:44" ht="21" x14ac:dyDescent="0.25">
      <c r="B2" s="1658" t="s">
        <v>1278</v>
      </c>
      <c r="C2" s="1658"/>
      <c r="D2" s="1658"/>
      <c r="E2" s="1658"/>
      <c r="F2" s="1658"/>
      <c r="G2" s="1658"/>
      <c r="H2" s="1658"/>
      <c r="I2" s="1658"/>
      <c r="J2" s="1658"/>
      <c r="K2" s="1658"/>
      <c r="L2" s="1658"/>
      <c r="M2" s="1658"/>
      <c r="N2" s="1658"/>
      <c r="O2" s="1658"/>
      <c r="P2" s="1658"/>
      <c r="Q2" s="1658"/>
      <c r="R2" s="1658"/>
      <c r="AF2" s="74"/>
      <c r="AG2" s="737" t="s">
        <v>945</v>
      </c>
      <c r="AH2" s="737" t="s">
        <v>946</v>
      </c>
      <c r="AI2" s="737" t="s">
        <v>949</v>
      </c>
      <c r="AJ2" s="738"/>
    </row>
    <row r="3" spans="2:44" ht="26" x14ac:dyDescent="0.3">
      <c r="B3" s="1440"/>
      <c r="C3" s="1440"/>
      <c r="D3" s="1440"/>
      <c r="E3" s="1440"/>
      <c r="F3" s="1440"/>
      <c r="G3" s="1440"/>
      <c r="H3" s="1440"/>
      <c r="I3" s="1440"/>
      <c r="J3" s="1440"/>
      <c r="K3" s="1440"/>
      <c r="L3" s="1440"/>
      <c r="M3" s="1440"/>
      <c r="N3" s="1440"/>
      <c r="O3" s="1440"/>
      <c r="P3" s="1440"/>
      <c r="Q3" s="1440"/>
      <c r="R3" s="1440"/>
      <c r="AF3" s="739" t="e">
        <f>#REF!+'KIB C'!AG10</f>
        <v>#REF!</v>
      </c>
      <c r="AG3" s="740" t="e">
        <f>#REF!+'KIB C'!AG10+'KIB D'!AG10</f>
        <v>#REF!</v>
      </c>
      <c r="AH3" s="740" t="e">
        <f>#REF!+'KIB C'!AH10+'KIB D'!AH10</f>
        <v>#REF!</v>
      </c>
      <c r="AI3" s="741" t="e">
        <f>#REF!+'KIB C'!AI10+'KIB D'!AI10</f>
        <v>#REF!</v>
      </c>
      <c r="AJ3" s="742" t="e">
        <f>#REF!+'KIB C'!AC10+'KIB D'!AC10</f>
        <v>#REF!</v>
      </c>
    </row>
    <row r="4" spans="2:44" ht="17" thickBot="1" x14ac:dyDescent="0.25">
      <c r="B4" s="72"/>
      <c r="C4" s="768"/>
      <c r="D4" s="73"/>
      <c r="E4" s="73"/>
      <c r="Q4" s="277"/>
      <c r="R4" s="561"/>
      <c r="AG4" s="575"/>
      <c r="AH4" s="575"/>
      <c r="AI4" s="10"/>
      <c r="AJ4" s="569"/>
    </row>
    <row r="5" spans="2:44" s="238" customFormat="1" ht="18.75" customHeight="1" x14ac:dyDescent="0.2">
      <c r="B5" s="1441" t="s">
        <v>1166</v>
      </c>
      <c r="C5" s="1443" t="s">
        <v>971</v>
      </c>
      <c r="D5" s="1443" t="s">
        <v>971</v>
      </c>
      <c r="E5" s="1443" t="s">
        <v>960</v>
      </c>
      <c r="F5" s="1443" t="s">
        <v>1187</v>
      </c>
      <c r="G5" s="1432" t="s">
        <v>1188</v>
      </c>
      <c r="H5" s="1443" t="s">
        <v>1189</v>
      </c>
      <c r="I5" s="1443" t="s">
        <v>977</v>
      </c>
      <c r="J5" s="1443" t="s">
        <v>1006</v>
      </c>
      <c r="K5" s="1443" t="s">
        <v>961</v>
      </c>
      <c r="L5" s="1443"/>
      <c r="M5" s="1443"/>
      <c r="N5" s="1443"/>
      <c r="O5" s="1443"/>
      <c r="P5" s="1443" t="s">
        <v>1167</v>
      </c>
      <c r="Q5" s="1432" t="s">
        <v>968</v>
      </c>
      <c r="R5" s="1426" t="s">
        <v>999</v>
      </c>
      <c r="S5" s="1668" t="s">
        <v>1168</v>
      </c>
      <c r="T5" s="1668" t="s">
        <v>1169</v>
      </c>
      <c r="U5" s="1668" t="s">
        <v>706</v>
      </c>
      <c r="V5" s="1659" t="s">
        <v>1170</v>
      </c>
      <c r="W5" s="1659" t="s">
        <v>1171</v>
      </c>
      <c r="X5" s="1659" t="s">
        <v>1172</v>
      </c>
      <c r="Y5" s="1659" t="s">
        <v>1173</v>
      </c>
      <c r="Z5" s="1659" t="s">
        <v>1174</v>
      </c>
      <c r="AA5" s="1659" t="s">
        <v>1175</v>
      </c>
      <c r="AB5" s="1659" t="s">
        <v>1176</v>
      </c>
      <c r="AC5" s="1659" t="s">
        <v>1177</v>
      </c>
      <c r="AD5" s="1662" t="s">
        <v>1246</v>
      </c>
      <c r="AE5" s="1665" t="s">
        <v>1178</v>
      </c>
      <c r="AF5" s="1665" t="s">
        <v>1179</v>
      </c>
      <c r="AG5" s="1659" t="s">
        <v>1180</v>
      </c>
      <c r="AH5" s="1659" t="s">
        <v>1181</v>
      </c>
      <c r="AI5" s="1659" t="s">
        <v>1182</v>
      </c>
      <c r="AJ5" s="1659" t="s">
        <v>1247</v>
      </c>
      <c r="AK5" s="829"/>
      <c r="AO5" s="818"/>
      <c r="AP5" s="818"/>
      <c r="AQ5" s="818"/>
      <c r="AR5" s="818"/>
    </row>
    <row r="6" spans="2:44" s="39" customFormat="1" ht="38.25" customHeight="1" x14ac:dyDescent="0.2">
      <c r="B6" s="1442"/>
      <c r="C6" s="1444"/>
      <c r="D6" s="1444"/>
      <c r="E6" s="1444"/>
      <c r="F6" s="1444"/>
      <c r="G6" s="1433"/>
      <c r="H6" s="1444"/>
      <c r="I6" s="1444"/>
      <c r="J6" s="1444"/>
      <c r="K6" s="1425" t="s">
        <v>14</v>
      </c>
      <c r="L6" s="1425" t="s">
        <v>1190</v>
      </c>
      <c r="M6" s="1425" t="s">
        <v>1191</v>
      </c>
      <c r="N6" s="1425" t="s">
        <v>1192</v>
      </c>
      <c r="O6" s="1425" t="s">
        <v>18</v>
      </c>
      <c r="P6" s="1444"/>
      <c r="Q6" s="1433"/>
      <c r="R6" s="1427"/>
      <c r="S6" s="1669"/>
      <c r="T6" s="1669"/>
      <c r="U6" s="1669"/>
      <c r="V6" s="1660"/>
      <c r="W6" s="1660"/>
      <c r="X6" s="1660"/>
      <c r="Y6" s="1660"/>
      <c r="Z6" s="1660"/>
      <c r="AA6" s="1660"/>
      <c r="AB6" s="1660"/>
      <c r="AC6" s="1660"/>
      <c r="AD6" s="1663"/>
      <c r="AE6" s="1666"/>
      <c r="AF6" s="1666"/>
      <c r="AG6" s="1660"/>
      <c r="AH6" s="1660"/>
      <c r="AI6" s="1660"/>
      <c r="AJ6" s="1660"/>
      <c r="AK6" s="826"/>
      <c r="AO6" s="819"/>
      <c r="AP6" s="819"/>
      <c r="AQ6" s="819"/>
      <c r="AR6" s="819"/>
    </row>
    <row r="7" spans="2:44" x14ac:dyDescent="0.2">
      <c r="B7" s="1442"/>
      <c r="C7" s="1444"/>
      <c r="D7" s="1444"/>
      <c r="E7" s="1444"/>
      <c r="F7" s="1444"/>
      <c r="G7" s="1434"/>
      <c r="H7" s="1444"/>
      <c r="I7" s="1444"/>
      <c r="J7" s="1444"/>
      <c r="K7" s="1425"/>
      <c r="L7" s="1425"/>
      <c r="M7" s="1425"/>
      <c r="N7" s="1425"/>
      <c r="O7" s="1425"/>
      <c r="P7" s="1444"/>
      <c r="Q7" s="1434"/>
      <c r="R7" s="1428"/>
      <c r="S7" s="1670"/>
      <c r="T7" s="1670"/>
      <c r="U7" s="1670"/>
      <c r="V7" s="1661"/>
      <c r="W7" s="1661"/>
      <c r="X7" s="1661"/>
      <c r="Y7" s="1661"/>
      <c r="Z7" s="1661"/>
      <c r="AA7" s="1661"/>
      <c r="AB7" s="1661"/>
      <c r="AC7" s="1661"/>
      <c r="AD7" s="1664"/>
      <c r="AE7" s="1667"/>
      <c r="AF7" s="1667"/>
      <c r="AG7" s="1661"/>
      <c r="AH7" s="1661"/>
      <c r="AI7" s="1661"/>
      <c r="AJ7" s="1661"/>
      <c r="AL7" s="817"/>
    </row>
    <row r="8" spans="2:44" x14ac:dyDescent="0.2">
      <c r="B8" s="601">
        <v>1</v>
      </c>
      <c r="C8" s="602">
        <v>2</v>
      </c>
      <c r="D8" s="603">
        <v>3</v>
      </c>
      <c r="E8" s="602">
        <v>4</v>
      </c>
      <c r="F8" s="603">
        <v>5</v>
      </c>
      <c r="G8" s="602">
        <v>6</v>
      </c>
      <c r="H8" s="603">
        <v>7</v>
      </c>
      <c r="I8" s="602">
        <v>8</v>
      </c>
      <c r="J8" s="602">
        <v>9</v>
      </c>
      <c r="K8" s="602">
        <v>10</v>
      </c>
      <c r="L8" s="603">
        <v>11</v>
      </c>
      <c r="M8" s="602">
        <v>12</v>
      </c>
      <c r="N8" s="602">
        <v>13</v>
      </c>
      <c r="O8" s="603">
        <v>14</v>
      </c>
      <c r="P8" s="603">
        <v>15</v>
      </c>
      <c r="Q8" s="603">
        <v>16</v>
      </c>
      <c r="R8" s="604">
        <v>17</v>
      </c>
      <c r="S8" s="831">
        <v>18</v>
      </c>
      <c r="T8" s="831">
        <v>19</v>
      </c>
      <c r="U8" s="831"/>
      <c r="V8" s="831"/>
      <c r="W8" s="831"/>
      <c r="X8" s="831"/>
      <c r="Y8" s="831"/>
      <c r="Z8" s="831"/>
      <c r="AA8" s="831"/>
      <c r="AB8" s="831"/>
      <c r="AC8" s="831"/>
      <c r="AD8" s="832"/>
      <c r="AE8" s="831"/>
      <c r="AF8" s="833"/>
      <c r="AG8" s="834"/>
      <c r="AH8" s="835"/>
      <c r="AI8" s="831"/>
      <c r="AJ8" s="831"/>
    </row>
    <row r="9" spans="2:44" ht="15" customHeight="1" x14ac:dyDescent="0.2">
      <c r="B9" s="760">
        <v>1</v>
      </c>
      <c r="C9" s="606"/>
      <c r="D9" s="607"/>
      <c r="E9" s="608"/>
      <c r="F9" s="608"/>
      <c r="G9" s="608"/>
      <c r="H9" s="608"/>
      <c r="I9" s="608"/>
      <c r="J9" s="608"/>
      <c r="K9" s="608"/>
      <c r="L9" s="608"/>
      <c r="M9" s="608"/>
      <c r="N9" s="608"/>
      <c r="O9" s="608"/>
      <c r="P9" s="608"/>
      <c r="Q9" s="608"/>
      <c r="R9" s="547"/>
      <c r="S9" s="831"/>
      <c r="T9" s="831"/>
      <c r="U9" s="831"/>
      <c r="V9" s="831"/>
      <c r="W9" s="831"/>
      <c r="X9" s="831"/>
      <c r="Y9" s="831"/>
      <c r="Z9" s="831"/>
      <c r="AA9" s="831"/>
      <c r="AB9" s="831"/>
      <c r="AC9" s="831"/>
      <c r="AD9" s="832"/>
      <c r="AE9" s="831"/>
      <c r="AF9" s="833"/>
      <c r="AG9" s="834"/>
      <c r="AH9" s="835"/>
      <c r="AI9" s="831"/>
      <c r="AJ9" s="831"/>
    </row>
    <row r="10" spans="2:44" ht="15" customHeight="1" x14ac:dyDescent="0.2">
      <c r="B10" s="763"/>
      <c r="C10" s="620"/>
      <c r="D10" s="621"/>
      <c r="E10" s="621"/>
      <c r="F10" s="620"/>
      <c r="G10" s="326"/>
      <c r="H10" s="326"/>
      <c r="I10" s="326"/>
      <c r="J10" s="622"/>
      <c r="K10" s="326"/>
      <c r="L10" s="326"/>
      <c r="M10" s="326"/>
      <c r="N10" s="326"/>
      <c r="O10" s="326"/>
      <c r="P10" s="622"/>
      <c r="Q10" s="623"/>
      <c r="R10" s="564"/>
      <c r="S10" s="831"/>
      <c r="T10" s="831"/>
      <c r="U10" s="831"/>
      <c r="V10" s="831"/>
      <c r="W10" s="831"/>
      <c r="X10" s="836"/>
      <c r="Y10" s="836"/>
      <c r="Z10" s="836"/>
      <c r="AA10" s="836"/>
      <c r="AB10" s="836"/>
      <c r="AC10" s="836"/>
      <c r="AD10" s="837"/>
      <c r="AE10" s="831"/>
      <c r="AF10" s="833"/>
      <c r="AG10" s="834"/>
      <c r="AH10" s="835"/>
      <c r="AI10" s="831"/>
      <c r="AJ10" s="831"/>
      <c r="AL10" s="74" t="s">
        <v>1249</v>
      </c>
      <c r="AM10" s="739">
        <v>5755910.9235300003</v>
      </c>
      <c r="AN10" s="817"/>
      <c r="AO10" s="820"/>
    </row>
    <row r="11" spans="2:44" s="39" customFormat="1" ht="15" customHeight="1" x14ac:dyDescent="0.2">
      <c r="B11" s="762" t="s">
        <v>27</v>
      </c>
      <c r="C11" s="690"/>
      <c r="D11" s="607"/>
      <c r="E11" s="607" t="s">
        <v>1186</v>
      </c>
      <c r="F11" s="644"/>
      <c r="G11" s="615"/>
      <c r="H11" s="615"/>
      <c r="I11" s="615"/>
      <c r="J11" s="691"/>
      <c r="K11" s="615"/>
      <c r="L11" s="615"/>
      <c r="M11" s="615"/>
      <c r="N11" s="615"/>
      <c r="O11" s="615"/>
      <c r="P11" s="691"/>
      <c r="Q11" s="613">
        <f>SUBTOTAL(9,Q12:Q18)</f>
        <v>1751896947.5801764</v>
      </c>
      <c r="R11" s="562"/>
      <c r="S11" s="539"/>
      <c r="T11" s="539"/>
      <c r="U11" s="539"/>
      <c r="V11" s="539"/>
      <c r="W11" s="539"/>
      <c r="X11" s="558">
        <f>SUM(X12:X18)</f>
        <v>36907691.511503816</v>
      </c>
      <c r="Y11" s="558">
        <f t="shared" ref="Y11:AI11" si="0">SUM(Y12:Y18)</f>
        <v>197388792.73114073</v>
      </c>
      <c r="Z11" s="558">
        <f t="shared" si="0"/>
        <v>250270992.51145375</v>
      </c>
      <c r="AA11" s="558">
        <f t="shared" si="0"/>
        <v>250270992.51145375</v>
      </c>
      <c r="AB11" s="558">
        <f t="shared" si="0"/>
        <v>250270992.51145375</v>
      </c>
      <c r="AC11" s="558">
        <f t="shared" si="0"/>
        <v>250270992.51145375</v>
      </c>
      <c r="AD11" s="558">
        <f t="shared" si="0"/>
        <v>250270992.51145375</v>
      </c>
      <c r="AE11" s="558"/>
      <c r="AF11" s="558">
        <f t="shared" si="0"/>
        <v>266245500.78026295</v>
      </c>
      <c r="AG11" s="558">
        <f t="shared" si="0"/>
        <v>734838469.26555204</v>
      </c>
      <c r="AH11" s="558">
        <f t="shared" si="0"/>
        <v>985109461.77700579</v>
      </c>
      <c r="AI11" s="558">
        <f t="shared" si="0"/>
        <v>1235380454.2884595</v>
      </c>
      <c r="AJ11" s="558">
        <f>SUM(AJ12:AJ18)</f>
        <v>1485651446.7999132</v>
      </c>
      <c r="AK11" s="830">
        <f>SUM(AK12:AK17)</f>
        <v>1471055020.4458117</v>
      </c>
      <c r="AL11" s="826"/>
      <c r="AM11" s="827" t="e">
        <f>#REF!-AM10</f>
        <v>#REF!</v>
      </c>
      <c r="AO11" s="821"/>
      <c r="AP11" s="819"/>
      <c r="AQ11" s="819"/>
      <c r="AR11" s="819"/>
    </row>
    <row r="12" spans="2:44" s="11" customFormat="1" ht="26.25" customHeight="1" x14ac:dyDescent="0.2">
      <c r="B12" s="761">
        <v>1</v>
      </c>
      <c r="C12" s="692" t="s">
        <v>1229</v>
      </c>
      <c r="D12" s="693" t="str">
        <f t="shared" ref="D12:D17" si="1">MID(C12,2,18)</f>
        <v>2.03.01.02.04</v>
      </c>
      <c r="E12" s="838" t="s">
        <v>96</v>
      </c>
      <c r="F12" s="603"/>
      <c r="G12" s="710" t="s">
        <v>1252</v>
      </c>
      <c r="H12" s="692">
        <v>2494</v>
      </c>
      <c r="I12" s="839" t="s">
        <v>936</v>
      </c>
      <c r="J12" s="692">
        <v>2013</v>
      </c>
      <c r="K12" s="608"/>
      <c r="L12" s="696" t="s">
        <v>1250</v>
      </c>
      <c r="M12" s="696" t="s">
        <v>1251</v>
      </c>
      <c r="N12" s="696" t="s">
        <v>1253</v>
      </c>
      <c r="O12" s="696"/>
      <c r="P12" s="692" t="s">
        <v>130</v>
      </c>
      <c r="Q12" s="697">
        <v>258353840.58052671</v>
      </c>
      <c r="R12" s="563" t="s">
        <v>1272</v>
      </c>
      <c r="S12" s="839" t="str">
        <f t="shared" ref="S12:S17" si="2">MID(C12,2,7)</f>
        <v>2.03.01</v>
      </c>
      <c r="T12" s="840" t="str">
        <f t="shared" ref="T12:T17" si="3">VLOOKUP(S12,kelompok,2,0)</f>
        <v>Alat Angkutan Darat Bermotor</v>
      </c>
      <c r="U12" s="839">
        <f t="shared" ref="U12:U17" si="4">VLOOKUP(S12,MASAMANFAAT,4,0)</f>
        <v>7</v>
      </c>
      <c r="V12" s="841">
        <f t="shared" ref="V12:V17" si="5">(Q12)/U12</f>
        <v>36907691.511503816</v>
      </c>
      <c r="W12" s="839">
        <f t="shared" ref="W12:W15" si="6">2013-AE12+1</f>
        <v>1</v>
      </c>
      <c r="X12" s="842">
        <f t="shared" ref="X12:X17" si="7">IF(W12&gt;U12,Q12,V12*W12)</f>
        <v>36907691.511503816</v>
      </c>
      <c r="Y12" s="843">
        <f t="shared" ref="Y12:Y15" si="8">IF(Q12=X12,0,V12)</f>
        <v>36907691.511503816</v>
      </c>
      <c r="Z12" s="841">
        <f t="shared" ref="Z12:Z17" si="9">IF(Q12=X12+Y12,0,V12)</f>
        <v>36907691.511503816</v>
      </c>
      <c r="AA12" s="841">
        <f t="shared" ref="AA12:AA17" si="10">IF(Q12=X12+Y12+Z12,0,V12)</f>
        <v>36907691.511503816</v>
      </c>
      <c r="AB12" s="841">
        <f t="shared" ref="AB12:AB17" si="11">IF(Q12=X12+Y12+Z12+AA12,0,V12)</f>
        <v>36907691.511503816</v>
      </c>
      <c r="AC12" s="841">
        <f t="shared" ref="AC12:AC17" si="12">IF(Q12=X12+Y12+Z12+AA12+AB12,0,V12)</f>
        <v>36907691.511503816</v>
      </c>
      <c r="AD12" s="841">
        <f t="shared" ref="AD12:AD17" si="13">IF(Q12=X12+Y12+Z12+AA12+AB12+AC12,0,V12)</f>
        <v>36907691.511503816</v>
      </c>
      <c r="AE12" s="839">
        <f t="shared" ref="AE12:AE17" si="14">J12</f>
        <v>2013</v>
      </c>
      <c r="AF12" s="844">
        <f t="shared" ref="AF12:AF17" si="15">Q12-(X12+Y12+Z12+AA12+AB12+AC12+AD12)</f>
        <v>0</v>
      </c>
      <c r="AG12" s="845">
        <f t="shared" ref="AG12:AG17" si="16">X12+Y12+Z12+AA12</f>
        <v>147630766.04601526</v>
      </c>
      <c r="AH12" s="846">
        <f t="shared" ref="AH12:AH17" si="17">X12+Y12+Z12+AA12+AB12</f>
        <v>184538457.55751908</v>
      </c>
      <c r="AI12" s="774">
        <f>X12+Y12+Z12+AA12+AB12+AC12</f>
        <v>221446149.06902289</v>
      </c>
      <c r="AJ12" s="774">
        <f t="shared" ref="AJ12:AJ17" si="18">X12+Y12+Z12+AA12+AB12+AC12+AD12</f>
        <v>258353840.58052671</v>
      </c>
      <c r="AK12" s="742">
        <f t="shared" ref="AK12:AK17" si="19">AJ12+AF12</f>
        <v>258353840.58052671</v>
      </c>
      <c r="AL12" s="742"/>
      <c r="AM12" s="828" t="e">
        <f>#REF!-#REF!</f>
        <v>#REF!</v>
      </c>
      <c r="AO12" s="571"/>
    </row>
    <row r="13" spans="2:44" s="11" customFormat="1" ht="26.25" customHeight="1" x14ac:dyDescent="0.2">
      <c r="B13" s="761">
        <v>2</v>
      </c>
      <c r="C13" s="692" t="s">
        <v>1229</v>
      </c>
      <c r="D13" s="693" t="str">
        <f t="shared" si="1"/>
        <v>2.03.01.02.04</v>
      </c>
      <c r="E13" s="694" t="s">
        <v>96</v>
      </c>
      <c r="F13" s="603"/>
      <c r="G13" s="825" t="s">
        <v>1254</v>
      </c>
      <c r="H13" s="692"/>
      <c r="I13" s="839" t="s">
        <v>936</v>
      </c>
      <c r="J13" s="692">
        <v>2014</v>
      </c>
      <c r="K13" s="608"/>
      <c r="L13" s="696" t="s">
        <v>1255</v>
      </c>
      <c r="M13" s="696" t="s">
        <v>1256</v>
      </c>
      <c r="N13" s="696" t="s">
        <v>1257</v>
      </c>
      <c r="O13" s="696"/>
      <c r="P13" s="692" t="s">
        <v>130</v>
      </c>
      <c r="Q13" s="697">
        <v>280841927.1343646</v>
      </c>
      <c r="R13" s="563" t="s">
        <v>1272</v>
      </c>
      <c r="S13" s="839" t="str">
        <f t="shared" si="2"/>
        <v>2.03.01</v>
      </c>
      <c r="T13" s="840" t="str">
        <f t="shared" si="3"/>
        <v>Alat Angkutan Darat Bermotor</v>
      </c>
      <c r="U13" s="839">
        <f t="shared" si="4"/>
        <v>7</v>
      </c>
      <c r="V13" s="841">
        <f t="shared" si="5"/>
        <v>40120275.304909229</v>
      </c>
      <c r="W13" s="839">
        <f t="shared" si="6"/>
        <v>0</v>
      </c>
      <c r="X13" s="842">
        <f t="shared" si="7"/>
        <v>0</v>
      </c>
      <c r="Y13" s="843">
        <f t="shared" si="8"/>
        <v>40120275.304909229</v>
      </c>
      <c r="Z13" s="841">
        <f t="shared" si="9"/>
        <v>40120275.304909229</v>
      </c>
      <c r="AA13" s="841">
        <f t="shared" si="10"/>
        <v>40120275.304909229</v>
      </c>
      <c r="AB13" s="841">
        <f t="shared" si="11"/>
        <v>40120275.304909229</v>
      </c>
      <c r="AC13" s="841">
        <f t="shared" si="12"/>
        <v>40120275.304909229</v>
      </c>
      <c r="AD13" s="841">
        <f t="shared" si="13"/>
        <v>40120275.304909229</v>
      </c>
      <c r="AE13" s="839">
        <f t="shared" si="14"/>
        <v>2014</v>
      </c>
      <c r="AF13" s="844">
        <f t="shared" si="15"/>
        <v>40120275.304909229</v>
      </c>
      <c r="AG13" s="845">
        <f t="shared" si="16"/>
        <v>120360825.91472769</v>
      </c>
      <c r="AH13" s="846">
        <f t="shared" si="17"/>
        <v>160481101.21963692</v>
      </c>
      <c r="AI13" s="774">
        <f t="shared" ref="AI13:AI17" si="20">X13+Y13+Z13+AA13+AB13+AC13</f>
        <v>200601376.52454615</v>
      </c>
      <c r="AJ13" s="774">
        <f t="shared" si="18"/>
        <v>240721651.82945538</v>
      </c>
      <c r="AK13" s="742">
        <f t="shared" si="19"/>
        <v>280841927.1343646</v>
      </c>
      <c r="AL13" s="742"/>
      <c r="AM13" s="828"/>
      <c r="AO13" s="571"/>
    </row>
    <row r="14" spans="2:44" s="11" customFormat="1" ht="26.25" customHeight="1" x14ac:dyDescent="0.2">
      <c r="B14" s="761">
        <v>3</v>
      </c>
      <c r="C14" s="692" t="s">
        <v>1229</v>
      </c>
      <c r="D14" s="693" t="str">
        <f t="shared" si="1"/>
        <v>2.03.01.02.04</v>
      </c>
      <c r="E14" s="694" t="s">
        <v>96</v>
      </c>
      <c r="F14" s="603"/>
      <c r="G14" s="825" t="s">
        <v>1254</v>
      </c>
      <c r="H14" s="692"/>
      <c r="I14" s="839" t="s">
        <v>936</v>
      </c>
      <c r="J14" s="692">
        <v>2014</v>
      </c>
      <c r="K14" s="608"/>
      <c r="L14" s="696" t="s">
        <v>1258</v>
      </c>
      <c r="M14" s="696" t="s">
        <v>1259</v>
      </c>
      <c r="N14" s="696" t="s">
        <v>1260</v>
      </c>
      <c r="O14" s="696"/>
      <c r="P14" s="692" t="s">
        <v>130</v>
      </c>
      <c r="Q14" s="697">
        <v>280841927.1343646</v>
      </c>
      <c r="R14" s="563" t="s">
        <v>1272</v>
      </c>
      <c r="S14" s="839" t="str">
        <f t="shared" si="2"/>
        <v>2.03.01</v>
      </c>
      <c r="T14" s="840" t="str">
        <f t="shared" si="3"/>
        <v>Alat Angkutan Darat Bermotor</v>
      </c>
      <c r="U14" s="839">
        <f t="shared" si="4"/>
        <v>7</v>
      </c>
      <c r="V14" s="841">
        <f t="shared" si="5"/>
        <v>40120275.304909229</v>
      </c>
      <c r="W14" s="839">
        <f t="shared" si="6"/>
        <v>0</v>
      </c>
      <c r="X14" s="842">
        <f t="shared" si="7"/>
        <v>0</v>
      </c>
      <c r="Y14" s="843">
        <f t="shared" si="8"/>
        <v>40120275.304909229</v>
      </c>
      <c r="Z14" s="841">
        <f t="shared" si="9"/>
        <v>40120275.304909229</v>
      </c>
      <c r="AA14" s="841">
        <f t="shared" si="10"/>
        <v>40120275.304909229</v>
      </c>
      <c r="AB14" s="841">
        <f t="shared" si="11"/>
        <v>40120275.304909229</v>
      </c>
      <c r="AC14" s="841">
        <f t="shared" si="12"/>
        <v>40120275.304909229</v>
      </c>
      <c r="AD14" s="841">
        <f t="shared" si="13"/>
        <v>40120275.304909229</v>
      </c>
      <c r="AE14" s="839">
        <f t="shared" si="14"/>
        <v>2014</v>
      </c>
      <c r="AF14" s="844">
        <f t="shared" si="15"/>
        <v>40120275.304909229</v>
      </c>
      <c r="AG14" s="845">
        <f t="shared" si="16"/>
        <v>120360825.91472769</v>
      </c>
      <c r="AH14" s="846">
        <f t="shared" si="17"/>
        <v>160481101.21963692</v>
      </c>
      <c r="AI14" s="774">
        <f t="shared" si="20"/>
        <v>200601376.52454615</v>
      </c>
      <c r="AJ14" s="774">
        <f t="shared" si="18"/>
        <v>240721651.82945538</v>
      </c>
      <c r="AK14" s="742">
        <f t="shared" si="19"/>
        <v>280841927.1343646</v>
      </c>
      <c r="AL14" s="571"/>
      <c r="AM14" s="648"/>
      <c r="AO14" s="571"/>
    </row>
    <row r="15" spans="2:44" s="11" customFormat="1" ht="26.25" customHeight="1" x14ac:dyDescent="0.2">
      <c r="B15" s="761">
        <v>4</v>
      </c>
      <c r="C15" s="692" t="s">
        <v>1229</v>
      </c>
      <c r="D15" s="693" t="str">
        <f t="shared" si="1"/>
        <v>2.03.01.02.04</v>
      </c>
      <c r="E15" s="694" t="s">
        <v>96</v>
      </c>
      <c r="F15" s="603"/>
      <c r="G15" s="825" t="s">
        <v>1254</v>
      </c>
      <c r="H15" s="692"/>
      <c r="I15" s="839" t="s">
        <v>936</v>
      </c>
      <c r="J15" s="692">
        <v>2014</v>
      </c>
      <c r="K15" s="608"/>
      <c r="L15" s="696" t="s">
        <v>1262</v>
      </c>
      <c r="M15" s="696" t="s">
        <v>1263</v>
      </c>
      <c r="N15" s="696" t="s">
        <v>1264</v>
      </c>
      <c r="O15" s="696"/>
      <c r="P15" s="692" t="s">
        <v>130</v>
      </c>
      <c r="Q15" s="697">
        <v>280841927.1343646</v>
      </c>
      <c r="R15" s="563" t="s">
        <v>1272</v>
      </c>
      <c r="S15" s="839" t="str">
        <f t="shared" si="2"/>
        <v>2.03.01</v>
      </c>
      <c r="T15" s="840" t="str">
        <f t="shared" si="3"/>
        <v>Alat Angkutan Darat Bermotor</v>
      </c>
      <c r="U15" s="839">
        <f t="shared" si="4"/>
        <v>7</v>
      </c>
      <c r="V15" s="841">
        <f t="shared" si="5"/>
        <v>40120275.304909229</v>
      </c>
      <c r="W15" s="839">
        <f t="shared" si="6"/>
        <v>0</v>
      </c>
      <c r="X15" s="842">
        <f t="shared" si="7"/>
        <v>0</v>
      </c>
      <c r="Y15" s="843">
        <f t="shared" si="8"/>
        <v>40120275.304909229</v>
      </c>
      <c r="Z15" s="841">
        <f t="shared" si="9"/>
        <v>40120275.304909229</v>
      </c>
      <c r="AA15" s="841">
        <f t="shared" si="10"/>
        <v>40120275.304909229</v>
      </c>
      <c r="AB15" s="841">
        <f t="shared" si="11"/>
        <v>40120275.304909229</v>
      </c>
      <c r="AC15" s="841">
        <f t="shared" si="12"/>
        <v>40120275.304909229</v>
      </c>
      <c r="AD15" s="841">
        <f t="shared" si="13"/>
        <v>40120275.304909229</v>
      </c>
      <c r="AE15" s="839">
        <f t="shared" si="14"/>
        <v>2014</v>
      </c>
      <c r="AF15" s="844">
        <f t="shared" si="15"/>
        <v>40120275.304909229</v>
      </c>
      <c r="AG15" s="845">
        <f t="shared" si="16"/>
        <v>120360825.91472769</v>
      </c>
      <c r="AH15" s="846">
        <f t="shared" si="17"/>
        <v>160481101.21963692</v>
      </c>
      <c r="AI15" s="774">
        <f t="shared" si="20"/>
        <v>200601376.52454615</v>
      </c>
      <c r="AJ15" s="774">
        <f t="shared" si="18"/>
        <v>240721651.82945538</v>
      </c>
      <c r="AK15" s="742">
        <f t="shared" si="19"/>
        <v>280841927.1343646</v>
      </c>
      <c r="AL15" s="571"/>
      <c r="AM15" s="648"/>
      <c r="AO15" s="571"/>
    </row>
    <row r="16" spans="2:44" s="11" customFormat="1" ht="26.25" customHeight="1" x14ac:dyDescent="0.2">
      <c r="B16" s="761">
        <v>5</v>
      </c>
      <c r="C16" s="692" t="s">
        <v>1229</v>
      </c>
      <c r="D16" s="693" t="str">
        <f t="shared" si="1"/>
        <v>2.03.01.02.04</v>
      </c>
      <c r="E16" s="694" t="s">
        <v>96</v>
      </c>
      <c r="F16" s="603"/>
      <c r="G16" s="825" t="s">
        <v>1261</v>
      </c>
      <c r="H16" s="692"/>
      <c r="I16" s="839" t="s">
        <v>936</v>
      </c>
      <c r="J16" s="692">
        <v>2015</v>
      </c>
      <c r="K16" s="608"/>
      <c r="L16" s="696" t="s">
        <v>1265</v>
      </c>
      <c r="M16" s="696" t="s">
        <v>1266</v>
      </c>
      <c r="N16" s="696" t="s">
        <v>1267</v>
      </c>
      <c r="O16" s="696"/>
      <c r="P16" s="692" t="s">
        <v>130</v>
      </c>
      <c r="Q16" s="697">
        <v>185087699.23109555</v>
      </c>
      <c r="R16" s="563" t="s">
        <v>1272</v>
      </c>
      <c r="S16" s="839" t="str">
        <f t="shared" si="2"/>
        <v>2.03.01</v>
      </c>
      <c r="T16" s="840" t="str">
        <f t="shared" si="3"/>
        <v>Alat Angkutan Darat Bermotor</v>
      </c>
      <c r="U16" s="839">
        <f t="shared" si="4"/>
        <v>7</v>
      </c>
      <c r="V16" s="841">
        <f t="shared" si="5"/>
        <v>26441099.890156507</v>
      </c>
      <c r="W16" s="839">
        <v>0</v>
      </c>
      <c r="X16" s="842">
        <f t="shared" si="7"/>
        <v>0</v>
      </c>
      <c r="Y16" s="843">
        <v>0</v>
      </c>
      <c r="Z16" s="841">
        <f t="shared" si="9"/>
        <v>26441099.890156507</v>
      </c>
      <c r="AA16" s="841">
        <f t="shared" si="10"/>
        <v>26441099.890156507</v>
      </c>
      <c r="AB16" s="841">
        <f t="shared" si="11"/>
        <v>26441099.890156507</v>
      </c>
      <c r="AC16" s="841">
        <f t="shared" si="12"/>
        <v>26441099.890156507</v>
      </c>
      <c r="AD16" s="841">
        <f t="shared" si="13"/>
        <v>26441099.890156507</v>
      </c>
      <c r="AE16" s="839">
        <f t="shared" si="14"/>
        <v>2015</v>
      </c>
      <c r="AF16" s="844">
        <f t="shared" si="15"/>
        <v>52882199.780313015</v>
      </c>
      <c r="AG16" s="845">
        <f t="shared" si="16"/>
        <v>52882199.780313015</v>
      </c>
      <c r="AH16" s="846">
        <f t="shared" si="17"/>
        <v>79323299.670469522</v>
      </c>
      <c r="AI16" s="774">
        <f t="shared" si="20"/>
        <v>105764399.56062603</v>
      </c>
      <c r="AJ16" s="774">
        <f t="shared" si="18"/>
        <v>132205499.45078254</v>
      </c>
      <c r="AK16" s="742">
        <f t="shared" si="19"/>
        <v>185087699.23109555</v>
      </c>
      <c r="AL16" s="571"/>
      <c r="AM16" s="648"/>
      <c r="AO16" s="571"/>
    </row>
    <row r="17" spans="2:44" s="11" customFormat="1" ht="26.25" customHeight="1" x14ac:dyDescent="0.2">
      <c r="B17" s="761">
        <v>6</v>
      </c>
      <c r="C17" s="692" t="s">
        <v>1229</v>
      </c>
      <c r="D17" s="693" t="str">
        <f t="shared" si="1"/>
        <v>2.03.01.02.04</v>
      </c>
      <c r="E17" s="694" t="s">
        <v>96</v>
      </c>
      <c r="F17" s="603"/>
      <c r="G17" s="825" t="s">
        <v>1261</v>
      </c>
      <c r="H17" s="692"/>
      <c r="I17" s="839" t="s">
        <v>936</v>
      </c>
      <c r="J17" s="692">
        <v>2015</v>
      </c>
      <c r="K17" s="608"/>
      <c r="L17" s="696" t="s">
        <v>1268</v>
      </c>
      <c r="M17" s="696" t="s">
        <v>1269</v>
      </c>
      <c r="N17" s="696" t="s">
        <v>1270</v>
      </c>
      <c r="O17" s="696"/>
      <c r="P17" s="692" t="s">
        <v>130</v>
      </c>
      <c r="Q17" s="697">
        <v>185087699.23109555</v>
      </c>
      <c r="R17" s="563" t="s">
        <v>1272</v>
      </c>
      <c r="S17" s="839" t="str">
        <f t="shared" si="2"/>
        <v>2.03.01</v>
      </c>
      <c r="T17" s="840" t="str">
        <f t="shared" si="3"/>
        <v>Alat Angkutan Darat Bermotor</v>
      </c>
      <c r="U17" s="839">
        <f t="shared" si="4"/>
        <v>7</v>
      </c>
      <c r="V17" s="841">
        <f t="shared" si="5"/>
        <v>26441099.890156507</v>
      </c>
      <c r="W17" s="839">
        <v>0</v>
      </c>
      <c r="X17" s="842">
        <f t="shared" si="7"/>
        <v>0</v>
      </c>
      <c r="Y17" s="843">
        <v>0</v>
      </c>
      <c r="Z17" s="841">
        <f t="shared" si="9"/>
        <v>26441099.890156507</v>
      </c>
      <c r="AA17" s="841">
        <f t="shared" si="10"/>
        <v>26441099.890156507</v>
      </c>
      <c r="AB17" s="841">
        <f t="shared" si="11"/>
        <v>26441099.890156507</v>
      </c>
      <c r="AC17" s="841">
        <f t="shared" si="12"/>
        <v>26441099.890156507</v>
      </c>
      <c r="AD17" s="841">
        <f t="shared" si="13"/>
        <v>26441099.890156507</v>
      </c>
      <c r="AE17" s="839">
        <f t="shared" si="14"/>
        <v>2015</v>
      </c>
      <c r="AF17" s="844">
        <f t="shared" si="15"/>
        <v>52882199.780313015</v>
      </c>
      <c r="AG17" s="845">
        <f t="shared" si="16"/>
        <v>52882199.780313015</v>
      </c>
      <c r="AH17" s="846">
        <f t="shared" si="17"/>
        <v>79323299.670469522</v>
      </c>
      <c r="AI17" s="774">
        <f t="shared" si="20"/>
        <v>105764399.56062603</v>
      </c>
      <c r="AJ17" s="774">
        <f t="shared" si="18"/>
        <v>132205499.45078254</v>
      </c>
      <c r="AK17" s="742">
        <f t="shared" si="19"/>
        <v>185087699.23109555</v>
      </c>
      <c r="AL17" s="571"/>
      <c r="AM17" s="648"/>
      <c r="AO17" s="571"/>
    </row>
    <row r="18" spans="2:44" ht="15" customHeight="1" x14ac:dyDescent="0.2">
      <c r="B18" s="761">
        <v>7</v>
      </c>
      <c r="C18" s="847" t="s">
        <v>1229</v>
      </c>
      <c r="D18" s="847" t="str">
        <f>MID(C18,2,18)</f>
        <v>2.03.01.02.04</v>
      </c>
      <c r="E18" s="694" t="s">
        <v>96</v>
      </c>
      <c r="F18" s="831"/>
      <c r="G18" s="848" t="s">
        <v>1254</v>
      </c>
      <c r="H18" s="849"/>
      <c r="I18" s="839" t="s">
        <v>936</v>
      </c>
      <c r="J18" s="839">
        <v>2014</v>
      </c>
      <c r="K18" s="839"/>
      <c r="L18" s="839" t="s">
        <v>1274</v>
      </c>
      <c r="M18" s="839" t="s">
        <v>1275</v>
      </c>
      <c r="N18" s="839" t="s">
        <v>1276</v>
      </c>
      <c r="O18" s="840"/>
      <c r="P18" s="839" t="s">
        <v>130</v>
      </c>
      <c r="Q18" s="850">
        <v>280841927.1343646</v>
      </c>
      <c r="R18" s="839" t="s">
        <v>1273</v>
      </c>
      <c r="S18" s="839" t="str">
        <f>MID(C18,2,7)</f>
        <v>2.03.01</v>
      </c>
      <c r="T18" s="851" t="str">
        <f>VLOOKUP(S18,kelompok,2,0)</f>
        <v>Alat Angkutan Darat Bermotor</v>
      </c>
      <c r="U18" s="839">
        <f>VLOOKUP(S18,MASAMANFAAT,4,0)</f>
        <v>7</v>
      </c>
      <c r="V18" s="841">
        <f>(Q18)/U18</f>
        <v>40120275.304909229</v>
      </c>
      <c r="W18" s="839">
        <f>2013-AE18+1</f>
        <v>0</v>
      </c>
      <c r="X18" s="841">
        <f>IF(W18&gt;U18,Q18,V18*W18)</f>
        <v>0</v>
      </c>
      <c r="Y18" s="841">
        <f>IF(Q18=X18,0,V18)</f>
        <v>40120275.304909229</v>
      </c>
      <c r="Z18" s="841">
        <f>IF(Q18=X18+Y18,0,V18)</f>
        <v>40120275.304909229</v>
      </c>
      <c r="AA18" s="841">
        <f>IF(Q18=X18+Y18,0,Z18)</f>
        <v>40120275.304909229</v>
      </c>
      <c r="AB18" s="841">
        <f>IF(Q18=X18+Y18+Z18+AA18,0,V18)</f>
        <v>40120275.304909229</v>
      </c>
      <c r="AC18" s="841">
        <f>IF(Q18=X18+Y18+Z18+AA18+AB18,0,V18)</f>
        <v>40120275.304909229</v>
      </c>
      <c r="AD18" s="841">
        <f>IF(Q18=X18+Y18+Z18+AA18+AB18+AC18,0,V18)</f>
        <v>40120275.304909229</v>
      </c>
      <c r="AE18" s="839">
        <f>J18</f>
        <v>2014</v>
      </c>
      <c r="AF18" s="852">
        <f>Q18-(X18+Y18+Z18+AA18+AB18+AC18+AD18)</f>
        <v>40120275.304909229</v>
      </c>
      <c r="AG18" s="843">
        <f>X18+Y18+Z18+AA18</f>
        <v>120360825.91472769</v>
      </c>
      <c r="AH18" s="843">
        <f>X18+Y18+Z18+AA18+AB18</f>
        <v>160481101.21963692</v>
      </c>
      <c r="AI18" s="843">
        <f>X18+Y18+Z18+AA18+AB18+AC18</f>
        <v>200601376.52454615</v>
      </c>
      <c r="AJ18" s="843">
        <f>X18+Y18+Z18+AA18+AB18+AC18+AD18</f>
        <v>240721651.82945538</v>
      </c>
    </row>
    <row r="19" spans="2:44" ht="15" customHeight="1" thickBot="1" x14ac:dyDescent="0.25">
      <c r="B19" s="603"/>
      <c r="C19" s="606"/>
      <c r="D19" s="646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839" t="s">
        <v>130</v>
      </c>
      <c r="Q19" s="608"/>
      <c r="R19" s="640"/>
      <c r="S19" s="849"/>
      <c r="T19" s="831"/>
      <c r="U19" s="831"/>
      <c r="V19" s="831"/>
      <c r="W19" s="831"/>
      <c r="X19" s="831"/>
      <c r="Y19" s="831"/>
      <c r="Z19" s="831"/>
      <c r="AA19" s="831"/>
      <c r="AB19" s="831"/>
      <c r="AC19" s="831"/>
      <c r="AD19" s="832"/>
      <c r="AE19" s="831"/>
      <c r="AF19" s="853">
        <f t="shared" ref="AF19" si="21">Q19-(Y19+Z19)</f>
        <v>0</v>
      </c>
      <c r="AG19" s="854"/>
      <c r="AH19" s="855"/>
      <c r="AI19" s="831"/>
      <c r="AJ19" s="831"/>
    </row>
    <row r="20" spans="2:44" x14ac:dyDescent="0.2">
      <c r="B20" s="823"/>
      <c r="C20" s="647"/>
      <c r="D20" s="647"/>
      <c r="E20" s="647"/>
      <c r="F20" s="647"/>
      <c r="G20" s="647"/>
      <c r="H20" s="647"/>
      <c r="I20" s="647"/>
      <c r="J20" s="647"/>
      <c r="K20" s="647"/>
      <c r="L20" s="647"/>
      <c r="M20" s="647"/>
      <c r="N20" s="647"/>
      <c r="O20" s="647"/>
      <c r="P20" s="647"/>
      <c r="Q20" s="648"/>
      <c r="R20" s="649"/>
      <c r="S20" s="856"/>
      <c r="T20" s="856"/>
      <c r="U20" s="856"/>
      <c r="V20" s="856"/>
      <c r="W20" s="856"/>
      <c r="X20" s="856"/>
      <c r="Y20" s="856"/>
      <c r="Z20" s="856"/>
      <c r="AA20" s="856"/>
      <c r="AB20" s="856"/>
      <c r="AC20" s="856"/>
      <c r="AD20" s="857"/>
      <c r="AE20" s="856"/>
      <c r="AF20" s="856"/>
      <c r="AG20" s="856"/>
      <c r="AH20" s="856"/>
      <c r="AI20" s="856"/>
      <c r="AJ20" s="856"/>
    </row>
    <row r="21" spans="2:44" s="19" customFormat="1" x14ac:dyDescent="0.2">
      <c r="B21" s="823"/>
      <c r="C21" s="647"/>
      <c r="D21" s="647"/>
      <c r="E21" s="1448"/>
      <c r="F21" s="1448"/>
      <c r="G21" s="1448"/>
      <c r="H21" s="647"/>
      <c r="I21" s="647"/>
      <c r="J21" s="647"/>
      <c r="K21" s="647"/>
      <c r="L21" s="647"/>
      <c r="M21" s="1449" t="s">
        <v>1238</v>
      </c>
      <c r="N21" s="1449"/>
      <c r="O21" s="1449"/>
      <c r="P21" s="647"/>
      <c r="Q21" s="647"/>
      <c r="R21" s="649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674"/>
      <c r="AE21" s="11"/>
      <c r="AF21" s="11"/>
      <c r="AG21" s="11"/>
      <c r="AH21" s="11"/>
      <c r="AI21" s="11"/>
      <c r="AJ21" s="11"/>
      <c r="AK21" s="813"/>
      <c r="AO21" s="800"/>
      <c r="AP21" s="800"/>
      <c r="AQ21" s="800"/>
      <c r="AR21" s="800"/>
    </row>
    <row r="22" spans="2:44" s="19" customFormat="1" x14ac:dyDescent="0.2">
      <c r="B22" s="824"/>
      <c r="C22" s="11"/>
      <c r="D22"/>
      <c r="E22" s="28"/>
      <c r="F22" s="28"/>
      <c r="G22"/>
      <c r="H22"/>
      <c r="I22"/>
      <c r="J22"/>
      <c r="K22"/>
      <c r="L22"/>
      <c r="M22"/>
      <c r="N22"/>
      <c r="O22"/>
      <c r="P22"/>
      <c r="Q22"/>
      <c r="R22" s="568"/>
      <c r="V22" s="11"/>
      <c r="W22" s="11"/>
      <c r="X22" s="11"/>
      <c r="Y22" s="11"/>
      <c r="Z22" s="11"/>
      <c r="AA22" s="11"/>
      <c r="AB22" s="11"/>
      <c r="AC22" s="11"/>
      <c r="AD22" s="674"/>
      <c r="AK22" s="813"/>
      <c r="AO22" s="800"/>
      <c r="AP22" s="800"/>
      <c r="AQ22" s="800"/>
      <c r="AR22" s="800"/>
    </row>
  </sheetData>
  <autoFilter ref="A8:AI19" xr:uid="{00000000-0009-0000-0000-00000B000000}"/>
  <mergeCells count="41">
    <mergeCell ref="E21:G21"/>
    <mergeCell ref="M21:O21"/>
    <mergeCell ref="AE5:AE7"/>
    <mergeCell ref="AF5:AF7"/>
    <mergeCell ref="S5:S7"/>
    <mergeCell ref="T5:T7"/>
    <mergeCell ref="U5:U7"/>
    <mergeCell ref="V5:V7"/>
    <mergeCell ref="W5:W7"/>
    <mergeCell ref="X5:X7"/>
    <mergeCell ref="I5:I7"/>
    <mergeCell ref="J5:J7"/>
    <mergeCell ref="K5:O5"/>
    <mergeCell ref="P5:P7"/>
    <mergeCell ref="Q5:Q7"/>
    <mergeCell ref="AG5:AG7"/>
    <mergeCell ref="AH5:AH7"/>
    <mergeCell ref="AI5:AI7"/>
    <mergeCell ref="AJ5:AJ7"/>
    <mergeCell ref="Y5:Y7"/>
    <mergeCell ref="Z5:Z7"/>
    <mergeCell ref="AA5:AA7"/>
    <mergeCell ref="AB5:AB7"/>
    <mergeCell ref="AC5:AC7"/>
    <mergeCell ref="AD5:AD7"/>
    <mergeCell ref="B1:R1"/>
    <mergeCell ref="B2:R2"/>
    <mergeCell ref="B3:R3"/>
    <mergeCell ref="B5:B7"/>
    <mergeCell ref="C5:C7"/>
    <mergeCell ref="D5:D7"/>
    <mergeCell ref="E5:E7"/>
    <mergeCell ref="F5:F7"/>
    <mergeCell ref="G5:G7"/>
    <mergeCell ref="H5:H7"/>
    <mergeCell ref="R5:R7"/>
    <mergeCell ref="K6:K7"/>
    <mergeCell ref="L6:L7"/>
    <mergeCell ref="M6:M7"/>
    <mergeCell ref="N6:N7"/>
    <mergeCell ref="O6:O7"/>
  </mergeCells>
  <pageMargins left="0.5" right="0.5" top="1.5" bottom="1.5" header="0.75" footer="0.25"/>
  <pageSetup paperSize="258" scale="66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C4:C29"/>
  <sheetViews>
    <sheetView topLeftCell="C2" workbookViewId="0">
      <selection activeCell="E18" sqref="E18"/>
    </sheetView>
  </sheetViews>
  <sheetFormatPr baseColWidth="10" defaultColWidth="8.83203125" defaultRowHeight="15" x14ac:dyDescent="0.2"/>
  <cols>
    <col min="3" max="3" width="12.5" bestFit="1" customWidth="1"/>
  </cols>
  <sheetData>
    <row r="4" spans="3:3" x14ac:dyDescent="0.2">
      <c r="C4" s="276">
        <v>49275000</v>
      </c>
    </row>
    <row r="5" spans="3:3" x14ac:dyDescent="0.2">
      <c r="C5" s="276">
        <v>50727439.741735123</v>
      </c>
    </row>
    <row r="6" spans="3:3" x14ac:dyDescent="0.2">
      <c r="C6" s="276">
        <v>160594876.24000001</v>
      </c>
    </row>
    <row r="7" spans="3:3" x14ac:dyDescent="0.2">
      <c r="C7" s="276">
        <v>50203311.182595447</v>
      </c>
    </row>
    <row r="8" spans="3:3" x14ac:dyDescent="0.2">
      <c r="C8" s="276">
        <v>7020662.8290865999</v>
      </c>
    </row>
    <row r="9" spans="3:3" x14ac:dyDescent="0.2">
      <c r="C9" s="276">
        <v>45467149.75027512</v>
      </c>
    </row>
    <row r="10" spans="3:3" x14ac:dyDescent="0.2">
      <c r="C10" s="276">
        <v>39820000</v>
      </c>
    </row>
    <row r="11" spans="3:3" x14ac:dyDescent="0.2">
      <c r="C11" s="276">
        <v>19965000</v>
      </c>
    </row>
    <row r="12" spans="3:3" x14ac:dyDescent="0.2">
      <c r="C12" s="276">
        <v>25100479.156989474</v>
      </c>
    </row>
    <row r="13" spans="3:3" x14ac:dyDescent="0.2">
      <c r="C13" s="276">
        <v>8755981.1012753993</v>
      </c>
    </row>
    <row r="14" spans="3:3" x14ac:dyDescent="0.2">
      <c r="C14" s="276">
        <v>102295785.59859431</v>
      </c>
    </row>
    <row r="15" spans="3:3" x14ac:dyDescent="0.2">
      <c r="C15" s="276">
        <v>94683639.588619217</v>
      </c>
    </row>
    <row r="16" spans="3:3" x14ac:dyDescent="0.2">
      <c r="C16" s="276">
        <v>146375508.90017769</v>
      </c>
    </row>
    <row r="17" spans="3:3" x14ac:dyDescent="0.2">
      <c r="C17" s="276">
        <v>88597778.426230296</v>
      </c>
    </row>
    <row r="18" spans="3:3" x14ac:dyDescent="0.2">
      <c r="C18" s="276">
        <v>96218076.372598127</v>
      </c>
    </row>
    <row r="19" spans="3:3" x14ac:dyDescent="0.2">
      <c r="C19" s="276">
        <v>93194699.42261599</v>
      </c>
    </row>
    <row r="20" spans="3:3" x14ac:dyDescent="0.2">
      <c r="C20" s="276">
        <v>92810126.31522347</v>
      </c>
    </row>
    <row r="21" spans="3:3" x14ac:dyDescent="0.2">
      <c r="C21" s="276">
        <v>98353773.546192735</v>
      </c>
    </row>
    <row r="22" spans="3:3" x14ac:dyDescent="0.2">
      <c r="C22" s="276">
        <v>120807290.88826454</v>
      </c>
    </row>
    <row r="23" spans="3:3" x14ac:dyDescent="0.2">
      <c r="C23" s="276">
        <v>87192671.011509135</v>
      </c>
    </row>
    <row r="24" spans="3:3" x14ac:dyDescent="0.2">
      <c r="C24" s="276">
        <v>106395989.28153601</v>
      </c>
    </row>
    <row r="25" spans="3:3" x14ac:dyDescent="0.2">
      <c r="C25" s="276">
        <v>90192363.281431302</v>
      </c>
    </row>
    <row r="26" spans="3:3" x14ac:dyDescent="0.2">
      <c r="C26" s="276">
        <v>106811738.03756563</v>
      </c>
    </row>
    <row r="27" spans="3:3" x14ac:dyDescent="0.2">
      <c r="C27" s="276">
        <v>114035455.29455703</v>
      </c>
    </row>
    <row r="28" spans="3:3" x14ac:dyDescent="0.2">
      <c r="C28" s="276">
        <v>105148963.3360524</v>
      </c>
    </row>
    <row r="29" spans="3:3" x14ac:dyDescent="0.2">
      <c r="C29" s="276">
        <v>95961510.69883211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4:O27"/>
  <sheetViews>
    <sheetView topLeftCell="A13" workbookViewId="0">
      <selection activeCell="E18" sqref="E18"/>
    </sheetView>
  </sheetViews>
  <sheetFormatPr baseColWidth="10" defaultColWidth="8.83203125" defaultRowHeight="15" x14ac:dyDescent="0.2"/>
  <cols>
    <col min="5" max="5" width="21.6640625" customWidth="1"/>
    <col min="7" max="7" width="15.5" customWidth="1"/>
    <col min="9" max="9" width="13.83203125" customWidth="1"/>
    <col min="11" max="11" width="14.1640625" customWidth="1"/>
    <col min="13" max="13" width="16" customWidth="1"/>
    <col min="15" max="15" width="16.5" customWidth="1"/>
  </cols>
  <sheetData>
    <row r="4" spans="2:15" x14ac:dyDescent="0.2">
      <c r="D4" s="473">
        <v>2010</v>
      </c>
      <c r="E4" s="473"/>
      <c r="F4" s="473">
        <v>2011</v>
      </c>
      <c r="G4" s="473"/>
      <c r="H4" s="473">
        <v>2012</v>
      </c>
      <c r="I4" s="473"/>
      <c r="J4">
        <v>2013</v>
      </c>
      <c r="L4">
        <v>2014</v>
      </c>
      <c r="O4" t="s">
        <v>686</v>
      </c>
    </row>
    <row r="7" spans="2:15" x14ac:dyDescent="0.2">
      <c r="B7" t="s">
        <v>687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O7" s="474">
        <f>E7+G7+I7</f>
        <v>0</v>
      </c>
    </row>
    <row r="8" spans="2:15" x14ac:dyDescent="0.2">
      <c r="C8" s="473"/>
      <c r="O8" s="474"/>
    </row>
    <row r="9" spans="2:15" x14ac:dyDescent="0.2">
      <c r="B9" t="s">
        <v>688</v>
      </c>
      <c r="C9" t="s">
        <v>689</v>
      </c>
      <c r="D9" s="276">
        <v>7</v>
      </c>
      <c r="E9" s="276">
        <v>159500000</v>
      </c>
      <c r="F9" s="276">
        <v>0</v>
      </c>
      <c r="G9" s="276">
        <v>0</v>
      </c>
      <c r="H9" s="276">
        <v>0</v>
      </c>
      <c r="I9" s="276">
        <v>0</v>
      </c>
      <c r="J9" s="276">
        <v>0</v>
      </c>
      <c r="K9" s="276">
        <v>0</v>
      </c>
      <c r="L9" s="276">
        <v>0</v>
      </c>
      <c r="M9" s="276">
        <v>0</v>
      </c>
      <c r="O9" s="474">
        <f>E9</f>
        <v>159500000</v>
      </c>
    </row>
    <row r="10" spans="2:15" x14ac:dyDescent="0.2">
      <c r="C10" t="s">
        <v>690</v>
      </c>
      <c r="D10" s="276">
        <v>168</v>
      </c>
      <c r="E10" s="276">
        <v>692525178.60000002</v>
      </c>
      <c r="F10" s="276">
        <v>45</v>
      </c>
      <c r="G10" s="276">
        <v>205223064.43000001</v>
      </c>
      <c r="H10" s="276">
        <v>79</v>
      </c>
      <c r="I10" s="276">
        <v>885668156.38</v>
      </c>
      <c r="J10" s="276">
        <v>22</v>
      </c>
      <c r="K10" s="276">
        <v>368717620</v>
      </c>
      <c r="L10" s="276">
        <v>30</v>
      </c>
      <c r="M10" s="276">
        <v>1886135393.76</v>
      </c>
      <c r="O10" s="474">
        <f>E10+G10+I10+K10+M10</f>
        <v>4038269413.1700001</v>
      </c>
    </row>
    <row r="11" spans="2:15" x14ac:dyDescent="0.2">
      <c r="C11" t="s">
        <v>691</v>
      </c>
      <c r="D11" s="276">
        <v>0</v>
      </c>
      <c r="E11" s="276">
        <v>0</v>
      </c>
      <c r="F11" s="276">
        <v>10</v>
      </c>
      <c r="G11" s="276">
        <v>107539743.88</v>
      </c>
      <c r="H11" s="276">
        <v>4</v>
      </c>
      <c r="I11" s="276">
        <v>18104077.140000001</v>
      </c>
      <c r="J11" s="276">
        <v>4</v>
      </c>
      <c r="K11" s="276">
        <v>54786600</v>
      </c>
      <c r="L11" s="276">
        <v>0</v>
      </c>
      <c r="M11" s="276">
        <v>0</v>
      </c>
      <c r="O11" s="474">
        <f>E11+G11+I11+K11+M11</f>
        <v>180430421.01999998</v>
      </c>
    </row>
    <row r="12" spans="2:15" x14ac:dyDescent="0.2">
      <c r="C12" t="s">
        <v>692</v>
      </c>
      <c r="D12" s="276">
        <v>2</v>
      </c>
      <c r="E12" s="276">
        <v>29998885</v>
      </c>
      <c r="F12" s="276">
        <v>0</v>
      </c>
      <c r="G12" s="276">
        <v>0</v>
      </c>
      <c r="H12" s="276">
        <v>2</v>
      </c>
      <c r="I12" s="276">
        <v>15000000</v>
      </c>
      <c r="J12" s="276">
        <v>0</v>
      </c>
      <c r="K12" s="276">
        <v>0</v>
      </c>
      <c r="L12" s="276">
        <v>0</v>
      </c>
      <c r="M12" s="276">
        <v>0</v>
      </c>
      <c r="O12" s="474">
        <f>E12+G12+I12+K12+M12</f>
        <v>44998885</v>
      </c>
    </row>
    <row r="13" spans="2:15" x14ac:dyDescent="0.2">
      <c r="C13" t="s">
        <v>693</v>
      </c>
      <c r="D13" s="276">
        <v>0</v>
      </c>
      <c r="E13" s="276">
        <v>0</v>
      </c>
      <c r="F13" s="276">
        <v>0</v>
      </c>
      <c r="G13" s="276">
        <v>0</v>
      </c>
      <c r="H13" s="276">
        <v>0</v>
      </c>
      <c r="I13" s="276">
        <v>0</v>
      </c>
      <c r="J13" s="276">
        <v>0</v>
      </c>
      <c r="K13" s="276">
        <v>0</v>
      </c>
      <c r="L13" s="276">
        <v>0</v>
      </c>
      <c r="M13" s="276">
        <v>0</v>
      </c>
      <c r="O13" s="474">
        <f>E13+I13+K13+M13</f>
        <v>0</v>
      </c>
    </row>
    <row r="14" spans="2:15" x14ac:dyDescent="0.2">
      <c r="C14" t="s">
        <v>694</v>
      </c>
      <c r="D14" s="276">
        <v>0</v>
      </c>
      <c r="E14" s="276">
        <v>0</v>
      </c>
      <c r="F14" s="276">
        <v>0</v>
      </c>
      <c r="G14" s="276">
        <v>0</v>
      </c>
      <c r="H14" s="276">
        <v>0</v>
      </c>
      <c r="I14" s="276">
        <v>0</v>
      </c>
      <c r="J14" s="276">
        <v>0</v>
      </c>
      <c r="K14" s="276">
        <v>0</v>
      </c>
      <c r="L14" s="276">
        <v>0</v>
      </c>
      <c r="M14" s="276">
        <v>0</v>
      </c>
      <c r="O14" s="474">
        <f>E14</f>
        <v>0</v>
      </c>
    </row>
    <row r="15" spans="2:15" x14ac:dyDescent="0.2">
      <c r="C15" t="s">
        <v>695</v>
      </c>
      <c r="D15" s="276">
        <v>0</v>
      </c>
      <c r="E15" s="276">
        <v>0</v>
      </c>
      <c r="F15" s="276">
        <v>0</v>
      </c>
      <c r="G15" s="276">
        <v>0</v>
      </c>
      <c r="H15" s="276">
        <v>0</v>
      </c>
      <c r="I15" s="276">
        <v>0</v>
      </c>
      <c r="J15" s="276">
        <v>0</v>
      </c>
      <c r="K15" s="276">
        <v>0</v>
      </c>
      <c r="L15" s="276">
        <v>0</v>
      </c>
      <c r="M15" s="276">
        <v>0</v>
      </c>
      <c r="O15" s="474">
        <f>K15</f>
        <v>0</v>
      </c>
    </row>
    <row r="16" spans="2:15" x14ac:dyDescent="0.2">
      <c r="D16" s="276">
        <v>0</v>
      </c>
      <c r="E16" s="276">
        <v>0</v>
      </c>
      <c r="F16" s="276">
        <v>0</v>
      </c>
      <c r="G16" s="276">
        <v>0</v>
      </c>
      <c r="H16" s="276">
        <v>0</v>
      </c>
      <c r="I16" s="276">
        <v>0</v>
      </c>
      <c r="J16" s="276">
        <v>0</v>
      </c>
      <c r="K16" s="276">
        <v>0</v>
      </c>
      <c r="L16" s="276">
        <v>0</v>
      </c>
      <c r="M16" s="276">
        <v>0</v>
      </c>
      <c r="O16" s="474"/>
    </row>
    <row r="17" spans="2:15" x14ac:dyDescent="0.2">
      <c r="D17" s="276">
        <v>0</v>
      </c>
      <c r="E17" s="276">
        <v>0</v>
      </c>
      <c r="F17" s="276">
        <v>0</v>
      </c>
      <c r="G17" s="276">
        <v>0</v>
      </c>
      <c r="H17" s="276">
        <v>0</v>
      </c>
      <c r="I17" s="276">
        <v>0</v>
      </c>
      <c r="J17" s="276">
        <v>0</v>
      </c>
      <c r="K17" s="276">
        <v>0</v>
      </c>
      <c r="L17" s="276">
        <v>0</v>
      </c>
      <c r="M17" s="276">
        <v>0</v>
      </c>
      <c r="O17" s="474"/>
    </row>
    <row r="18" spans="2:15" x14ac:dyDescent="0.2">
      <c r="D18" s="276">
        <v>0</v>
      </c>
      <c r="E18" s="276">
        <v>0</v>
      </c>
      <c r="F18" s="276">
        <v>0</v>
      </c>
      <c r="G18" s="276">
        <v>0</v>
      </c>
      <c r="H18" s="276">
        <v>0</v>
      </c>
      <c r="I18" s="276">
        <v>0</v>
      </c>
      <c r="J18" s="276">
        <v>0</v>
      </c>
      <c r="K18" s="276">
        <v>0</v>
      </c>
      <c r="L18" s="276">
        <v>0</v>
      </c>
      <c r="M18" s="276">
        <v>0</v>
      </c>
      <c r="O18" s="474"/>
    </row>
    <row r="19" spans="2:15" x14ac:dyDescent="0.2">
      <c r="B19" t="s">
        <v>696</v>
      </c>
      <c r="D19" s="276">
        <v>4</v>
      </c>
      <c r="E19" s="276">
        <v>924477000</v>
      </c>
      <c r="F19" s="276">
        <v>0</v>
      </c>
      <c r="G19" s="276">
        <v>0</v>
      </c>
      <c r="H19" s="276">
        <v>0</v>
      </c>
      <c r="I19" s="276">
        <v>0</v>
      </c>
      <c r="J19" s="276">
        <v>0</v>
      </c>
      <c r="K19" s="276">
        <v>0</v>
      </c>
      <c r="L19" s="276">
        <v>0</v>
      </c>
      <c r="M19" s="276">
        <v>0</v>
      </c>
      <c r="O19" s="474">
        <f>E19</f>
        <v>924477000</v>
      </c>
    </row>
    <row r="20" spans="2:15" x14ac:dyDescent="0.2">
      <c r="D20" s="276">
        <v>0</v>
      </c>
      <c r="E20" s="276">
        <v>0</v>
      </c>
      <c r="F20" s="276">
        <v>0</v>
      </c>
      <c r="G20" s="276">
        <v>0</v>
      </c>
      <c r="H20" s="276">
        <v>0</v>
      </c>
      <c r="I20" s="276">
        <v>0</v>
      </c>
      <c r="J20" s="276">
        <v>0</v>
      </c>
      <c r="K20" s="276">
        <v>0</v>
      </c>
      <c r="L20" s="276">
        <v>0</v>
      </c>
      <c r="M20" s="276">
        <v>0</v>
      </c>
      <c r="O20" s="474"/>
    </row>
    <row r="21" spans="2:15" x14ac:dyDescent="0.2">
      <c r="B21" t="s">
        <v>697</v>
      </c>
      <c r="C21" t="s">
        <v>698</v>
      </c>
      <c r="D21" s="276">
        <v>0</v>
      </c>
      <c r="E21" s="276">
        <v>0</v>
      </c>
      <c r="F21" s="276">
        <v>0</v>
      </c>
      <c r="G21" s="276">
        <v>0</v>
      </c>
      <c r="H21" s="276">
        <v>0</v>
      </c>
      <c r="I21" s="276">
        <v>0</v>
      </c>
      <c r="J21" s="276">
        <v>0</v>
      </c>
      <c r="K21" s="276">
        <v>0</v>
      </c>
      <c r="L21" s="276">
        <v>0</v>
      </c>
      <c r="M21" s="276">
        <v>0</v>
      </c>
      <c r="O21" s="474">
        <f>E21</f>
        <v>0</v>
      </c>
    </row>
    <row r="22" spans="2:15" x14ac:dyDescent="0.2">
      <c r="C22" t="s">
        <v>699</v>
      </c>
      <c r="D22" s="276">
        <v>0</v>
      </c>
      <c r="E22" s="276">
        <v>0</v>
      </c>
      <c r="F22" s="276">
        <v>0</v>
      </c>
      <c r="G22" s="276">
        <v>0</v>
      </c>
      <c r="H22" s="276">
        <v>0</v>
      </c>
      <c r="I22" s="276">
        <v>0</v>
      </c>
      <c r="J22" s="276">
        <v>0</v>
      </c>
      <c r="K22" s="276">
        <v>0</v>
      </c>
      <c r="L22" s="276">
        <v>1</v>
      </c>
      <c r="M22" s="276">
        <v>160594876.24000001</v>
      </c>
      <c r="O22" s="474">
        <f>E22+M22</f>
        <v>160594876.24000001</v>
      </c>
    </row>
    <row r="23" spans="2:15" x14ac:dyDescent="0.2">
      <c r="D23" s="276">
        <v>0</v>
      </c>
      <c r="E23" s="276">
        <v>0</v>
      </c>
      <c r="F23" s="276">
        <v>0</v>
      </c>
      <c r="G23" s="276">
        <v>0</v>
      </c>
      <c r="H23" s="276">
        <v>0</v>
      </c>
      <c r="I23" s="276">
        <v>0</v>
      </c>
      <c r="J23" s="276">
        <v>0</v>
      </c>
      <c r="K23" s="276">
        <v>0</v>
      </c>
      <c r="L23" s="276">
        <v>0</v>
      </c>
      <c r="M23" s="276">
        <v>0</v>
      </c>
      <c r="O23" s="474"/>
    </row>
    <row r="24" spans="2:15" x14ac:dyDescent="0.2">
      <c r="D24" s="276">
        <v>0</v>
      </c>
      <c r="E24" s="276">
        <v>0</v>
      </c>
      <c r="F24" s="276">
        <v>0</v>
      </c>
      <c r="G24" s="276">
        <v>0</v>
      </c>
      <c r="H24" s="276">
        <v>0</v>
      </c>
      <c r="I24" s="276">
        <v>0</v>
      </c>
      <c r="J24" s="276">
        <v>0</v>
      </c>
      <c r="K24" s="276">
        <v>0</v>
      </c>
      <c r="L24" s="276">
        <v>0</v>
      </c>
      <c r="M24" s="276">
        <v>0</v>
      </c>
      <c r="O24" s="474"/>
    </row>
    <row r="25" spans="2:15" x14ac:dyDescent="0.2">
      <c r="B25" t="s">
        <v>700</v>
      </c>
      <c r="D25" s="276">
        <v>44</v>
      </c>
      <c r="E25" s="276">
        <v>14975000</v>
      </c>
      <c r="F25" s="276">
        <v>0</v>
      </c>
      <c r="G25" s="276">
        <v>0</v>
      </c>
      <c r="H25" s="276">
        <v>0</v>
      </c>
      <c r="I25" s="276">
        <v>0</v>
      </c>
      <c r="J25" s="276">
        <v>0</v>
      </c>
      <c r="K25" s="276">
        <v>0</v>
      </c>
      <c r="L25" s="276">
        <v>0</v>
      </c>
      <c r="M25" s="276">
        <v>0</v>
      </c>
      <c r="O25" s="474">
        <f>E25+G25+I25+K25+M25</f>
        <v>14975000</v>
      </c>
    </row>
    <row r="26" spans="2:15" x14ac:dyDescent="0.2">
      <c r="B26" t="s">
        <v>701</v>
      </c>
      <c r="D26" s="276">
        <v>0</v>
      </c>
      <c r="E26" s="276">
        <v>0</v>
      </c>
      <c r="F26" s="276">
        <v>0</v>
      </c>
      <c r="G26" s="276">
        <v>0</v>
      </c>
      <c r="H26" s="276">
        <v>1</v>
      </c>
      <c r="I26" s="276">
        <v>156065000</v>
      </c>
      <c r="J26" s="276">
        <v>0</v>
      </c>
      <c r="K26" s="276">
        <v>0</v>
      </c>
      <c r="L26" s="276">
        <v>1</v>
      </c>
      <c r="M26" s="276">
        <v>49275000</v>
      </c>
      <c r="O26" s="474">
        <f>E26+I26+M26</f>
        <v>205340000</v>
      </c>
    </row>
    <row r="27" spans="2:15" x14ac:dyDescent="0.2">
      <c r="D27">
        <f>SUM(D7:D26)</f>
        <v>225</v>
      </c>
      <c r="E27" s="276"/>
      <c r="F27" s="276">
        <f>SUM(F7:F26)</f>
        <v>55</v>
      </c>
      <c r="G27" s="276"/>
      <c r="H27" s="276">
        <f>SUM(H7:H26)</f>
        <v>86</v>
      </c>
      <c r="I27" s="276"/>
      <c r="J27" s="276">
        <f>SUM(J7:J26)</f>
        <v>26</v>
      </c>
      <c r="K27" s="276"/>
      <c r="L27" s="276">
        <f>SUM(L7:L26)</f>
        <v>32</v>
      </c>
      <c r="M27" s="276"/>
      <c r="N27" s="475">
        <f>D27+F27+H27+J27+L27</f>
        <v>424</v>
      </c>
      <c r="O27" s="476">
        <f>SUM(O7:O26)</f>
        <v>5728585595.4300003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filterMode="1"/>
  <dimension ref="A2:E100"/>
  <sheetViews>
    <sheetView topLeftCell="A17" workbookViewId="0">
      <selection activeCell="E18" sqref="E18"/>
    </sheetView>
  </sheetViews>
  <sheetFormatPr baseColWidth="10" defaultColWidth="8.83203125" defaultRowHeight="15" x14ac:dyDescent="0.2"/>
  <cols>
    <col min="1" max="2" width="14.5" customWidth="1"/>
    <col min="3" max="3" width="38.83203125" customWidth="1"/>
    <col min="4" max="4" width="11" customWidth="1"/>
    <col min="5" max="5" width="18.83203125" customWidth="1"/>
    <col min="257" max="258" width="14.5" customWidth="1"/>
    <col min="259" max="259" width="38.83203125" customWidth="1"/>
    <col min="260" max="260" width="11" customWidth="1"/>
    <col min="261" max="261" width="18.83203125" customWidth="1"/>
    <col min="513" max="514" width="14.5" customWidth="1"/>
    <col min="515" max="515" width="38.83203125" customWidth="1"/>
    <col min="516" max="516" width="11" customWidth="1"/>
    <col min="517" max="517" width="18.83203125" customWidth="1"/>
    <col min="769" max="770" width="14.5" customWidth="1"/>
    <col min="771" max="771" width="38.83203125" customWidth="1"/>
    <col min="772" max="772" width="11" customWidth="1"/>
    <col min="773" max="773" width="18.83203125" customWidth="1"/>
    <col min="1025" max="1026" width="14.5" customWidth="1"/>
    <col min="1027" max="1027" width="38.83203125" customWidth="1"/>
    <col min="1028" max="1028" width="11" customWidth="1"/>
    <col min="1029" max="1029" width="18.83203125" customWidth="1"/>
    <col min="1281" max="1282" width="14.5" customWidth="1"/>
    <col min="1283" max="1283" width="38.83203125" customWidth="1"/>
    <col min="1284" max="1284" width="11" customWidth="1"/>
    <col min="1285" max="1285" width="18.83203125" customWidth="1"/>
    <col min="1537" max="1538" width="14.5" customWidth="1"/>
    <col min="1539" max="1539" width="38.83203125" customWidth="1"/>
    <col min="1540" max="1540" width="11" customWidth="1"/>
    <col min="1541" max="1541" width="18.83203125" customWidth="1"/>
    <col min="1793" max="1794" width="14.5" customWidth="1"/>
    <col min="1795" max="1795" width="38.83203125" customWidth="1"/>
    <col min="1796" max="1796" width="11" customWidth="1"/>
    <col min="1797" max="1797" width="18.83203125" customWidth="1"/>
    <col min="2049" max="2050" width="14.5" customWidth="1"/>
    <col min="2051" max="2051" width="38.83203125" customWidth="1"/>
    <col min="2052" max="2052" width="11" customWidth="1"/>
    <col min="2053" max="2053" width="18.83203125" customWidth="1"/>
    <col min="2305" max="2306" width="14.5" customWidth="1"/>
    <col min="2307" max="2307" width="38.83203125" customWidth="1"/>
    <col min="2308" max="2308" width="11" customWidth="1"/>
    <col min="2309" max="2309" width="18.83203125" customWidth="1"/>
    <col min="2561" max="2562" width="14.5" customWidth="1"/>
    <col min="2563" max="2563" width="38.83203125" customWidth="1"/>
    <col min="2564" max="2564" width="11" customWidth="1"/>
    <col min="2565" max="2565" width="18.83203125" customWidth="1"/>
    <col min="2817" max="2818" width="14.5" customWidth="1"/>
    <col min="2819" max="2819" width="38.83203125" customWidth="1"/>
    <col min="2820" max="2820" width="11" customWidth="1"/>
    <col min="2821" max="2821" width="18.83203125" customWidth="1"/>
    <col min="3073" max="3074" width="14.5" customWidth="1"/>
    <col min="3075" max="3075" width="38.83203125" customWidth="1"/>
    <col min="3076" max="3076" width="11" customWidth="1"/>
    <col min="3077" max="3077" width="18.83203125" customWidth="1"/>
    <col min="3329" max="3330" width="14.5" customWidth="1"/>
    <col min="3331" max="3331" width="38.83203125" customWidth="1"/>
    <col min="3332" max="3332" width="11" customWidth="1"/>
    <col min="3333" max="3333" width="18.83203125" customWidth="1"/>
    <col min="3585" max="3586" width="14.5" customWidth="1"/>
    <col min="3587" max="3587" width="38.83203125" customWidth="1"/>
    <col min="3588" max="3588" width="11" customWidth="1"/>
    <col min="3589" max="3589" width="18.83203125" customWidth="1"/>
    <col min="3841" max="3842" width="14.5" customWidth="1"/>
    <col min="3843" max="3843" width="38.83203125" customWidth="1"/>
    <col min="3844" max="3844" width="11" customWidth="1"/>
    <col min="3845" max="3845" width="18.83203125" customWidth="1"/>
    <col min="4097" max="4098" width="14.5" customWidth="1"/>
    <col min="4099" max="4099" width="38.83203125" customWidth="1"/>
    <col min="4100" max="4100" width="11" customWidth="1"/>
    <col min="4101" max="4101" width="18.83203125" customWidth="1"/>
    <col min="4353" max="4354" width="14.5" customWidth="1"/>
    <col min="4355" max="4355" width="38.83203125" customWidth="1"/>
    <col min="4356" max="4356" width="11" customWidth="1"/>
    <col min="4357" max="4357" width="18.83203125" customWidth="1"/>
    <col min="4609" max="4610" width="14.5" customWidth="1"/>
    <col min="4611" max="4611" width="38.83203125" customWidth="1"/>
    <col min="4612" max="4612" width="11" customWidth="1"/>
    <col min="4613" max="4613" width="18.83203125" customWidth="1"/>
    <col min="4865" max="4866" width="14.5" customWidth="1"/>
    <col min="4867" max="4867" width="38.83203125" customWidth="1"/>
    <col min="4868" max="4868" width="11" customWidth="1"/>
    <col min="4869" max="4869" width="18.83203125" customWidth="1"/>
    <col min="5121" max="5122" width="14.5" customWidth="1"/>
    <col min="5123" max="5123" width="38.83203125" customWidth="1"/>
    <col min="5124" max="5124" width="11" customWidth="1"/>
    <col min="5125" max="5125" width="18.83203125" customWidth="1"/>
    <col min="5377" max="5378" width="14.5" customWidth="1"/>
    <col min="5379" max="5379" width="38.83203125" customWidth="1"/>
    <col min="5380" max="5380" width="11" customWidth="1"/>
    <col min="5381" max="5381" width="18.83203125" customWidth="1"/>
    <col min="5633" max="5634" width="14.5" customWidth="1"/>
    <col min="5635" max="5635" width="38.83203125" customWidth="1"/>
    <col min="5636" max="5636" width="11" customWidth="1"/>
    <col min="5637" max="5637" width="18.83203125" customWidth="1"/>
    <col min="5889" max="5890" width="14.5" customWidth="1"/>
    <col min="5891" max="5891" width="38.83203125" customWidth="1"/>
    <col min="5892" max="5892" width="11" customWidth="1"/>
    <col min="5893" max="5893" width="18.83203125" customWidth="1"/>
    <col min="6145" max="6146" width="14.5" customWidth="1"/>
    <col min="6147" max="6147" width="38.83203125" customWidth="1"/>
    <col min="6148" max="6148" width="11" customWidth="1"/>
    <col min="6149" max="6149" width="18.83203125" customWidth="1"/>
    <col min="6401" max="6402" width="14.5" customWidth="1"/>
    <col min="6403" max="6403" width="38.83203125" customWidth="1"/>
    <col min="6404" max="6404" width="11" customWidth="1"/>
    <col min="6405" max="6405" width="18.83203125" customWidth="1"/>
    <col min="6657" max="6658" width="14.5" customWidth="1"/>
    <col min="6659" max="6659" width="38.83203125" customWidth="1"/>
    <col min="6660" max="6660" width="11" customWidth="1"/>
    <col min="6661" max="6661" width="18.83203125" customWidth="1"/>
    <col min="6913" max="6914" width="14.5" customWidth="1"/>
    <col min="6915" max="6915" width="38.83203125" customWidth="1"/>
    <col min="6916" max="6916" width="11" customWidth="1"/>
    <col min="6917" max="6917" width="18.83203125" customWidth="1"/>
    <col min="7169" max="7170" width="14.5" customWidth="1"/>
    <col min="7171" max="7171" width="38.83203125" customWidth="1"/>
    <col min="7172" max="7172" width="11" customWidth="1"/>
    <col min="7173" max="7173" width="18.83203125" customWidth="1"/>
    <col min="7425" max="7426" width="14.5" customWidth="1"/>
    <col min="7427" max="7427" width="38.83203125" customWidth="1"/>
    <col min="7428" max="7428" width="11" customWidth="1"/>
    <col min="7429" max="7429" width="18.83203125" customWidth="1"/>
    <col min="7681" max="7682" width="14.5" customWidth="1"/>
    <col min="7683" max="7683" width="38.83203125" customWidth="1"/>
    <col min="7684" max="7684" width="11" customWidth="1"/>
    <col min="7685" max="7685" width="18.83203125" customWidth="1"/>
    <col min="7937" max="7938" width="14.5" customWidth="1"/>
    <col min="7939" max="7939" width="38.83203125" customWidth="1"/>
    <col min="7940" max="7940" width="11" customWidth="1"/>
    <col min="7941" max="7941" width="18.83203125" customWidth="1"/>
    <col min="8193" max="8194" width="14.5" customWidth="1"/>
    <col min="8195" max="8195" width="38.83203125" customWidth="1"/>
    <col min="8196" max="8196" width="11" customWidth="1"/>
    <col min="8197" max="8197" width="18.83203125" customWidth="1"/>
    <col min="8449" max="8450" width="14.5" customWidth="1"/>
    <col min="8451" max="8451" width="38.83203125" customWidth="1"/>
    <col min="8452" max="8452" width="11" customWidth="1"/>
    <col min="8453" max="8453" width="18.83203125" customWidth="1"/>
    <col min="8705" max="8706" width="14.5" customWidth="1"/>
    <col min="8707" max="8707" width="38.83203125" customWidth="1"/>
    <col min="8708" max="8708" width="11" customWidth="1"/>
    <col min="8709" max="8709" width="18.83203125" customWidth="1"/>
    <col min="8961" max="8962" width="14.5" customWidth="1"/>
    <col min="8963" max="8963" width="38.83203125" customWidth="1"/>
    <col min="8964" max="8964" width="11" customWidth="1"/>
    <col min="8965" max="8965" width="18.83203125" customWidth="1"/>
    <col min="9217" max="9218" width="14.5" customWidth="1"/>
    <col min="9219" max="9219" width="38.83203125" customWidth="1"/>
    <col min="9220" max="9220" width="11" customWidth="1"/>
    <col min="9221" max="9221" width="18.83203125" customWidth="1"/>
    <col min="9473" max="9474" width="14.5" customWidth="1"/>
    <col min="9475" max="9475" width="38.83203125" customWidth="1"/>
    <col min="9476" max="9476" width="11" customWidth="1"/>
    <col min="9477" max="9477" width="18.83203125" customWidth="1"/>
    <col min="9729" max="9730" width="14.5" customWidth="1"/>
    <col min="9731" max="9731" width="38.83203125" customWidth="1"/>
    <col min="9732" max="9732" width="11" customWidth="1"/>
    <col min="9733" max="9733" width="18.83203125" customWidth="1"/>
    <col min="9985" max="9986" width="14.5" customWidth="1"/>
    <col min="9987" max="9987" width="38.83203125" customWidth="1"/>
    <col min="9988" max="9988" width="11" customWidth="1"/>
    <col min="9989" max="9989" width="18.83203125" customWidth="1"/>
    <col min="10241" max="10242" width="14.5" customWidth="1"/>
    <col min="10243" max="10243" width="38.83203125" customWidth="1"/>
    <col min="10244" max="10244" width="11" customWidth="1"/>
    <col min="10245" max="10245" width="18.83203125" customWidth="1"/>
    <col min="10497" max="10498" width="14.5" customWidth="1"/>
    <col min="10499" max="10499" width="38.83203125" customWidth="1"/>
    <col min="10500" max="10500" width="11" customWidth="1"/>
    <col min="10501" max="10501" width="18.83203125" customWidth="1"/>
    <col min="10753" max="10754" width="14.5" customWidth="1"/>
    <col min="10755" max="10755" width="38.83203125" customWidth="1"/>
    <col min="10756" max="10756" width="11" customWidth="1"/>
    <col min="10757" max="10757" width="18.83203125" customWidth="1"/>
    <col min="11009" max="11010" width="14.5" customWidth="1"/>
    <col min="11011" max="11011" width="38.83203125" customWidth="1"/>
    <col min="11012" max="11012" width="11" customWidth="1"/>
    <col min="11013" max="11013" width="18.83203125" customWidth="1"/>
    <col min="11265" max="11266" width="14.5" customWidth="1"/>
    <col min="11267" max="11267" width="38.83203125" customWidth="1"/>
    <col min="11268" max="11268" width="11" customWidth="1"/>
    <col min="11269" max="11269" width="18.83203125" customWidth="1"/>
    <col min="11521" max="11522" width="14.5" customWidth="1"/>
    <col min="11523" max="11523" width="38.83203125" customWidth="1"/>
    <col min="11524" max="11524" width="11" customWidth="1"/>
    <col min="11525" max="11525" width="18.83203125" customWidth="1"/>
    <col min="11777" max="11778" width="14.5" customWidth="1"/>
    <col min="11779" max="11779" width="38.83203125" customWidth="1"/>
    <col min="11780" max="11780" width="11" customWidth="1"/>
    <col min="11781" max="11781" width="18.83203125" customWidth="1"/>
    <col min="12033" max="12034" width="14.5" customWidth="1"/>
    <col min="12035" max="12035" width="38.83203125" customWidth="1"/>
    <col min="12036" max="12036" width="11" customWidth="1"/>
    <col min="12037" max="12037" width="18.83203125" customWidth="1"/>
    <col min="12289" max="12290" width="14.5" customWidth="1"/>
    <col min="12291" max="12291" width="38.83203125" customWidth="1"/>
    <col min="12292" max="12292" width="11" customWidth="1"/>
    <col min="12293" max="12293" width="18.83203125" customWidth="1"/>
    <col min="12545" max="12546" width="14.5" customWidth="1"/>
    <col min="12547" max="12547" width="38.83203125" customWidth="1"/>
    <col min="12548" max="12548" width="11" customWidth="1"/>
    <col min="12549" max="12549" width="18.83203125" customWidth="1"/>
    <col min="12801" max="12802" width="14.5" customWidth="1"/>
    <col min="12803" max="12803" width="38.83203125" customWidth="1"/>
    <col min="12804" max="12804" width="11" customWidth="1"/>
    <col min="12805" max="12805" width="18.83203125" customWidth="1"/>
    <col min="13057" max="13058" width="14.5" customWidth="1"/>
    <col min="13059" max="13059" width="38.83203125" customWidth="1"/>
    <col min="13060" max="13060" width="11" customWidth="1"/>
    <col min="13061" max="13061" width="18.83203125" customWidth="1"/>
    <col min="13313" max="13314" width="14.5" customWidth="1"/>
    <col min="13315" max="13315" width="38.83203125" customWidth="1"/>
    <col min="13316" max="13316" width="11" customWidth="1"/>
    <col min="13317" max="13317" width="18.83203125" customWidth="1"/>
    <col min="13569" max="13570" width="14.5" customWidth="1"/>
    <col min="13571" max="13571" width="38.83203125" customWidth="1"/>
    <col min="13572" max="13572" width="11" customWidth="1"/>
    <col min="13573" max="13573" width="18.83203125" customWidth="1"/>
    <col min="13825" max="13826" width="14.5" customWidth="1"/>
    <col min="13827" max="13827" width="38.83203125" customWidth="1"/>
    <col min="13828" max="13828" width="11" customWidth="1"/>
    <col min="13829" max="13829" width="18.83203125" customWidth="1"/>
    <col min="14081" max="14082" width="14.5" customWidth="1"/>
    <col min="14083" max="14083" width="38.83203125" customWidth="1"/>
    <col min="14084" max="14084" width="11" customWidth="1"/>
    <col min="14085" max="14085" width="18.83203125" customWidth="1"/>
    <col min="14337" max="14338" width="14.5" customWidth="1"/>
    <col min="14339" max="14339" width="38.83203125" customWidth="1"/>
    <col min="14340" max="14340" width="11" customWidth="1"/>
    <col min="14341" max="14341" width="18.83203125" customWidth="1"/>
    <col min="14593" max="14594" width="14.5" customWidth="1"/>
    <col min="14595" max="14595" width="38.83203125" customWidth="1"/>
    <col min="14596" max="14596" width="11" customWidth="1"/>
    <col min="14597" max="14597" width="18.83203125" customWidth="1"/>
    <col min="14849" max="14850" width="14.5" customWidth="1"/>
    <col min="14851" max="14851" width="38.83203125" customWidth="1"/>
    <col min="14852" max="14852" width="11" customWidth="1"/>
    <col min="14853" max="14853" width="18.83203125" customWidth="1"/>
    <col min="15105" max="15106" width="14.5" customWidth="1"/>
    <col min="15107" max="15107" width="38.83203125" customWidth="1"/>
    <col min="15108" max="15108" width="11" customWidth="1"/>
    <col min="15109" max="15109" width="18.83203125" customWidth="1"/>
    <col min="15361" max="15362" width="14.5" customWidth="1"/>
    <col min="15363" max="15363" width="38.83203125" customWidth="1"/>
    <col min="15364" max="15364" width="11" customWidth="1"/>
    <col min="15365" max="15365" width="18.83203125" customWidth="1"/>
    <col min="15617" max="15618" width="14.5" customWidth="1"/>
    <col min="15619" max="15619" width="38.83203125" customWidth="1"/>
    <col min="15620" max="15620" width="11" customWidth="1"/>
    <col min="15621" max="15621" width="18.83203125" customWidth="1"/>
    <col min="15873" max="15874" width="14.5" customWidth="1"/>
    <col min="15875" max="15875" width="38.83203125" customWidth="1"/>
    <col min="15876" max="15876" width="11" customWidth="1"/>
    <col min="15877" max="15877" width="18.83203125" customWidth="1"/>
    <col min="16129" max="16130" width="14.5" customWidth="1"/>
    <col min="16131" max="16131" width="38.83203125" customWidth="1"/>
    <col min="16132" max="16132" width="11" customWidth="1"/>
    <col min="16133" max="16133" width="18.83203125" customWidth="1"/>
  </cols>
  <sheetData>
    <row r="2" spans="1:5" ht="17" thickBot="1" x14ac:dyDescent="0.25">
      <c r="A2" s="495" t="s">
        <v>702</v>
      </c>
      <c r="B2" s="495" t="s">
        <v>703</v>
      </c>
      <c r="C2" s="495" t="s">
        <v>704</v>
      </c>
      <c r="D2" s="496" t="s">
        <v>705</v>
      </c>
      <c r="E2" s="497" t="s">
        <v>706</v>
      </c>
    </row>
    <row r="3" spans="1:5" ht="17" hidden="1" thickTop="1" x14ac:dyDescent="0.2">
      <c r="A3" s="498" t="s">
        <v>707</v>
      </c>
      <c r="B3" s="498" t="str">
        <f>LEFT(A3,7)</f>
        <v>1.00.00</v>
      </c>
      <c r="C3" s="499" t="s">
        <v>708</v>
      </c>
      <c r="D3" s="500">
        <v>1</v>
      </c>
    </row>
    <row r="4" spans="1:5" ht="17" hidden="1" thickTop="1" x14ac:dyDescent="0.2">
      <c r="A4" s="501" t="s">
        <v>709</v>
      </c>
      <c r="B4" s="498" t="str">
        <f t="shared" ref="B4:B67" si="0">LEFT(A4,7)</f>
        <v>1.01.00</v>
      </c>
      <c r="C4" s="502" t="s">
        <v>588</v>
      </c>
      <c r="D4" s="503">
        <v>2</v>
      </c>
    </row>
    <row r="5" spans="1:5" ht="17" thickTop="1" x14ac:dyDescent="0.2">
      <c r="A5" s="504" t="s">
        <v>710</v>
      </c>
      <c r="B5" s="498" t="str">
        <f t="shared" si="0"/>
        <v>1.01.01</v>
      </c>
      <c r="C5" s="505" t="s">
        <v>711</v>
      </c>
      <c r="D5" s="506">
        <v>3</v>
      </c>
    </row>
    <row r="6" spans="1:5" ht="16" x14ac:dyDescent="0.2">
      <c r="A6" s="504" t="s">
        <v>712</v>
      </c>
      <c r="B6" s="498" t="str">
        <f t="shared" si="0"/>
        <v>1.01.02</v>
      </c>
      <c r="C6" s="505" t="s">
        <v>713</v>
      </c>
      <c r="D6" s="506">
        <v>3</v>
      </c>
    </row>
    <row r="7" spans="1:5" ht="16" x14ac:dyDescent="0.2">
      <c r="A7" s="504" t="s">
        <v>714</v>
      </c>
      <c r="B7" s="498" t="str">
        <f t="shared" si="0"/>
        <v>1.01.03</v>
      </c>
      <c r="C7" s="505" t="s">
        <v>715</v>
      </c>
      <c r="D7" s="506">
        <v>3</v>
      </c>
    </row>
    <row r="8" spans="1:5" ht="16" x14ac:dyDescent="0.2">
      <c r="A8" s="504" t="s">
        <v>716</v>
      </c>
      <c r="B8" s="498" t="str">
        <f t="shared" si="0"/>
        <v>1.01.04</v>
      </c>
      <c r="C8" s="505" t="s">
        <v>717</v>
      </c>
      <c r="D8" s="506">
        <v>3</v>
      </c>
    </row>
    <row r="9" spans="1:5" ht="16" x14ac:dyDescent="0.2">
      <c r="A9" s="504" t="s">
        <v>718</v>
      </c>
      <c r="B9" s="498" t="str">
        <f t="shared" si="0"/>
        <v>1.01.05</v>
      </c>
      <c r="C9" s="505" t="s">
        <v>719</v>
      </c>
      <c r="D9" s="506">
        <v>3</v>
      </c>
    </row>
    <row r="10" spans="1:5" ht="16" x14ac:dyDescent="0.2">
      <c r="A10" s="504" t="s">
        <v>720</v>
      </c>
      <c r="B10" s="498" t="str">
        <f t="shared" si="0"/>
        <v>1.01.06</v>
      </c>
      <c r="C10" s="505" t="s">
        <v>721</v>
      </c>
      <c r="D10" s="506">
        <v>3</v>
      </c>
    </row>
    <row r="11" spans="1:5" ht="16" x14ac:dyDescent="0.2">
      <c r="A11" s="504" t="s">
        <v>722</v>
      </c>
      <c r="B11" s="498" t="str">
        <f t="shared" si="0"/>
        <v>1.01.07</v>
      </c>
      <c r="C11" s="505" t="s">
        <v>723</v>
      </c>
      <c r="D11" s="506">
        <v>3</v>
      </c>
    </row>
    <row r="12" spans="1:5" ht="16" x14ac:dyDescent="0.2">
      <c r="A12" s="504" t="s">
        <v>724</v>
      </c>
      <c r="B12" s="498" t="str">
        <f t="shared" si="0"/>
        <v>1.01.08</v>
      </c>
      <c r="C12" s="505" t="s">
        <v>725</v>
      </c>
      <c r="D12" s="506">
        <v>3</v>
      </c>
    </row>
    <row r="13" spans="1:5" ht="16" x14ac:dyDescent="0.2">
      <c r="A13" s="504" t="s">
        <v>726</v>
      </c>
      <c r="B13" s="498" t="str">
        <f t="shared" si="0"/>
        <v>1.01.09</v>
      </c>
      <c r="C13" s="505" t="s">
        <v>727</v>
      </c>
      <c r="D13" s="506">
        <v>3</v>
      </c>
    </row>
    <row r="14" spans="1:5" ht="16" x14ac:dyDescent="0.2">
      <c r="A14" s="504" t="s">
        <v>728</v>
      </c>
      <c r="B14" s="498" t="str">
        <f t="shared" si="0"/>
        <v>1.01.10</v>
      </c>
      <c r="C14" s="505" t="s">
        <v>729</v>
      </c>
      <c r="D14" s="506">
        <v>3</v>
      </c>
    </row>
    <row r="15" spans="1:5" ht="16" x14ac:dyDescent="0.2">
      <c r="A15" s="504" t="s">
        <v>730</v>
      </c>
      <c r="B15" s="498" t="str">
        <f t="shared" si="0"/>
        <v>1.01.11</v>
      </c>
      <c r="C15" s="505" t="s">
        <v>731</v>
      </c>
      <c r="D15" s="506">
        <v>3</v>
      </c>
    </row>
    <row r="16" spans="1:5" ht="16" x14ac:dyDescent="0.2">
      <c r="A16" s="504" t="s">
        <v>732</v>
      </c>
      <c r="B16" s="498" t="str">
        <f t="shared" si="0"/>
        <v>1.01.12</v>
      </c>
      <c r="C16" s="505" t="s">
        <v>733</v>
      </c>
      <c r="D16" s="506">
        <v>3</v>
      </c>
    </row>
    <row r="17" spans="1:5" ht="16" x14ac:dyDescent="0.2">
      <c r="A17" s="504" t="s">
        <v>734</v>
      </c>
      <c r="B17" s="498" t="str">
        <f t="shared" si="0"/>
        <v>1.01.13</v>
      </c>
      <c r="C17" s="505" t="s">
        <v>735</v>
      </c>
      <c r="D17" s="506">
        <v>3</v>
      </c>
    </row>
    <row r="18" spans="1:5" ht="16" hidden="1" x14ac:dyDescent="0.2">
      <c r="A18" s="498" t="s">
        <v>736</v>
      </c>
      <c r="B18" s="498" t="str">
        <f t="shared" si="0"/>
        <v>2.00.00</v>
      </c>
      <c r="C18" s="507" t="s">
        <v>737</v>
      </c>
      <c r="D18" s="508">
        <v>1</v>
      </c>
    </row>
    <row r="19" spans="1:5" ht="16" hidden="1" x14ac:dyDescent="0.2">
      <c r="A19" s="501" t="s">
        <v>738</v>
      </c>
      <c r="B19" s="498" t="str">
        <f t="shared" si="0"/>
        <v>2.02.00</v>
      </c>
      <c r="C19" s="502" t="s">
        <v>739</v>
      </c>
      <c r="D19" s="503">
        <v>2</v>
      </c>
    </row>
    <row r="20" spans="1:5" ht="16" x14ac:dyDescent="0.2">
      <c r="A20" s="504" t="s">
        <v>740</v>
      </c>
      <c r="B20" s="498" t="str">
        <f t="shared" si="0"/>
        <v>2.02.01</v>
      </c>
      <c r="C20" s="505" t="s">
        <v>741</v>
      </c>
      <c r="D20" s="506">
        <v>3</v>
      </c>
      <c r="E20">
        <v>10</v>
      </c>
    </row>
    <row r="21" spans="1:5" ht="16" x14ac:dyDescent="0.2">
      <c r="A21" s="504" t="s">
        <v>742</v>
      </c>
      <c r="B21" s="498" t="str">
        <f t="shared" si="0"/>
        <v>2.02.02</v>
      </c>
      <c r="C21" s="505" t="s">
        <v>743</v>
      </c>
      <c r="D21" s="506">
        <v>3</v>
      </c>
      <c r="E21">
        <v>8</v>
      </c>
    </row>
    <row r="22" spans="1:5" ht="16" x14ac:dyDescent="0.2">
      <c r="A22" s="504" t="s">
        <v>744</v>
      </c>
      <c r="B22" s="498" t="str">
        <f t="shared" si="0"/>
        <v>2.02.03</v>
      </c>
      <c r="C22" s="505" t="s">
        <v>745</v>
      </c>
      <c r="D22" s="506">
        <v>3</v>
      </c>
      <c r="E22">
        <v>7</v>
      </c>
    </row>
    <row r="23" spans="1:5" ht="16" hidden="1" x14ac:dyDescent="0.2">
      <c r="A23" s="501" t="s">
        <v>746</v>
      </c>
      <c r="B23" s="498" t="str">
        <f t="shared" si="0"/>
        <v>2.03.00</v>
      </c>
      <c r="C23" s="502" t="s">
        <v>747</v>
      </c>
      <c r="D23" s="503">
        <v>2</v>
      </c>
    </row>
    <row r="24" spans="1:5" ht="16" x14ac:dyDescent="0.2">
      <c r="A24" s="504" t="s">
        <v>748</v>
      </c>
      <c r="B24" s="498" t="str">
        <f t="shared" si="0"/>
        <v>2.03.01</v>
      </c>
      <c r="C24" s="505" t="s">
        <v>749</v>
      </c>
      <c r="D24" s="506">
        <v>3</v>
      </c>
      <c r="E24">
        <v>7</v>
      </c>
    </row>
    <row r="25" spans="1:5" ht="16" x14ac:dyDescent="0.2">
      <c r="A25" s="504" t="s">
        <v>750</v>
      </c>
      <c r="B25" s="498" t="str">
        <f t="shared" si="0"/>
        <v>2.03.02</v>
      </c>
      <c r="C25" s="505" t="s">
        <v>751</v>
      </c>
      <c r="D25" s="506">
        <v>3</v>
      </c>
      <c r="E25">
        <v>2</v>
      </c>
    </row>
    <row r="26" spans="1:5" ht="16" x14ac:dyDescent="0.2">
      <c r="A26" s="504" t="s">
        <v>752</v>
      </c>
      <c r="B26" s="498" t="str">
        <f t="shared" si="0"/>
        <v>2.03.03</v>
      </c>
      <c r="C26" s="505" t="s">
        <v>753</v>
      </c>
      <c r="D26" s="506">
        <v>3</v>
      </c>
      <c r="E26">
        <v>10</v>
      </c>
    </row>
    <row r="27" spans="1:5" ht="16" x14ac:dyDescent="0.2">
      <c r="A27" s="504" t="s">
        <v>754</v>
      </c>
      <c r="B27" s="498" t="str">
        <f t="shared" si="0"/>
        <v>2.03.04</v>
      </c>
      <c r="C27" s="505" t="s">
        <v>755</v>
      </c>
      <c r="D27" s="506">
        <v>3</v>
      </c>
      <c r="E27">
        <v>3</v>
      </c>
    </row>
    <row r="28" spans="1:5" ht="16" hidden="1" x14ac:dyDescent="0.2">
      <c r="A28" s="501" t="s">
        <v>756</v>
      </c>
      <c r="B28" s="498" t="str">
        <f t="shared" si="0"/>
        <v>2.04.00</v>
      </c>
      <c r="C28" s="502" t="s">
        <v>757</v>
      </c>
      <c r="D28" s="503">
        <v>2</v>
      </c>
    </row>
    <row r="29" spans="1:5" ht="16" x14ac:dyDescent="0.2">
      <c r="A29" s="504" t="s">
        <v>758</v>
      </c>
      <c r="B29" s="498" t="str">
        <f t="shared" si="0"/>
        <v>2.04.01</v>
      </c>
      <c r="C29" s="505" t="s">
        <v>759</v>
      </c>
      <c r="D29" s="506">
        <v>3</v>
      </c>
      <c r="E29">
        <v>10</v>
      </c>
    </row>
    <row r="30" spans="1:5" ht="16" hidden="1" x14ac:dyDescent="0.2">
      <c r="A30" s="501" t="s">
        <v>760</v>
      </c>
      <c r="B30" s="498" t="str">
        <f t="shared" si="0"/>
        <v>2.05.00</v>
      </c>
      <c r="C30" s="502" t="s">
        <v>761</v>
      </c>
      <c r="D30" s="503">
        <v>2</v>
      </c>
    </row>
    <row r="31" spans="1:5" ht="16" x14ac:dyDescent="0.2">
      <c r="A31" s="504" t="s">
        <v>762</v>
      </c>
      <c r="B31" s="498" t="str">
        <f t="shared" si="0"/>
        <v>2.05.01</v>
      </c>
      <c r="C31" s="505" t="s">
        <v>763</v>
      </c>
      <c r="D31" s="506">
        <v>3</v>
      </c>
      <c r="E31">
        <v>4</v>
      </c>
    </row>
    <row r="32" spans="1:5" ht="32" x14ac:dyDescent="0.2">
      <c r="A32" s="504" t="s">
        <v>764</v>
      </c>
      <c r="B32" s="498" t="str">
        <f t="shared" si="0"/>
        <v>2.05.02</v>
      </c>
      <c r="C32" s="505" t="s">
        <v>765</v>
      </c>
      <c r="D32" s="506">
        <v>3</v>
      </c>
      <c r="E32">
        <v>4</v>
      </c>
    </row>
    <row r="33" spans="1:5" ht="16" hidden="1" x14ac:dyDescent="0.2">
      <c r="A33" s="501" t="s">
        <v>766</v>
      </c>
      <c r="B33" s="498" t="str">
        <f t="shared" si="0"/>
        <v>2.06.00</v>
      </c>
      <c r="C33" s="502" t="s">
        <v>767</v>
      </c>
      <c r="D33" s="503">
        <v>2</v>
      </c>
    </row>
    <row r="34" spans="1:5" ht="16" x14ac:dyDescent="0.2">
      <c r="A34" s="504" t="s">
        <v>768</v>
      </c>
      <c r="B34" s="498" t="str">
        <f t="shared" si="0"/>
        <v>2.06.01</v>
      </c>
      <c r="C34" s="505" t="s">
        <v>769</v>
      </c>
      <c r="D34" s="506">
        <v>3</v>
      </c>
      <c r="E34">
        <v>5</v>
      </c>
    </row>
    <row r="35" spans="1:5" ht="16" x14ac:dyDescent="0.2">
      <c r="A35" s="504" t="s">
        <v>770</v>
      </c>
      <c r="B35" s="498" t="str">
        <f t="shared" si="0"/>
        <v>2.06.02</v>
      </c>
      <c r="C35" s="505" t="s">
        <v>771</v>
      </c>
      <c r="D35" s="506">
        <v>3</v>
      </c>
      <c r="E35">
        <v>5</v>
      </c>
    </row>
    <row r="36" spans="1:5" ht="16" x14ac:dyDescent="0.2">
      <c r="A36" s="504" t="s">
        <v>772</v>
      </c>
      <c r="B36" s="498" t="str">
        <f t="shared" si="0"/>
        <v>2.06.03</v>
      </c>
      <c r="C36" s="505" t="s">
        <v>773</v>
      </c>
      <c r="D36" s="506">
        <v>3</v>
      </c>
      <c r="E36">
        <v>4</v>
      </c>
    </row>
    <row r="37" spans="1:5" ht="16" x14ac:dyDescent="0.2">
      <c r="A37" s="504" t="s">
        <v>774</v>
      </c>
      <c r="B37" s="498" t="str">
        <f t="shared" si="0"/>
        <v>2.06.04</v>
      </c>
      <c r="C37" s="505" t="s">
        <v>775</v>
      </c>
      <c r="D37" s="506">
        <v>3</v>
      </c>
      <c r="E37">
        <v>5</v>
      </c>
    </row>
    <row r="38" spans="1:5" ht="16" hidden="1" x14ac:dyDescent="0.2">
      <c r="A38" s="501" t="s">
        <v>776</v>
      </c>
      <c r="B38" s="498" t="str">
        <f t="shared" si="0"/>
        <v>2.07.00</v>
      </c>
      <c r="C38" s="502" t="s">
        <v>777</v>
      </c>
      <c r="D38" s="503">
        <v>2</v>
      </c>
    </row>
    <row r="39" spans="1:5" ht="16" x14ac:dyDescent="0.2">
      <c r="A39" s="504" t="s">
        <v>778</v>
      </c>
      <c r="B39" s="498" t="str">
        <f t="shared" si="0"/>
        <v>2.07.01</v>
      </c>
      <c r="C39" s="505" t="s">
        <v>779</v>
      </c>
      <c r="D39" s="506">
        <v>3</v>
      </c>
      <c r="E39">
        <v>5</v>
      </c>
    </row>
    <row r="40" spans="1:5" ht="16" x14ac:dyDescent="0.2">
      <c r="A40" s="504" t="s">
        <v>780</v>
      </c>
      <c r="B40" s="498" t="str">
        <f t="shared" si="0"/>
        <v>2.07.02</v>
      </c>
      <c r="C40" s="505" t="s">
        <v>781</v>
      </c>
      <c r="D40" s="506">
        <v>3</v>
      </c>
      <c r="E40">
        <v>5</v>
      </c>
    </row>
    <row r="41" spans="1:5" ht="16" x14ac:dyDescent="0.2">
      <c r="A41" s="504" t="s">
        <v>782</v>
      </c>
      <c r="B41" s="498" t="str">
        <f t="shared" si="0"/>
        <v>2.07.03</v>
      </c>
      <c r="C41" s="505" t="s">
        <v>783</v>
      </c>
      <c r="D41" s="506">
        <v>3</v>
      </c>
      <c r="E41">
        <v>10</v>
      </c>
    </row>
    <row r="42" spans="1:5" ht="16" hidden="1" x14ac:dyDescent="0.2">
      <c r="A42" s="501" t="s">
        <v>784</v>
      </c>
      <c r="B42" s="498" t="str">
        <f t="shared" si="0"/>
        <v>2.08.00</v>
      </c>
      <c r="C42" s="502" t="s">
        <v>785</v>
      </c>
      <c r="D42" s="503">
        <v>2</v>
      </c>
    </row>
    <row r="43" spans="1:5" ht="16" x14ac:dyDescent="0.2">
      <c r="A43" s="504" t="s">
        <v>786</v>
      </c>
      <c r="B43" s="498" t="str">
        <f t="shared" si="0"/>
        <v>2.08.01</v>
      </c>
      <c r="C43" s="505" t="s">
        <v>787</v>
      </c>
      <c r="D43" s="506">
        <v>3</v>
      </c>
      <c r="E43">
        <v>5</v>
      </c>
    </row>
    <row r="44" spans="1:5" ht="16" x14ac:dyDescent="0.2">
      <c r="A44" s="504" t="s">
        <v>788</v>
      </c>
      <c r="B44" s="498" t="str">
        <f t="shared" si="0"/>
        <v>2.08.02</v>
      </c>
      <c r="C44" s="505" t="s">
        <v>789</v>
      </c>
      <c r="D44" s="506">
        <v>3</v>
      </c>
      <c r="E44">
        <v>5</v>
      </c>
    </row>
    <row r="45" spans="1:5" ht="16" hidden="1" x14ac:dyDescent="0.2">
      <c r="A45" s="501" t="s">
        <v>790</v>
      </c>
      <c r="B45" s="498" t="str">
        <f t="shared" si="0"/>
        <v>2.09.00</v>
      </c>
      <c r="C45" s="502" t="s">
        <v>791</v>
      </c>
      <c r="D45" s="503">
        <v>2</v>
      </c>
    </row>
    <row r="46" spans="1:5" ht="16" x14ac:dyDescent="0.2">
      <c r="A46" s="504" t="s">
        <v>792</v>
      </c>
      <c r="B46" s="498" t="str">
        <f t="shared" si="0"/>
        <v>2.09.01</v>
      </c>
      <c r="C46" s="505" t="s">
        <v>793</v>
      </c>
      <c r="D46" s="506">
        <v>3</v>
      </c>
      <c r="E46">
        <v>8</v>
      </c>
    </row>
    <row r="47" spans="1:5" ht="16" x14ac:dyDescent="0.2">
      <c r="A47" s="504" t="s">
        <v>794</v>
      </c>
      <c r="B47" s="498" t="str">
        <f t="shared" si="0"/>
        <v>2.09.02</v>
      </c>
      <c r="C47" s="505" t="s">
        <v>795</v>
      </c>
      <c r="D47" s="506">
        <v>3</v>
      </c>
      <c r="E47">
        <v>10</v>
      </c>
    </row>
    <row r="48" spans="1:5" ht="16" x14ac:dyDescent="0.2">
      <c r="A48" s="504" t="s">
        <v>796</v>
      </c>
      <c r="B48" s="498" t="str">
        <f t="shared" si="0"/>
        <v>2.09.03</v>
      </c>
      <c r="C48" s="505" t="s">
        <v>797</v>
      </c>
      <c r="D48" s="506">
        <v>3</v>
      </c>
      <c r="E48">
        <v>15</v>
      </c>
    </row>
    <row r="49" spans="1:5" ht="32" x14ac:dyDescent="0.2">
      <c r="A49" s="504" t="s">
        <v>798</v>
      </c>
      <c r="B49" s="498" t="str">
        <f t="shared" si="0"/>
        <v>2.09.04</v>
      </c>
      <c r="C49" s="505" t="s">
        <v>799</v>
      </c>
      <c r="D49" s="506">
        <v>3</v>
      </c>
      <c r="E49">
        <v>15</v>
      </c>
    </row>
    <row r="50" spans="1:5" ht="16" x14ac:dyDescent="0.2">
      <c r="A50" s="504" t="s">
        <v>800</v>
      </c>
      <c r="B50" s="498" t="str">
        <f t="shared" si="0"/>
        <v>2.09.05</v>
      </c>
      <c r="C50" s="505" t="s">
        <v>801</v>
      </c>
      <c r="D50" s="506">
        <v>3</v>
      </c>
      <c r="E50">
        <v>10</v>
      </c>
    </row>
    <row r="51" spans="1:5" ht="32" x14ac:dyDescent="0.2">
      <c r="A51" s="504" t="s">
        <v>802</v>
      </c>
      <c r="B51" s="498" t="str">
        <f t="shared" si="0"/>
        <v>2.09.06</v>
      </c>
      <c r="C51" s="505" t="s">
        <v>803</v>
      </c>
      <c r="D51" s="506">
        <v>3</v>
      </c>
      <c r="E51">
        <v>10</v>
      </c>
    </row>
    <row r="52" spans="1:5" ht="16" x14ac:dyDescent="0.2">
      <c r="A52" s="504" t="s">
        <v>804</v>
      </c>
      <c r="B52" s="498" t="str">
        <f t="shared" si="0"/>
        <v>2.09.07</v>
      </c>
      <c r="C52" s="505" t="s">
        <v>805</v>
      </c>
      <c r="D52" s="506">
        <v>3</v>
      </c>
      <c r="E52">
        <v>7</v>
      </c>
    </row>
    <row r="53" spans="1:5" ht="16" x14ac:dyDescent="0.2">
      <c r="A53" s="504" t="s">
        <v>806</v>
      </c>
      <c r="B53" s="498" t="str">
        <f t="shared" si="0"/>
        <v>2.09.08</v>
      </c>
      <c r="C53" s="505" t="s">
        <v>807</v>
      </c>
      <c r="D53" s="506">
        <v>3</v>
      </c>
      <c r="E53">
        <v>15</v>
      </c>
    </row>
    <row r="54" spans="1:5" ht="16" hidden="1" x14ac:dyDescent="0.2">
      <c r="A54" s="501" t="s">
        <v>808</v>
      </c>
      <c r="B54" s="498" t="str">
        <f t="shared" si="0"/>
        <v>2.10.00</v>
      </c>
      <c r="C54" s="502" t="s">
        <v>809</v>
      </c>
      <c r="D54" s="503">
        <v>2</v>
      </c>
    </row>
    <row r="55" spans="1:5" ht="16" x14ac:dyDescent="0.2">
      <c r="A55" s="504" t="s">
        <v>810</v>
      </c>
      <c r="B55" s="498" t="str">
        <f t="shared" si="0"/>
        <v>2.10.01</v>
      </c>
      <c r="C55" s="505" t="s">
        <v>811</v>
      </c>
      <c r="D55" s="506">
        <v>3</v>
      </c>
      <c r="E55">
        <v>10</v>
      </c>
    </row>
    <row r="56" spans="1:5" ht="16" x14ac:dyDescent="0.2">
      <c r="A56" s="504" t="s">
        <v>812</v>
      </c>
      <c r="B56" s="498" t="str">
        <f t="shared" si="0"/>
        <v>2.10.02</v>
      </c>
      <c r="C56" s="505" t="s">
        <v>813</v>
      </c>
      <c r="D56" s="506">
        <v>3</v>
      </c>
      <c r="E56">
        <v>3</v>
      </c>
    </row>
    <row r="57" spans="1:5" ht="16" x14ac:dyDescent="0.2">
      <c r="A57" s="504" t="s">
        <v>814</v>
      </c>
      <c r="B57" s="498" t="str">
        <f t="shared" si="0"/>
        <v>2.10.03</v>
      </c>
      <c r="C57" s="505" t="s">
        <v>815</v>
      </c>
      <c r="D57" s="506">
        <v>3</v>
      </c>
    </row>
    <row r="58" spans="1:5" ht="16" x14ac:dyDescent="0.2">
      <c r="A58" s="504" t="s">
        <v>816</v>
      </c>
      <c r="B58" s="498" t="str">
        <f t="shared" si="0"/>
        <v>2.10.04</v>
      </c>
      <c r="C58" s="505" t="s">
        <v>817</v>
      </c>
      <c r="D58" s="506">
        <v>3</v>
      </c>
    </row>
    <row r="59" spans="1:5" ht="16" hidden="1" x14ac:dyDescent="0.2">
      <c r="A59" s="498" t="s">
        <v>818</v>
      </c>
      <c r="B59" s="498" t="str">
        <f t="shared" si="0"/>
        <v>3.00.00</v>
      </c>
      <c r="C59" s="507" t="s">
        <v>819</v>
      </c>
      <c r="D59" s="508">
        <v>1</v>
      </c>
    </row>
    <row r="60" spans="1:5" ht="16" hidden="1" x14ac:dyDescent="0.2">
      <c r="A60" s="501" t="s">
        <v>820</v>
      </c>
      <c r="B60" s="498" t="str">
        <f t="shared" si="0"/>
        <v>3.11.00</v>
      </c>
      <c r="C60" s="502" t="s">
        <v>821</v>
      </c>
      <c r="D60" s="503">
        <v>2</v>
      </c>
    </row>
    <row r="61" spans="1:5" ht="16" x14ac:dyDescent="0.2">
      <c r="A61" s="504" t="s">
        <v>822</v>
      </c>
      <c r="B61" s="498" t="str">
        <f t="shared" si="0"/>
        <v>3.11.01</v>
      </c>
      <c r="C61" s="505" t="s">
        <v>823</v>
      </c>
      <c r="D61" s="506">
        <v>3</v>
      </c>
      <c r="E61">
        <v>50</v>
      </c>
    </row>
    <row r="62" spans="1:5" ht="16" x14ac:dyDescent="0.2">
      <c r="A62" s="504" t="s">
        <v>824</v>
      </c>
      <c r="B62" s="498" t="str">
        <f t="shared" si="0"/>
        <v>3.11.02</v>
      </c>
      <c r="C62" s="505" t="s">
        <v>825</v>
      </c>
      <c r="D62" s="506">
        <v>3</v>
      </c>
      <c r="E62">
        <v>50</v>
      </c>
    </row>
    <row r="63" spans="1:5" ht="16" x14ac:dyDescent="0.2">
      <c r="A63" s="504" t="s">
        <v>826</v>
      </c>
      <c r="B63" s="498" t="str">
        <f t="shared" si="0"/>
        <v>3.11.03</v>
      </c>
      <c r="C63" s="505" t="s">
        <v>827</v>
      </c>
      <c r="D63" s="506">
        <v>3</v>
      </c>
      <c r="E63">
        <v>40</v>
      </c>
    </row>
    <row r="64" spans="1:5" ht="16" hidden="1" x14ac:dyDescent="0.2">
      <c r="A64" s="501" t="s">
        <v>828</v>
      </c>
      <c r="B64" s="498" t="str">
        <f t="shared" si="0"/>
        <v>3.12.00</v>
      </c>
      <c r="C64" s="502" t="s">
        <v>829</v>
      </c>
      <c r="D64" s="503">
        <v>2</v>
      </c>
    </row>
    <row r="65" spans="1:5" ht="16" x14ac:dyDescent="0.2">
      <c r="A65" s="504" t="s">
        <v>830</v>
      </c>
      <c r="B65" s="498" t="str">
        <f t="shared" si="0"/>
        <v>3.12.01</v>
      </c>
      <c r="C65" s="505" t="s">
        <v>831</v>
      </c>
      <c r="D65" s="506">
        <v>3</v>
      </c>
      <c r="E65">
        <v>50</v>
      </c>
    </row>
    <row r="66" spans="1:5" ht="16" x14ac:dyDescent="0.2">
      <c r="A66" s="504" t="s">
        <v>832</v>
      </c>
      <c r="B66" s="498" t="str">
        <f t="shared" si="0"/>
        <v>3.12.02</v>
      </c>
      <c r="C66" s="505" t="s">
        <v>833</v>
      </c>
      <c r="D66" s="506">
        <v>3</v>
      </c>
      <c r="E66">
        <v>50</v>
      </c>
    </row>
    <row r="67" spans="1:5" ht="16" x14ac:dyDescent="0.2">
      <c r="A67" s="504" t="s">
        <v>834</v>
      </c>
      <c r="B67" s="498" t="str">
        <f t="shared" si="0"/>
        <v>3.12.03</v>
      </c>
      <c r="C67" s="505" t="s">
        <v>835</v>
      </c>
      <c r="D67" s="506">
        <v>3</v>
      </c>
      <c r="E67">
        <v>50</v>
      </c>
    </row>
    <row r="68" spans="1:5" ht="16" x14ac:dyDescent="0.2">
      <c r="A68" s="504" t="s">
        <v>836</v>
      </c>
      <c r="B68" s="498" t="str">
        <f t="shared" ref="B68:B100" si="1">LEFT(A68,7)</f>
        <v>3.12.04</v>
      </c>
      <c r="C68" s="505" t="s">
        <v>837</v>
      </c>
      <c r="D68" s="506">
        <v>3</v>
      </c>
      <c r="E68">
        <v>50</v>
      </c>
    </row>
    <row r="69" spans="1:5" ht="16" x14ac:dyDescent="0.2">
      <c r="A69" s="504" t="s">
        <v>838</v>
      </c>
      <c r="B69" s="498" t="str">
        <f t="shared" si="1"/>
        <v>3.12.07</v>
      </c>
      <c r="C69" s="505" t="s">
        <v>839</v>
      </c>
      <c r="D69" s="506">
        <v>3</v>
      </c>
      <c r="E69">
        <v>50</v>
      </c>
    </row>
    <row r="70" spans="1:5" ht="16" x14ac:dyDescent="0.2">
      <c r="A70" s="504" t="s">
        <v>840</v>
      </c>
      <c r="B70" s="498" t="str">
        <f t="shared" si="1"/>
        <v>3.12.08</v>
      </c>
      <c r="C70" s="505" t="s">
        <v>841</v>
      </c>
      <c r="D70" s="506">
        <v>3</v>
      </c>
      <c r="E70">
        <v>50</v>
      </c>
    </row>
    <row r="71" spans="1:5" ht="16" hidden="1" x14ac:dyDescent="0.2">
      <c r="A71" s="498" t="s">
        <v>842</v>
      </c>
      <c r="B71" s="498" t="str">
        <f t="shared" si="1"/>
        <v>4.00.00</v>
      </c>
      <c r="C71" s="507" t="s">
        <v>843</v>
      </c>
      <c r="D71" s="508">
        <v>1</v>
      </c>
    </row>
    <row r="72" spans="1:5" ht="16" hidden="1" x14ac:dyDescent="0.2">
      <c r="A72" s="501" t="s">
        <v>844</v>
      </c>
      <c r="B72" s="498" t="str">
        <f t="shared" si="1"/>
        <v>4.13.00</v>
      </c>
      <c r="C72" s="509" t="s">
        <v>845</v>
      </c>
      <c r="D72" s="503">
        <v>2</v>
      </c>
    </row>
    <row r="73" spans="1:5" ht="16" x14ac:dyDescent="0.2">
      <c r="A73" s="504" t="s">
        <v>846</v>
      </c>
      <c r="B73" s="498" t="str">
        <f t="shared" si="1"/>
        <v>4.13.01</v>
      </c>
      <c r="C73" s="510" t="s">
        <v>847</v>
      </c>
      <c r="D73" s="506">
        <v>3</v>
      </c>
      <c r="E73">
        <v>10</v>
      </c>
    </row>
    <row r="74" spans="1:5" ht="16" hidden="1" x14ac:dyDescent="0.2">
      <c r="A74" s="501" t="s">
        <v>848</v>
      </c>
      <c r="B74" s="498" t="str">
        <f t="shared" si="1"/>
        <v>4.14.00</v>
      </c>
      <c r="C74" s="502" t="s">
        <v>849</v>
      </c>
      <c r="D74" s="503">
        <v>2</v>
      </c>
    </row>
    <row r="75" spans="1:5" ht="16" x14ac:dyDescent="0.2">
      <c r="A75" s="504" t="s">
        <v>850</v>
      </c>
      <c r="B75" s="498" t="str">
        <f t="shared" si="1"/>
        <v>4.14.01</v>
      </c>
      <c r="C75" s="505" t="s">
        <v>851</v>
      </c>
      <c r="D75" s="506">
        <v>3</v>
      </c>
      <c r="E75">
        <v>50</v>
      </c>
    </row>
    <row r="76" spans="1:5" ht="32" x14ac:dyDescent="0.2">
      <c r="A76" s="504" t="s">
        <v>852</v>
      </c>
      <c r="B76" s="498" t="str">
        <f t="shared" si="1"/>
        <v>4.14.04</v>
      </c>
      <c r="C76" s="505" t="s">
        <v>853</v>
      </c>
      <c r="D76" s="506">
        <v>3</v>
      </c>
      <c r="E76">
        <v>10</v>
      </c>
    </row>
    <row r="77" spans="1:5" ht="32" x14ac:dyDescent="0.2">
      <c r="A77" s="504" t="s">
        <v>854</v>
      </c>
      <c r="B77" s="498" t="str">
        <f t="shared" si="1"/>
        <v>4.14.05</v>
      </c>
      <c r="C77" s="505" t="s">
        <v>855</v>
      </c>
      <c r="D77" s="506">
        <v>3</v>
      </c>
      <c r="E77">
        <v>30</v>
      </c>
    </row>
    <row r="78" spans="1:5" ht="16" x14ac:dyDescent="0.2">
      <c r="A78" s="504" t="s">
        <v>856</v>
      </c>
      <c r="B78" s="498" t="str">
        <f t="shared" si="1"/>
        <v>4.14.08</v>
      </c>
      <c r="C78" s="505" t="s">
        <v>857</v>
      </c>
      <c r="D78" s="506">
        <v>3</v>
      </c>
      <c r="E78">
        <v>40</v>
      </c>
    </row>
    <row r="79" spans="1:5" ht="16" hidden="1" x14ac:dyDescent="0.2">
      <c r="A79" s="501" t="s">
        <v>858</v>
      </c>
      <c r="B79" s="498" t="str">
        <f t="shared" si="1"/>
        <v>4.15.00</v>
      </c>
      <c r="C79" s="502" t="s">
        <v>859</v>
      </c>
      <c r="D79" s="503">
        <v>2</v>
      </c>
    </row>
    <row r="80" spans="1:5" ht="16" x14ac:dyDescent="0.2">
      <c r="A80" s="504" t="s">
        <v>860</v>
      </c>
      <c r="B80" s="498" t="str">
        <f t="shared" si="1"/>
        <v>4.15.01</v>
      </c>
      <c r="C80" s="505" t="s">
        <v>861</v>
      </c>
      <c r="D80" s="506">
        <v>3</v>
      </c>
      <c r="E80">
        <v>30</v>
      </c>
    </row>
    <row r="81" spans="1:5" ht="16" x14ac:dyDescent="0.2">
      <c r="A81" s="504" t="s">
        <v>862</v>
      </c>
      <c r="B81" s="498" t="str">
        <f t="shared" si="1"/>
        <v>4.15.03</v>
      </c>
      <c r="C81" s="505" t="s">
        <v>863</v>
      </c>
      <c r="D81" s="506">
        <v>3</v>
      </c>
      <c r="E81">
        <v>10</v>
      </c>
    </row>
    <row r="82" spans="1:5" ht="16" x14ac:dyDescent="0.2">
      <c r="A82" s="504" t="s">
        <v>864</v>
      </c>
      <c r="B82" s="498" t="str">
        <f t="shared" si="1"/>
        <v>4.15.04</v>
      </c>
      <c r="C82" s="505" t="s">
        <v>865</v>
      </c>
      <c r="D82" s="506">
        <v>3</v>
      </c>
      <c r="E82">
        <v>10</v>
      </c>
    </row>
    <row r="83" spans="1:5" ht="16" x14ac:dyDescent="0.2">
      <c r="A83" s="504" t="s">
        <v>866</v>
      </c>
      <c r="B83" s="498" t="str">
        <f t="shared" si="1"/>
        <v>4.15.06</v>
      </c>
      <c r="C83" s="505" t="s">
        <v>867</v>
      </c>
      <c r="D83" s="506">
        <v>3</v>
      </c>
      <c r="E83">
        <v>40</v>
      </c>
    </row>
    <row r="84" spans="1:5" ht="16" x14ac:dyDescent="0.2">
      <c r="A84" s="504" t="s">
        <v>868</v>
      </c>
      <c r="B84" s="498" t="str">
        <f t="shared" si="1"/>
        <v>4.15.07</v>
      </c>
      <c r="C84" s="505" t="s">
        <v>869</v>
      </c>
      <c r="D84" s="506">
        <v>3</v>
      </c>
      <c r="E84">
        <v>30</v>
      </c>
    </row>
    <row r="85" spans="1:5" ht="16" x14ac:dyDescent="0.2">
      <c r="A85" s="504" t="s">
        <v>870</v>
      </c>
      <c r="B85" s="498" t="str">
        <f t="shared" si="1"/>
        <v>4.15.08</v>
      </c>
      <c r="C85" s="505" t="s">
        <v>871</v>
      </c>
      <c r="D85" s="506">
        <v>3</v>
      </c>
      <c r="E85">
        <v>30</v>
      </c>
    </row>
    <row r="86" spans="1:5" ht="16" x14ac:dyDescent="0.2">
      <c r="A86" s="504" t="s">
        <v>872</v>
      </c>
      <c r="B86" s="498" t="str">
        <f t="shared" si="1"/>
        <v>4.15.09</v>
      </c>
      <c r="C86" s="505" t="s">
        <v>873</v>
      </c>
      <c r="D86" s="506">
        <v>3</v>
      </c>
      <c r="E86">
        <v>20</v>
      </c>
    </row>
    <row r="87" spans="1:5" ht="16" hidden="1" x14ac:dyDescent="0.2">
      <c r="A87" s="501" t="s">
        <v>874</v>
      </c>
      <c r="B87" s="498" t="str">
        <f t="shared" si="1"/>
        <v>4.16.00</v>
      </c>
      <c r="C87" s="502" t="s">
        <v>875</v>
      </c>
      <c r="D87" s="503">
        <v>2</v>
      </c>
    </row>
    <row r="88" spans="1:5" ht="16" x14ac:dyDescent="0.2">
      <c r="A88" s="504" t="s">
        <v>876</v>
      </c>
      <c r="B88" s="498" t="str">
        <f t="shared" si="1"/>
        <v>4.16.02</v>
      </c>
      <c r="C88" s="505" t="s">
        <v>877</v>
      </c>
      <c r="D88" s="506">
        <v>3</v>
      </c>
      <c r="E88">
        <v>40</v>
      </c>
    </row>
    <row r="89" spans="1:5" ht="16" x14ac:dyDescent="0.2">
      <c r="A89" s="504" t="s">
        <v>878</v>
      </c>
      <c r="B89" s="498" t="str">
        <f t="shared" si="1"/>
        <v>4.16.03</v>
      </c>
      <c r="C89" s="505" t="s">
        <v>879</v>
      </c>
      <c r="D89" s="506">
        <v>3</v>
      </c>
      <c r="E89">
        <v>20</v>
      </c>
    </row>
    <row r="90" spans="1:5" ht="16" x14ac:dyDescent="0.2">
      <c r="A90" s="504" t="s">
        <v>880</v>
      </c>
      <c r="B90" s="498" t="str">
        <f t="shared" si="1"/>
        <v>4.16.04</v>
      </c>
      <c r="C90" s="505" t="s">
        <v>881</v>
      </c>
      <c r="D90" s="506">
        <v>3</v>
      </c>
      <c r="E90">
        <v>30</v>
      </c>
    </row>
    <row r="91" spans="1:5" ht="16" hidden="1" x14ac:dyDescent="0.2">
      <c r="A91" s="498" t="s">
        <v>882</v>
      </c>
      <c r="B91" s="498" t="str">
        <f t="shared" si="1"/>
        <v>5.00.00</v>
      </c>
      <c r="C91" s="507" t="s">
        <v>883</v>
      </c>
      <c r="D91" s="508">
        <v>1</v>
      </c>
    </row>
    <row r="92" spans="1:5" ht="16" hidden="1" x14ac:dyDescent="0.2">
      <c r="A92" s="501" t="s">
        <v>884</v>
      </c>
      <c r="B92" s="498" t="str">
        <f t="shared" si="1"/>
        <v>5.17.00</v>
      </c>
      <c r="C92" s="502" t="s">
        <v>885</v>
      </c>
      <c r="D92" s="503">
        <v>2</v>
      </c>
    </row>
    <row r="93" spans="1:5" ht="16" x14ac:dyDescent="0.2">
      <c r="A93" s="504" t="s">
        <v>886</v>
      </c>
      <c r="B93" s="498" t="str">
        <f t="shared" si="1"/>
        <v>5.17.01</v>
      </c>
      <c r="C93" s="505" t="s">
        <v>887</v>
      </c>
      <c r="D93" s="506">
        <v>3</v>
      </c>
    </row>
    <row r="94" spans="1:5" ht="16" x14ac:dyDescent="0.2">
      <c r="A94" s="504" t="s">
        <v>888</v>
      </c>
      <c r="B94" s="498" t="str">
        <f t="shared" si="1"/>
        <v>5.17.03</v>
      </c>
      <c r="C94" s="505" t="s">
        <v>889</v>
      </c>
      <c r="D94" s="506">
        <v>3</v>
      </c>
    </row>
    <row r="95" spans="1:5" ht="16" hidden="1" x14ac:dyDescent="0.2">
      <c r="A95" s="501" t="s">
        <v>890</v>
      </c>
      <c r="B95" s="498" t="str">
        <f t="shared" si="1"/>
        <v>5.18.00</v>
      </c>
      <c r="C95" s="502" t="s">
        <v>891</v>
      </c>
      <c r="D95" s="503">
        <v>2</v>
      </c>
    </row>
    <row r="96" spans="1:5" ht="16" x14ac:dyDescent="0.2">
      <c r="A96" s="504" t="s">
        <v>892</v>
      </c>
      <c r="B96" s="498" t="str">
        <f t="shared" si="1"/>
        <v>5.18.01</v>
      </c>
      <c r="C96" s="505" t="s">
        <v>891</v>
      </c>
      <c r="D96" s="506">
        <v>3</v>
      </c>
    </row>
    <row r="97" spans="1:4" ht="16" x14ac:dyDescent="0.2">
      <c r="A97" s="504" t="s">
        <v>893</v>
      </c>
      <c r="B97" s="498" t="str">
        <f t="shared" si="1"/>
        <v>5.18.02</v>
      </c>
      <c r="C97" s="505" t="s">
        <v>894</v>
      </c>
      <c r="D97" s="506">
        <v>3</v>
      </c>
    </row>
    <row r="98" spans="1:4" ht="16" hidden="1" x14ac:dyDescent="0.2">
      <c r="A98" s="501" t="s">
        <v>895</v>
      </c>
      <c r="B98" s="498" t="str">
        <f t="shared" si="1"/>
        <v>5.19.00</v>
      </c>
      <c r="C98" s="502" t="s">
        <v>896</v>
      </c>
      <c r="D98" s="503">
        <v>2</v>
      </c>
    </row>
    <row r="99" spans="1:4" ht="16" x14ac:dyDescent="0.2">
      <c r="A99" s="504" t="s">
        <v>897</v>
      </c>
      <c r="B99" s="498" t="str">
        <f t="shared" si="1"/>
        <v>5.19.01</v>
      </c>
      <c r="C99" s="505" t="s">
        <v>898</v>
      </c>
      <c r="D99" s="506">
        <v>3</v>
      </c>
    </row>
    <row r="100" spans="1:4" ht="16" hidden="1" x14ac:dyDescent="0.2">
      <c r="A100" s="498" t="s">
        <v>899</v>
      </c>
      <c r="B100" s="498" t="str">
        <f t="shared" si="1"/>
        <v>6.00.00</v>
      </c>
      <c r="C100" s="507" t="s">
        <v>900</v>
      </c>
      <c r="D100" s="508">
        <v>1</v>
      </c>
    </row>
  </sheetData>
  <autoFilter ref="A2:D100" xr:uid="{00000000-0009-0000-0000-00000E000000}">
    <filterColumn colId="3">
      <filters>
        <filter val="3"/>
      </filters>
    </filterColumn>
  </autoFilter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20"/>
  <sheetViews>
    <sheetView workbookViewId="0">
      <selection activeCell="E18" sqref="E18"/>
    </sheetView>
  </sheetViews>
  <sheetFormatPr baseColWidth="10" defaultColWidth="8.83203125" defaultRowHeight="15" x14ac:dyDescent="0.2"/>
  <cols>
    <col min="2" max="2" width="11.5" bestFit="1" customWidth="1"/>
  </cols>
  <sheetData>
    <row r="1" spans="1:3" x14ac:dyDescent="0.2">
      <c r="A1">
        <f>2015-1988</f>
        <v>27</v>
      </c>
      <c r="B1">
        <v>1957</v>
      </c>
      <c r="C1">
        <f>2015-B1</f>
        <v>58</v>
      </c>
    </row>
    <row r="2" spans="1:3" x14ac:dyDescent="0.2">
      <c r="A2">
        <v>28</v>
      </c>
      <c r="B2">
        <v>2000</v>
      </c>
      <c r="C2">
        <f t="shared" ref="C2:C7" si="0">2015-B2</f>
        <v>15</v>
      </c>
    </row>
    <row r="3" spans="1:3" x14ac:dyDescent="0.2">
      <c r="A3">
        <v>30</v>
      </c>
      <c r="B3">
        <v>2015</v>
      </c>
      <c r="C3">
        <f t="shared" si="0"/>
        <v>0</v>
      </c>
    </row>
    <row r="4" spans="1:3" x14ac:dyDescent="0.2">
      <c r="A4">
        <v>35</v>
      </c>
      <c r="B4">
        <v>1997</v>
      </c>
      <c r="C4">
        <f t="shared" si="0"/>
        <v>18</v>
      </c>
    </row>
    <row r="5" spans="1:3" x14ac:dyDescent="0.2">
      <c r="A5">
        <v>40</v>
      </c>
      <c r="B5">
        <v>2008</v>
      </c>
      <c r="C5">
        <f t="shared" si="0"/>
        <v>7</v>
      </c>
    </row>
    <row r="6" spans="1:3" x14ac:dyDescent="0.2">
      <c r="A6">
        <v>23</v>
      </c>
      <c r="B6">
        <v>2009</v>
      </c>
      <c r="C6">
        <f t="shared" si="0"/>
        <v>6</v>
      </c>
    </row>
    <row r="7" spans="1:3" x14ac:dyDescent="0.2">
      <c r="A7">
        <v>13</v>
      </c>
      <c r="B7">
        <v>2010</v>
      </c>
      <c r="C7">
        <f t="shared" si="0"/>
        <v>5</v>
      </c>
    </row>
    <row r="12" spans="1:3" x14ac:dyDescent="0.2">
      <c r="A12">
        <v>2015</v>
      </c>
      <c r="B12" s="569">
        <v>144128</v>
      </c>
    </row>
    <row r="13" spans="1:3" x14ac:dyDescent="0.2">
      <c r="A13">
        <v>2016</v>
      </c>
      <c r="B13" s="569">
        <v>144128</v>
      </c>
    </row>
    <row r="14" spans="1:3" x14ac:dyDescent="0.2">
      <c r="A14">
        <v>2017</v>
      </c>
      <c r="B14" s="569">
        <v>134128</v>
      </c>
    </row>
    <row r="15" spans="1:3" x14ac:dyDescent="0.2">
      <c r="A15">
        <v>2018</v>
      </c>
      <c r="B15" s="569">
        <v>134128</v>
      </c>
    </row>
    <row r="16" spans="1:3" x14ac:dyDescent="0.2">
      <c r="A16">
        <v>2019</v>
      </c>
      <c r="B16" s="569">
        <v>134128</v>
      </c>
    </row>
    <row r="17" spans="2:2" x14ac:dyDescent="0.2">
      <c r="B17" s="776">
        <f>SUM(B12:B16)</f>
        <v>690640</v>
      </c>
    </row>
    <row r="18" spans="2:2" x14ac:dyDescent="0.2">
      <c r="B18" s="569"/>
    </row>
    <row r="19" spans="2:2" x14ac:dyDescent="0.2">
      <c r="B19" s="569"/>
    </row>
    <row r="20" spans="2:2" x14ac:dyDescent="0.2">
      <c r="B20" s="56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filterMode="1">
    <tabColor rgb="FFFFFF00"/>
  </sheetPr>
  <dimension ref="A1:E101"/>
  <sheetViews>
    <sheetView topLeftCell="A16" workbookViewId="0">
      <selection activeCell="A31" sqref="A31"/>
    </sheetView>
  </sheetViews>
  <sheetFormatPr baseColWidth="10" defaultColWidth="8.83203125" defaultRowHeight="15" x14ac:dyDescent="0.2"/>
  <cols>
    <col min="1" max="2" width="14.5" customWidth="1"/>
    <col min="3" max="3" width="38.83203125" customWidth="1"/>
    <col min="4" max="4" width="11" customWidth="1"/>
    <col min="5" max="5" width="18.83203125" customWidth="1"/>
  </cols>
  <sheetData>
    <row r="1" spans="1:5" ht="17" thickBot="1" x14ac:dyDescent="0.25">
      <c r="A1" s="495" t="s">
        <v>702</v>
      </c>
      <c r="B1" s="495" t="s">
        <v>703</v>
      </c>
      <c r="C1" s="495" t="s">
        <v>704</v>
      </c>
      <c r="D1" s="496" t="s">
        <v>705</v>
      </c>
      <c r="E1" s="497" t="s">
        <v>706</v>
      </c>
    </row>
    <row r="2" spans="1:5" ht="17" hidden="1" thickTop="1" x14ac:dyDescent="0.2">
      <c r="A2" s="498" t="s">
        <v>707</v>
      </c>
      <c r="B2" s="498" t="str">
        <f>LEFT(A2,7)</f>
        <v>1.00.00</v>
      </c>
      <c r="C2" s="499" t="s">
        <v>708</v>
      </c>
      <c r="D2" s="500">
        <v>1</v>
      </c>
    </row>
    <row r="3" spans="1:5" ht="17" hidden="1" thickTop="1" x14ac:dyDescent="0.2">
      <c r="A3" s="501" t="s">
        <v>709</v>
      </c>
      <c r="B3" s="498" t="str">
        <f t="shared" ref="B3:B68" si="0">LEFT(A3,7)</f>
        <v>1.01.00</v>
      </c>
      <c r="C3" s="502" t="s">
        <v>588</v>
      </c>
      <c r="D3" s="503">
        <v>2</v>
      </c>
    </row>
    <row r="4" spans="1:5" ht="17" thickTop="1" x14ac:dyDescent="0.2">
      <c r="A4" s="504" t="s">
        <v>710</v>
      </c>
      <c r="B4" s="498" t="str">
        <f t="shared" si="0"/>
        <v>1.01.01</v>
      </c>
      <c r="C4" s="505" t="s">
        <v>711</v>
      </c>
      <c r="D4" s="506">
        <v>3</v>
      </c>
    </row>
    <row r="5" spans="1:5" ht="16" x14ac:dyDescent="0.2">
      <c r="A5" s="504" t="s">
        <v>712</v>
      </c>
      <c r="B5" s="498" t="str">
        <f t="shared" si="0"/>
        <v>1.01.02</v>
      </c>
      <c r="C5" s="505" t="s">
        <v>713</v>
      </c>
      <c r="D5" s="506">
        <v>3</v>
      </c>
    </row>
    <row r="6" spans="1:5" ht="16" x14ac:dyDescent="0.2">
      <c r="A6" s="504" t="s">
        <v>714</v>
      </c>
      <c r="B6" s="498" t="str">
        <f t="shared" si="0"/>
        <v>1.01.03</v>
      </c>
      <c r="C6" s="505" t="s">
        <v>715</v>
      </c>
      <c r="D6" s="506">
        <v>3</v>
      </c>
    </row>
    <row r="7" spans="1:5" ht="16" x14ac:dyDescent="0.2">
      <c r="A7" s="504" t="s">
        <v>716</v>
      </c>
      <c r="B7" s="498" t="str">
        <f t="shared" si="0"/>
        <v>1.01.04</v>
      </c>
      <c r="C7" s="505" t="s">
        <v>717</v>
      </c>
      <c r="D7" s="506">
        <v>3</v>
      </c>
    </row>
    <row r="8" spans="1:5" ht="16" x14ac:dyDescent="0.2">
      <c r="A8" s="504" t="s">
        <v>718</v>
      </c>
      <c r="B8" s="498" t="str">
        <f t="shared" si="0"/>
        <v>1.01.05</v>
      </c>
      <c r="C8" s="505" t="s">
        <v>719</v>
      </c>
      <c r="D8" s="506">
        <v>3</v>
      </c>
    </row>
    <row r="9" spans="1:5" ht="16" x14ac:dyDescent="0.2">
      <c r="A9" s="504" t="s">
        <v>720</v>
      </c>
      <c r="B9" s="498" t="str">
        <f t="shared" si="0"/>
        <v>1.01.06</v>
      </c>
      <c r="C9" s="505" t="s">
        <v>721</v>
      </c>
      <c r="D9" s="506">
        <v>3</v>
      </c>
    </row>
    <row r="10" spans="1:5" ht="16" x14ac:dyDescent="0.2">
      <c r="A10" s="504" t="s">
        <v>722</v>
      </c>
      <c r="B10" s="498" t="str">
        <f t="shared" si="0"/>
        <v>1.01.07</v>
      </c>
      <c r="C10" s="505" t="s">
        <v>723</v>
      </c>
      <c r="D10" s="506">
        <v>3</v>
      </c>
    </row>
    <row r="11" spans="1:5" ht="16" x14ac:dyDescent="0.2">
      <c r="A11" s="504" t="s">
        <v>724</v>
      </c>
      <c r="B11" s="498" t="str">
        <f t="shared" si="0"/>
        <v>1.01.08</v>
      </c>
      <c r="C11" s="505" t="s">
        <v>725</v>
      </c>
      <c r="D11" s="506">
        <v>3</v>
      </c>
    </row>
    <row r="12" spans="1:5" ht="16" x14ac:dyDescent="0.2">
      <c r="A12" s="504" t="s">
        <v>726</v>
      </c>
      <c r="B12" s="498" t="str">
        <f t="shared" si="0"/>
        <v>1.01.09</v>
      </c>
      <c r="C12" s="505" t="s">
        <v>727</v>
      </c>
      <c r="D12" s="506">
        <v>3</v>
      </c>
    </row>
    <row r="13" spans="1:5" ht="16" x14ac:dyDescent="0.2">
      <c r="A13" s="504" t="s">
        <v>728</v>
      </c>
      <c r="B13" s="498" t="str">
        <f t="shared" si="0"/>
        <v>1.01.10</v>
      </c>
      <c r="C13" s="505" t="s">
        <v>729</v>
      </c>
      <c r="D13" s="506">
        <v>3</v>
      </c>
    </row>
    <row r="14" spans="1:5" ht="16" x14ac:dyDescent="0.2">
      <c r="A14" s="504" t="s">
        <v>730</v>
      </c>
      <c r="B14" s="498" t="str">
        <f t="shared" si="0"/>
        <v>1.01.11</v>
      </c>
      <c r="C14" s="505" t="s">
        <v>731</v>
      </c>
      <c r="D14" s="506">
        <v>3</v>
      </c>
    </row>
    <row r="15" spans="1:5" ht="16" x14ac:dyDescent="0.2">
      <c r="A15" s="504" t="s">
        <v>732</v>
      </c>
      <c r="B15" s="498" t="str">
        <f t="shared" si="0"/>
        <v>1.01.12</v>
      </c>
      <c r="C15" s="505" t="s">
        <v>733</v>
      </c>
      <c r="D15" s="506">
        <v>3</v>
      </c>
    </row>
    <row r="16" spans="1:5" ht="16" x14ac:dyDescent="0.2">
      <c r="A16" s="504" t="s">
        <v>734</v>
      </c>
      <c r="B16" s="498" t="str">
        <f t="shared" si="0"/>
        <v>1.01.13</v>
      </c>
      <c r="C16" s="505" t="s">
        <v>735</v>
      </c>
      <c r="D16" s="506">
        <v>3</v>
      </c>
    </row>
    <row r="17" spans="1:5" ht="16" hidden="1" x14ac:dyDescent="0.2">
      <c r="A17" s="498" t="s">
        <v>736</v>
      </c>
      <c r="B17" s="498" t="str">
        <f t="shared" si="0"/>
        <v>2.00.00</v>
      </c>
      <c r="C17" s="507" t="s">
        <v>737</v>
      </c>
      <c r="D17" s="508">
        <v>1</v>
      </c>
    </row>
    <row r="18" spans="1:5" ht="16" hidden="1" x14ac:dyDescent="0.2">
      <c r="A18" s="501" t="s">
        <v>738</v>
      </c>
      <c r="B18" s="498" t="str">
        <f t="shared" si="0"/>
        <v>2.02.00</v>
      </c>
      <c r="C18" s="502" t="s">
        <v>739</v>
      </c>
      <c r="D18" s="503">
        <v>2</v>
      </c>
    </row>
    <row r="19" spans="1:5" ht="16" x14ac:dyDescent="0.2">
      <c r="A19" s="504" t="s">
        <v>740</v>
      </c>
      <c r="B19" s="498" t="str">
        <f t="shared" si="0"/>
        <v>2.02.01</v>
      </c>
      <c r="C19" s="505" t="s">
        <v>741</v>
      </c>
      <c r="D19" s="506">
        <v>3</v>
      </c>
      <c r="E19">
        <v>10</v>
      </c>
    </row>
    <row r="20" spans="1:5" ht="16" x14ac:dyDescent="0.2">
      <c r="A20" s="504" t="s">
        <v>742</v>
      </c>
      <c r="B20" s="498" t="str">
        <f t="shared" si="0"/>
        <v>2.02.02</v>
      </c>
      <c r="C20" s="505" t="s">
        <v>743</v>
      </c>
      <c r="D20" s="506">
        <v>3</v>
      </c>
      <c r="E20">
        <v>8</v>
      </c>
    </row>
    <row r="21" spans="1:5" ht="16" x14ac:dyDescent="0.2">
      <c r="A21" s="504" t="s">
        <v>744</v>
      </c>
      <c r="B21" s="498" t="str">
        <f t="shared" si="0"/>
        <v>2.02.03</v>
      </c>
      <c r="C21" s="505" t="s">
        <v>745</v>
      </c>
      <c r="D21" s="506">
        <v>3</v>
      </c>
      <c r="E21">
        <v>7</v>
      </c>
    </row>
    <row r="22" spans="1:5" ht="16" hidden="1" x14ac:dyDescent="0.2">
      <c r="A22" s="501" t="s">
        <v>746</v>
      </c>
      <c r="B22" s="498" t="str">
        <f t="shared" si="0"/>
        <v>2.03.00</v>
      </c>
      <c r="C22" s="502" t="s">
        <v>747</v>
      </c>
      <c r="D22" s="503">
        <v>2</v>
      </c>
    </row>
    <row r="23" spans="1:5" ht="16" x14ac:dyDescent="0.2">
      <c r="A23" s="504" t="s">
        <v>748</v>
      </c>
      <c r="B23" s="498" t="str">
        <f t="shared" si="0"/>
        <v>2.03.01</v>
      </c>
      <c r="C23" s="505" t="s">
        <v>749</v>
      </c>
      <c r="D23" s="506">
        <v>3</v>
      </c>
      <c r="E23">
        <v>7</v>
      </c>
    </row>
    <row r="24" spans="1:5" ht="16" x14ac:dyDescent="0.2">
      <c r="A24" s="504" t="s">
        <v>750</v>
      </c>
      <c r="B24" s="498" t="str">
        <f t="shared" si="0"/>
        <v>2.03.02</v>
      </c>
      <c r="C24" s="505" t="s">
        <v>751</v>
      </c>
      <c r="D24" s="506">
        <v>3</v>
      </c>
      <c r="E24">
        <v>2</v>
      </c>
    </row>
    <row r="25" spans="1:5" ht="16" x14ac:dyDescent="0.2">
      <c r="A25" s="504" t="s">
        <v>752</v>
      </c>
      <c r="B25" s="498" t="str">
        <f t="shared" si="0"/>
        <v>2.03.03</v>
      </c>
      <c r="C25" s="505" t="s">
        <v>753</v>
      </c>
      <c r="D25" s="506">
        <v>3</v>
      </c>
      <c r="E25">
        <v>10</v>
      </c>
    </row>
    <row r="26" spans="1:5" ht="16" x14ac:dyDescent="0.2">
      <c r="A26" s="504" t="s">
        <v>754</v>
      </c>
      <c r="B26" s="498" t="str">
        <f t="shared" si="0"/>
        <v>2.03.04</v>
      </c>
      <c r="C26" s="505" t="s">
        <v>755</v>
      </c>
      <c r="D26" s="506">
        <v>3</v>
      </c>
      <c r="E26">
        <v>3</v>
      </c>
    </row>
    <row r="27" spans="1:5" ht="16" hidden="1" x14ac:dyDescent="0.2">
      <c r="A27" s="501" t="s">
        <v>756</v>
      </c>
      <c r="B27" s="498" t="str">
        <f t="shared" si="0"/>
        <v>2.04.00</v>
      </c>
      <c r="C27" s="502" t="s">
        <v>757</v>
      </c>
      <c r="D27" s="503">
        <v>2</v>
      </c>
    </row>
    <row r="28" spans="1:5" ht="16" x14ac:dyDescent="0.2">
      <c r="A28" s="504" t="s">
        <v>758</v>
      </c>
      <c r="B28" s="498" t="str">
        <f t="shared" si="0"/>
        <v>2.04.01</v>
      </c>
      <c r="C28" s="505" t="s">
        <v>759</v>
      </c>
      <c r="D28" s="506">
        <v>3</v>
      </c>
      <c r="E28">
        <v>10</v>
      </c>
    </row>
    <row r="29" spans="1:5" ht="16" hidden="1" x14ac:dyDescent="0.2">
      <c r="A29" s="501" t="s">
        <v>760</v>
      </c>
      <c r="B29" s="498" t="str">
        <f t="shared" si="0"/>
        <v>2.05.00</v>
      </c>
      <c r="C29" s="502" t="s">
        <v>761</v>
      </c>
      <c r="D29" s="503">
        <v>2</v>
      </c>
    </row>
    <row r="30" spans="1:5" ht="16" x14ac:dyDescent="0.2">
      <c r="A30" s="501" t="s">
        <v>912</v>
      </c>
      <c r="B30" s="498" t="s">
        <v>913</v>
      </c>
      <c r="C30" s="502" t="s">
        <v>914</v>
      </c>
      <c r="D30" s="503">
        <v>3</v>
      </c>
      <c r="E30">
        <v>5</v>
      </c>
    </row>
    <row r="31" spans="1:5" ht="16" x14ac:dyDescent="0.2">
      <c r="A31" s="501" t="s">
        <v>915</v>
      </c>
      <c r="B31" s="498" t="s">
        <v>916</v>
      </c>
      <c r="C31" s="502" t="s">
        <v>917</v>
      </c>
      <c r="D31" s="503">
        <v>3</v>
      </c>
      <c r="E31">
        <v>5</v>
      </c>
    </row>
    <row r="32" spans="1:5" ht="16" x14ac:dyDescent="0.2">
      <c r="A32" s="504" t="s">
        <v>762</v>
      </c>
      <c r="B32" s="498" t="str">
        <f t="shared" si="0"/>
        <v>2.05.01</v>
      </c>
      <c r="C32" s="505" t="s">
        <v>763</v>
      </c>
      <c r="D32" s="506">
        <v>3</v>
      </c>
      <c r="E32">
        <v>4</v>
      </c>
    </row>
    <row r="33" spans="1:5" ht="32" x14ac:dyDescent="0.2">
      <c r="A33" s="504" t="s">
        <v>764</v>
      </c>
      <c r="B33" s="498" t="str">
        <f t="shared" si="0"/>
        <v>2.05.02</v>
      </c>
      <c r="C33" s="505" t="s">
        <v>765</v>
      </c>
      <c r="D33" s="506">
        <v>3</v>
      </c>
      <c r="E33">
        <v>4</v>
      </c>
    </row>
    <row r="34" spans="1:5" ht="16" hidden="1" x14ac:dyDescent="0.2">
      <c r="A34" s="501" t="s">
        <v>766</v>
      </c>
      <c r="B34" s="498" t="str">
        <f t="shared" si="0"/>
        <v>2.06.00</v>
      </c>
      <c r="C34" s="502" t="s">
        <v>767</v>
      </c>
      <c r="D34" s="503">
        <v>2</v>
      </c>
    </row>
    <row r="35" spans="1:5" ht="16" x14ac:dyDescent="0.2">
      <c r="A35" s="504" t="s">
        <v>768</v>
      </c>
      <c r="B35" s="498" t="str">
        <f t="shared" si="0"/>
        <v>2.06.01</v>
      </c>
      <c r="C35" s="505" t="s">
        <v>769</v>
      </c>
      <c r="D35" s="506">
        <v>3</v>
      </c>
      <c r="E35">
        <v>5</v>
      </c>
    </row>
    <row r="36" spans="1:5" ht="16" x14ac:dyDescent="0.2">
      <c r="A36" s="504" t="s">
        <v>770</v>
      </c>
      <c r="B36" s="498" t="str">
        <f t="shared" si="0"/>
        <v>2.06.02</v>
      </c>
      <c r="C36" s="505" t="s">
        <v>771</v>
      </c>
      <c r="D36" s="506">
        <v>3</v>
      </c>
      <c r="E36">
        <v>5</v>
      </c>
    </row>
    <row r="37" spans="1:5" ht="16" x14ac:dyDescent="0.2">
      <c r="A37" s="504" t="s">
        <v>772</v>
      </c>
      <c r="B37" s="498" t="str">
        <f t="shared" si="0"/>
        <v>2.06.03</v>
      </c>
      <c r="C37" s="505" t="s">
        <v>773</v>
      </c>
      <c r="D37" s="506">
        <v>3</v>
      </c>
      <c r="E37">
        <v>4</v>
      </c>
    </row>
    <row r="38" spans="1:5" ht="16" x14ac:dyDescent="0.2">
      <c r="A38" s="504" t="s">
        <v>774</v>
      </c>
      <c r="B38" s="498" t="str">
        <f t="shared" si="0"/>
        <v>2.06.04</v>
      </c>
      <c r="C38" s="505" t="s">
        <v>775</v>
      </c>
      <c r="D38" s="506">
        <v>3</v>
      </c>
      <c r="E38">
        <v>5</v>
      </c>
    </row>
    <row r="39" spans="1:5" ht="16" hidden="1" x14ac:dyDescent="0.2">
      <c r="A39" s="501" t="s">
        <v>776</v>
      </c>
      <c r="B39" s="498" t="str">
        <f t="shared" si="0"/>
        <v>2.07.00</v>
      </c>
      <c r="C39" s="502" t="s">
        <v>777</v>
      </c>
      <c r="D39" s="503">
        <v>2</v>
      </c>
    </row>
    <row r="40" spans="1:5" ht="16" x14ac:dyDescent="0.2">
      <c r="A40" s="504" t="s">
        <v>778</v>
      </c>
      <c r="B40" s="498" t="str">
        <f t="shared" si="0"/>
        <v>2.07.01</v>
      </c>
      <c r="C40" s="505" t="s">
        <v>779</v>
      </c>
      <c r="D40" s="506">
        <v>3</v>
      </c>
      <c r="E40">
        <v>5</v>
      </c>
    </row>
    <row r="41" spans="1:5" ht="16" x14ac:dyDescent="0.2">
      <c r="A41" s="504" t="s">
        <v>780</v>
      </c>
      <c r="B41" s="498" t="str">
        <f t="shared" si="0"/>
        <v>2.07.02</v>
      </c>
      <c r="C41" s="505" t="s">
        <v>781</v>
      </c>
      <c r="D41" s="506">
        <v>3</v>
      </c>
      <c r="E41">
        <v>5</v>
      </c>
    </row>
    <row r="42" spans="1:5" ht="16" x14ac:dyDescent="0.2">
      <c r="A42" s="504" t="s">
        <v>782</v>
      </c>
      <c r="B42" s="498" t="str">
        <f t="shared" si="0"/>
        <v>2.07.03</v>
      </c>
      <c r="C42" s="505" t="s">
        <v>783</v>
      </c>
      <c r="D42" s="506">
        <v>3</v>
      </c>
      <c r="E42">
        <v>10</v>
      </c>
    </row>
    <row r="43" spans="1:5" ht="16" hidden="1" x14ac:dyDescent="0.2">
      <c r="A43" s="501" t="s">
        <v>784</v>
      </c>
      <c r="B43" s="498" t="str">
        <f t="shared" si="0"/>
        <v>2.08.00</v>
      </c>
      <c r="C43" s="502" t="s">
        <v>785</v>
      </c>
      <c r="D43" s="503">
        <v>2</v>
      </c>
    </row>
    <row r="44" spans="1:5" ht="16" x14ac:dyDescent="0.2">
      <c r="A44" s="504" t="s">
        <v>786</v>
      </c>
      <c r="B44" s="498" t="str">
        <f t="shared" si="0"/>
        <v>2.08.01</v>
      </c>
      <c r="C44" s="505" t="s">
        <v>787</v>
      </c>
      <c r="D44" s="506">
        <v>3</v>
      </c>
      <c r="E44">
        <v>5</v>
      </c>
    </row>
    <row r="45" spans="1:5" ht="16" x14ac:dyDescent="0.2">
      <c r="A45" s="504" t="s">
        <v>788</v>
      </c>
      <c r="B45" s="498" t="str">
        <f t="shared" si="0"/>
        <v>2.08.02</v>
      </c>
      <c r="C45" s="505" t="s">
        <v>789</v>
      </c>
      <c r="D45" s="506">
        <v>3</v>
      </c>
      <c r="E45">
        <v>5</v>
      </c>
    </row>
    <row r="46" spans="1:5" ht="16" hidden="1" x14ac:dyDescent="0.2">
      <c r="A46" s="501" t="s">
        <v>790</v>
      </c>
      <c r="B46" s="498" t="str">
        <f t="shared" si="0"/>
        <v>2.09.00</v>
      </c>
      <c r="C46" s="502" t="s">
        <v>791</v>
      </c>
      <c r="D46" s="503">
        <v>2</v>
      </c>
    </row>
    <row r="47" spans="1:5" ht="16" x14ac:dyDescent="0.2">
      <c r="A47" s="504" t="s">
        <v>792</v>
      </c>
      <c r="B47" s="498" t="str">
        <f t="shared" si="0"/>
        <v>2.09.01</v>
      </c>
      <c r="C47" s="505" t="s">
        <v>793</v>
      </c>
      <c r="D47" s="506">
        <v>3</v>
      </c>
      <c r="E47">
        <v>8</v>
      </c>
    </row>
    <row r="48" spans="1:5" ht="16" x14ac:dyDescent="0.2">
      <c r="A48" s="504" t="s">
        <v>794</v>
      </c>
      <c r="B48" s="498" t="str">
        <f t="shared" si="0"/>
        <v>2.09.02</v>
      </c>
      <c r="C48" s="505" t="s">
        <v>795</v>
      </c>
      <c r="D48" s="506">
        <v>3</v>
      </c>
      <c r="E48">
        <v>10</v>
      </c>
    </row>
    <row r="49" spans="1:5" ht="16" x14ac:dyDescent="0.2">
      <c r="A49" s="504" t="s">
        <v>796</v>
      </c>
      <c r="B49" s="498" t="str">
        <f t="shared" si="0"/>
        <v>2.09.03</v>
      </c>
      <c r="C49" s="505" t="s">
        <v>797</v>
      </c>
      <c r="D49" s="506">
        <v>3</v>
      </c>
      <c r="E49">
        <v>15</v>
      </c>
    </row>
    <row r="50" spans="1:5" ht="32" x14ac:dyDescent="0.2">
      <c r="A50" s="504" t="s">
        <v>798</v>
      </c>
      <c r="B50" s="498" t="str">
        <f t="shared" si="0"/>
        <v>2.09.04</v>
      </c>
      <c r="C50" s="505" t="s">
        <v>799</v>
      </c>
      <c r="D50" s="506">
        <v>3</v>
      </c>
      <c r="E50">
        <v>15</v>
      </c>
    </row>
    <row r="51" spans="1:5" ht="16" x14ac:dyDescent="0.2">
      <c r="A51" s="504" t="s">
        <v>800</v>
      </c>
      <c r="B51" s="498" t="str">
        <f t="shared" si="0"/>
        <v>2.09.05</v>
      </c>
      <c r="C51" s="505" t="s">
        <v>801</v>
      </c>
      <c r="D51" s="506">
        <v>3</v>
      </c>
      <c r="E51">
        <v>10</v>
      </c>
    </row>
    <row r="52" spans="1:5" ht="32" x14ac:dyDescent="0.2">
      <c r="A52" s="504" t="s">
        <v>802</v>
      </c>
      <c r="B52" s="498" t="str">
        <f t="shared" si="0"/>
        <v>2.09.06</v>
      </c>
      <c r="C52" s="505" t="s">
        <v>803</v>
      </c>
      <c r="D52" s="506">
        <v>3</v>
      </c>
      <c r="E52">
        <v>10</v>
      </c>
    </row>
    <row r="53" spans="1:5" ht="16" x14ac:dyDescent="0.2">
      <c r="A53" s="504" t="s">
        <v>804</v>
      </c>
      <c r="B53" s="498" t="str">
        <f t="shared" si="0"/>
        <v>2.09.07</v>
      </c>
      <c r="C53" s="505" t="s">
        <v>805</v>
      </c>
      <c r="D53" s="506">
        <v>3</v>
      </c>
      <c r="E53">
        <v>7</v>
      </c>
    </row>
    <row r="54" spans="1:5" ht="16" x14ac:dyDescent="0.2">
      <c r="A54" s="504" t="s">
        <v>806</v>
      </c>
      <c r="B54" s="498" t="str">
        <f t="shared" si="0"/>
        <v>2.09.08</v>
      </c>
      <c r="C54" s="505" t="s">
        <v>807</v>
      </c>
      <c r="D54" s="506">
        <v>3</v>
      </c>
      <c r="E54">
        <v>15</v>
      </c>
    </row>
    <row r="55" spans="1:5" ht="16" hidden="1" x14ac:dyDescent="0.2">
      <c r="A55" s="501" t="s">
        <v>808</v>
      </c>
      <c r="B55" s="498" t="str">
        <f t="shared" si="0"/>
        <v>2.10.00</v>
      </c>
      <c r="C55" s="502" t="s">
        <v>809</v>
      </c>
      <c r="D55" s="503">
        <v>2</v>
      </c>
    </row>
    <row r="56" spans="1:5" ht="16" x14ac:dyDescent="0.2">
      <c r="A56" s="504" t="s">
        <v>810</v>
      </c>
      <c r="B56" s="498" t="str">
        <f t="shared" si="0"/>
        <v>2.10.01</v>
      </c>
      <c r="C56" s="505" t="s">
        <v>811</v>
      </c>
      <c r="D56" s="506">
        <v>3</v>
      </c>
      <c r="E56">
        <v>10</v>
      </c>
    </row>
    <row r="57" spans="1:5" ht="16" x14ac:dyDescent="0.2">
      <c r="A57" s="504" t="s">
        <v>812</v>
      </c>
      <c r="B57" s="498" t="str">
        <f t="shared" si="0"/>
        <v>2.10.02</v>
      </c>
      <c r="C57" s="505" t="s">
        <v>813</v>
      </c>
      <c r="D57" s="506">
        <v>3</v>
      </c>
      <c r="E57">
        <v>3</v>
      </c>
    </row>
    <row r="58" spans="1:5" ht="16" x14ac:dyDescent="0.2">
      <c r="A58" s="504" t="s">
        <v>814</v>
      </c>
      <c r="B58" s="498" t="str">
        <f t="shared" si="0"/>
        <v>2.10.03</v>
      </c>
      <c r="C58" s="505" t="s">
        <v>815</v>
      </c>
      <c r="D58" s="506">
        <v>3</v>
      </c>
    </row>
    <row r="59" spans="1:5" ht="16" x14ac:dyDescent="0.2">
      <c r="A59" s="504" t="s">
        <v>816</v>
      </c>
      <c r="B59" s="498" t="str">
        <f t="shared" si="0"/>
        <v>2.10.04</v>
      </c>
      <c r="C59" s="505" t="s">
        <v>817</v>
      </c>
      <c r="D59" s="506">
        <v>3</v>
      </c>
    </row>
    <row r="60" spans="1:5" ht="16" hidden="1" x14ac:dyDescent="0.2">
      <c r="A60" s="498" t="s">
        <v>818</v>
      </c>
      <c r="B60" s="498" t="str">
        <f t="shared" si="0"/>
        <v>3.00.00</v>
      </c>
      <c r="C60" s="507" t="s">
        <v>819</v>
      </c>
      <c r="D60" s="508">
        <v>1</v>
      </c>
    </row>
    <row r="61" spans="1:5" ht="16" hidden="1" x14ac:dyDescent="0.2">
      <c r="A61" s="501" t="s">
        <v>820</v>
      </c>
      <c r="B61" s="498" t="str">
        <f t="shared" si="0"/>
        <v>3.11.00</v>
      </c>
      <c r="C61" s="502" t="s">
        <v>821</v>
      </c>
      <c r="D61" s="503">
        <v>2</v>
      </c>
    </row>
    <row r="62" spans="1:5" ht="16" x14ac:dyDescent="0.2">
      <c r="A62" s="504" t="s">
        <v>822</v>
      </c>
      <c r="B62" s="498" t="str">
        <f t="shared" si="0"/>
        <v>3.11.01</v>
      </c>
      <c r="C62" s="505" t="s">
        <v>823</v>
      </c>
      <c r="D62" s="506">
        <v>3</v>
      </c>
      <c r="E62">
        <v>50</v>
      </c>
    </row>
    <row r="63" spans="1:5" ht="16" x14ac:dyDescent="0.2">
      <c r="A63" s="504" t="s">
        <v>824</v>
      </c>
      <c r="B63" s="498" t="str">
        <f t="shared" si="0"/>
        <v>3.11.02</v>
      </c>
      <c r="C63" s="505" t="s">
        <v>825</v>
      </c>
      <c r="D63" s="506">
        <v>3</v>
      </c>
      <c r="E63">
        <v>50</v>
      </c>
    </row>
    <row r="64" spans="1:5" ht="16" x14ac:dyDescent="0.2">
      <c r="A64" s="504" t="s">
        <v>826</v>
      </c>
      <c r="B64" s="498" t="str">
        <f t="shared" si="0"/>
        <v>3.11.03</v>
      </c>
      <c r="C64" s="505" t="s">
        <v>827</v>
      </c>
      <c r="D64" s="506">
        <v>3</v>
      </c>
      <c r="E64">
        <v>40</v>
      </c>
    </row>
    <row r="65" spans="1:5" ht="16" hidden="1" x14ac:dyDescent="0.2">
      <c r="A65" s="501" t="s">
        <v>828</v>
      </c>
      <c r="B65" s="498" t="str">
        <f t="shared" si="0"/>
        <v>3.12.00</v>
      </c>
      <c r="C65" s="502" t="s">
        <v>829</v>
      </c>
      <c r="D65" s="503">
        <v>2</v>
      </c>
    </row>
    <row r="66" spans="1:5" ht="16" x14ac:dyDescent="0.2">
      <c r="A66" s="504" t="s">
        <v>830</v>
      </c>
      <c r="B66" s="498" t="str">
        <f t="shared" si="0"/>
        <v>3.12.01</v>
      </c>
      <c r="C66" s="505" t="s">
        <v>831</v>
      </c>
      <c r="D66" s="506">
        <v>3</v>
      </c>
      <c r="E66">
        <v>50</v>
      </c>
    </row>
    <row r="67" spans="1:5" ht="16" x14ac:dyDescent="0.2">
      <c r="A67" s="504" t="s">
        <v>832</v>
      </c>
      <c r="B67" s="498" t="str">
        <f t="shared" si="0"/>
        <v>3.12.02</v>
      </c>
      <c r="C67" s="505" t="s">
        <v>833</v>
      </c>
      <c r="D67" s="506">
        <v>3</v>
      </c>
      <c r="E67">
        <v>50</v>
      </c>
    </row>
    <row r="68" spans="1:5" ht="16" x14ac:dyDescent="0.2">
      <c r="A68" s="504" t="s">
        <v>834</v>
      </c>
      <c r="B68" s="498" t="str">
        <f t="shared" si="0"/>
        <v>3.12.03</v>
      </c>
      <c r="C68" s="505" t="s">
        <v>835</v>
      </c>
      <c r="D68" s="506">
        <v>3</v>
      </c>
      <c r="E68">
        <v>50</v>
      </c>
    </row>
    <row r="69" spans="1:5" ht="16" x14ac:dyDescent="0.2">
      <c r="A69" s="504" t="s">
        <v>836</v>
      </c>
      <c r="B69" s="498" t="str">
        <f t="shared" ref="B69:B101" si="1">LEFT(A69,7)</f>
        <v>3.12.04</v>
      </c>
      <c r="C69" s="505" t="s">
        <v>837</v>
      </c>
      <c r="D69" s="506">
        <v>3</v>
      </c>
      <c r="E69">
        <v>50</v>
      </c>
    </row>
    <row r="70" spans="1:5" ht="16" x14ac:dyDescent="0.2">
      <c r="A70" s="504" t="s">
        <v>838</v>
      </c>
      <c r="B70" s="498" t="str">
        <f t="shared" si="1"/>
        <v>3.12.07</v>
      </c>
      <c r="C70" s="505" t="s">
        <v>839</v>
      </c>
      <c r="D70" s="506">
        <v>3</v>
      </c>
      <c r="E70">
        <v>50</v>
      </c>
    </row>
    <row r="71" spans="1:5" ht="16" x14ac:dyDescent="0.2">
      <c r="A71" s="504" t="s">
        <v>840</v>
      </c>
      <c r="B71" s="498" t="str">
        <f t="shared" si="1"/>
        <v>3.12.08</v>
      </c>
      <c r="C71" s="505" t="s">
        <v>841</v>
      </c>
      <c r="D71" s="506">
        <v>3</v>
      </c>
      <c r="E71">
        <v>50</v>
      </c>
    </row>
    <row r="72" spans="1:5" ht="16" hidden="1" x14ac:dyDescent="0.2">
      <c r="A72" s="498" t="s">
        <v>842</v>
      </c>
      <c r="B72" s="498" t="str">
        <f t="shared" si="1"/>
        <v>4.00.00</v>
      </c>
      <c r="C72" s="507" t="s">
        <v>843</v>
      </c>
      <c r="D72" s="508">
        <v>1</v>
      </c>
    </row>
    <row r="73" spans="1:5" ht="16" hidden="1" x14ac:dyDescent="0.2">
      <c r="A73" s="501" t="s">
        <v>844</v>
      </c>
      <c r="B73" s="498" t="str">
        <f t="shared" si="1"/>
        <v>4.13.00</v>
      </c>
      <c r="C73" s="509" t="s">
        <v>845</v>
      </c>
      <c r="D73" s="503">
        <v>2</v>
      </c>
    </row>
    <row r="74" spans="1:5" ht="16" x14ac:dyDescent="0.2">
      <c r="A74" s="504" t="s">
        <v>846</v>
      </c>
      <c r="B74" s="498" t="str">
        <f t="shared" si="1"/>
        <v>4.13.01</v>
      </c>
      <c r="C74" s="510" t="s">
        <v>847</v>
      </c>
      <c r="D74" s="506">
        <v>3</v>
      </c>
      <c r="E74">
        <v>10</v>
      </c>
    </row>
    <row r="75" spans="1:5" ht="16" hidden="1" x14ac:dyDescent="0.2">
      <c r="A75" s="501" t="s">
        <v>848</v>
      </c>
      <c r="B75" s="498" t="str">
        <f t="shared" si="1"/>
        <v>4.14.00</v>
      </c>
      <c r="C75" s="502" t="s">
        <v>849</v>
      </c>
      <c r="D75" s="503">
        <v>2</v>
      </c>
    </row>
    <row r="76" spans="1:5" ht="16" x14ac:dyDescent="0.2">
      <c r="A76" s="504" t="s">
        <v>850</v>
      </c>
      <c r="B76" s="498" t="str">
        <f t="shared" si="1"/>
        <v>4.14.01</v>
      </c>
      <c r="C76" s="505" t="s">
        <v>851</v>
      </c>
      <c r="D76" s="506">
        <v>3</v>
      </c>
      <c r="E76">
        <v>50</v>
      </c>
    </row>
    <row r="77" spans="1:5" ht="32" x14ac:dyDescent="0.2">
      <c r="A77" s="504" t="s">
        <v>852</v>
      </c>
      <c r="B77" s="498" t="str">
        <f t="shared" si="1"/>
        <v>4.14.04</v>
      </c>
      <c r="C77" s="505" t="s">
        <v>853</v>
      </c>
      <c r="D77" s="506">
        <v>3</v>
      </c>
      <c r="E77">
        <v>10</v>
      </c>
    </row>
    <row r="78" spans="1:5" ht="32" x14ac:dyDescent="0.2">
      <c r="A78" s="504" t="s">
        <v>854</v>
      </c>
      <c r="B78" s="498" t="str">
        <f t="shared" si="1"/>
        <v>4.14.05</v>
      </c>
      <c r="C78" s="505" t="s">
        <v>855</v>
      </c>
      <c r="D78" s="506">
        <v>3</v>
      </c>
      <c r="E78">
        <v>30</v>
      </c>
    </row>
    <row r="79" spans="1:5" ht="16" x14ac:dyDescent="0.2">
      <c r="A79" s="504" t="s">
        <v>856</v>
      </c>
      <c r="B79" s="498" t="str">
        <f t="shared" si="1"/>
        <v>4.14.08</v>
      </c>
      <c r="C79" s="505" t="s">
        <v>857</v>
      </c>
      <c r="D79" s="506">
        <v>3</v>
      </c>
      <c r="E79">
        <v>40</v>
      </c>
    </row>
    <row r="80" spans="1:5" ht="16" hidden="1" x14ac:dyDescent="0.2">
      <c r="A80" s="501" t="s">
        <v>858</v>
      </c>
      <c r="B80" s="498" t="str">
        <f t="shared" si="1"/>
        <v>4.15.00</v>
      </c>
      <c r="C80" s="502" t="s">
        <v>859</v>
      </c>
      <c r="D80" s="503">
        <v>2</v>
      </c>
    </row>
    <row r="81" spans="1:5" ht="16" x14ac:dyDescent="0.2">
      <c r="A81" s="504" t="s">
        <v>860</v>
      </c>
      <c r="B81" s="498" t="str">
        <f t="shared" si="1"/>
        <v>4.15.01</v>
      </c>
      <c r="C81" s="505" t="s">
        <v>861</v>
      </c>
      <c r="D81" s="506">
        <v>3</v>
      </c>
      <c r="E81">
        <v>30</v>
      </c>
    </row>
    <row r="82" spans="1:5" ht="16" x14ac:dyDescent="0.2">
      <c r="A82" s="504" t="s">
        <v>862</v>
      </c>
      <c r="B82" s="498" t="str">
        <f t="shared" si="1"/>
        <v>4.15.03</v>
      </c>
      <c r="C82" s="505" t="s">
        <v>863</v>
      </c>
      <c r="D82" s="506">
        <v>3</v>
      </c>
      <c r="E82">
        <v>10</v>
      </c>
    </row>
    <row r="83" spans="1:5" ht="16" x14ac:dyDescent="0.2">
      <c r="A83" s="504" t="s">
        <v>864</v>
      </c>
      <c r="B83" s="498" t="str">
        <f t="shared" si="1"/>
        <v>4.15.04</v>
      </c>
      <c r="C83" s="505" t="s">
        <v>865</v>
      </c>
      <c r="D83" s="506">
        <v>3</v>
      </c>
      <c r="E83">
        <v>10</v>
      </c>
    </row>
    <row r="84" spans="1:5" ht="16" x14ac:dyDescent="0.2">
      <c r="A84" s="504" t="s">
        <v>866</v>
      </c>
      <c r="B84" s="498" t="str">
        <f t="shared" si="1"/>
        <v>4.15.06</v>
      </c>
      <c r="C84" s="505" t="s">
        <v>867</v>
      </c>
      <c r="D84" s="506">
        <v>3</v>
      </c>
      <c r="E84">
        <v>40</v>
      </c>
    </row>
    <row r="85" spans="1:5" ht="16" x14ac:dyDescent="0.2">
      <c r="A85" s="504" t="s">
        <v>868</v>
      </c>
      <c r="B85" s="498" t="str">
        <f t="shared" si="1"/>
        <v>4.15.07</v>
      </c>
      <c r="C85" s="505" t="s">
        <v>869</v>
      </c>
      <c r="D85" s="506">
        <v>3</v>
      </c>
      <c r="E85">
        <v>30</v>
      </c>
    </row>
    <row r="86" spans="1:5" ht="16" x14ac:dyDescent="0.2">
      <c r="A86" s="504" t="s">
        <v>870</v>
      </c>
      <c r="B86" s="498" t="str">
        <f t="shared" si="1"/>
        <v>4.15.08</v>
      </c>
      <c r="C86" s="505" t="s">
        <v>871</v>
      </c>
      <c r="D86" s="506">
        <v>3</v>
      </c>
      <c r="E86">
        <v>30</v>
      </c>
    </row>
    <row r="87" spans="1:5" ht="16" x14ac:dyDescent="0.2">
      <c r="A87" s="504" t="s">
        <v>872</v>
      </c>
      <c r="B87" s="498" t="str">
        <f t="shared" si="1"/>
        <v>4.15.09</v>
      </c>
      <c r="C87" s="505" t="s">
        <v>873</v>
      </c>
      <c r="D87" s="506">
        <v>3</v>
      </c>
      <c r="E87">
        <v>20</v>
      </c>
    </row>
    <row r="88" spans="1:5" ht="16" hidden="1" x14ac:dyDescent="0.2">
      <c r="A88" s="501" t="s">
        <v>874</v>
      </c>
      <c r="B88" s="498" t="str">
        <f t="shared" si="1"/>
        <v>4.16.00</v>
      </c>
      <c r="C88" s="502" t="s">
        <v>875</v>
      </c>
      <c r="D88" s="503">
        <v>2</v>
      </c>
    </row>
    <row r="89" spans="1:5" ht="16" x14ac:dyDescent="0.2">
      <c r="A89" s="504" t="s">
        <v>876</v>
      </c>
      <c r="B89" s="498" t="str">
        <f t="shared" si="1"/>
        <v>4.16.02</v>
      </c>
      <c r="C89" s="505" t="s">
        <v>877</v>
      </c>
      <c r="D89" s="506">
        <v>3</v>
      </c>
      <c r="E89">
        <v>40</v>
      </c>
    </row>
    <row r="90" spans="1:5" ht="16" x14ac:dyDescent="0.2">
      <c r="A90" s="504" t="s">
        <v>878</v>
      </c>
      <c r="B90" s="498" t="str">
        <f t="shared" si="1"/>
        <v>4.16.03</v>
      </c>
      <c r="C90" s="505" t="s">
        <v>879</v>
      </c>
      <c r="D90" s="506">
        <v>3</v>
      </c>
      <c r="E90">
        <v>20</v>
      </c>
    </row>
    <row r="91" spans="1:5" ht="16" x14ac:dyDescent="0.2">
      <c r="A91" s="504" t="s">
        <v>880</v>
      </c>
      <c r="B91" s="498" t="str">
        <f t="shared" si="1"/>
        <v>4.16.04</v>
      </c>
      <c r="C91" s="505" t="s">
        <v>881</v>
      </c>
      <c r="D91" s="506">
        <v>3</v>
      </c>
      <c r="E91">
        <v>30</v>
      </c>
    </row>
    <row r="92" spans="1:5" ht="16" hidden="1" x14ac:dyDescent="0.2">
      <c r="A92" s="498" t="s">
        <v>882</v>
      </c>
      <c r="B92" s="498" t="str">
        <f t="shared" si="1"/>
        <v>5.00.00</v>
      </c>
      <c r="C92" s="507" t="s">
        <v>883</v>
      </c>
      <c r="D92" s="508">
        <v>1</v>
      </c>
    </row>
    <row r="93" spans="1:5" ht="16" hidden="1" x14ac:dyDescent="0.2">
      <c r="A93" s="501" t="s">
        <v>884</v>
      </c>
      <c r="B93" s="498" t="str">
        <f t="shared" si="1"/>
        <v>5.17.00</v>
      </c>
      <c r="C93" s="502" t="s">
        <v>885</v>
      </c>
      <c r="D93" s="503">
        <v>2</v>
      </c>
    </row>
    <row r="94" spans="1:5" ht="16" x14ac:dyDescent="0.2">
      <c r="A94" s="504" t="s">
        <v>886</v>
      </c>
      <c r="B94" s="498" t="str">
        <f t="shared" si="1"/>
        <v>5.17.01</v>
      </c>
      <c r="C94" s="505" t="s">
        <v>887</v>
      </c>
      <c r="D94" s="506">
        <v>3</v>
      </c>
    </row>
    <row r="95" spans="1:5" ht="16" x14ac:dyDescent="0.2">
      <c r="A95" s="504" t="s">
        <v>888</v>
      </c>
      <c r="B95" s="498" t="str">
        <f t="shared" si="1"/>
        <v>5.17.03</v>
      </c>
      <c r="C95" s="505" t="s">
        <v>889</v>
      </c>
      <c r="D95" s="506">
        <v>3</v>
      </c>
    </row>
    <row r="96" spans="1:5" ht="16" hidden="1" x14ac:dyDescent="0.2">
      <c r="A96" s="501" t="s">
        <v>890</v>
      </c>
      <c r="B96" s="498" t="str">
        <f t="shared" si="1"/>
        <v>5.18.00</v>
      </c>
      <c r="C96" s="502" t="s">
        <v>891</v>
      </c>
      <c r="D96" s="503">
        <v>2</v>
      </c>
    </row>
    <row r="97" spans="1:4" ht="16" x14ac:dyDescent="0.2">
      <c r="A97" s="504" t="s">
        <v>892</v>
      </c>
      <c r="B97" s="498" t="str">
        <f t="shared" si="1"/>
        <v>5.18.01</v>
      </c>
      <c r="C97" s="505" t="s">
        <v>891</v>
      </c>
      <c r="D97" s="506">
        <v>3</v>
      </c>
    </row>
    <row r="98" spans="1:4" ht="16" x14ac:dyDescent="0.2">
      <c r="A98" s="504" t="s">
        <v>893</v>
      </c>
      <c r="B98" s="498" t="str">
        <f t="shared" si="1"/>
        <v>5.18.02</v>
      </c>
      <c r="C98" s="505" t="s">
        <v>894</v>
      </c>
      <c r="D98" s="506">
        <v>3</v>
      </c>
    </row>
    <row r="99" spans="1:4" ht="16" hidden="1" x14ac:dyDescent="0.2">
      <c r="A99" s="501" t="s">
        <v>895</v>
      </c>
      <c r="B99" s="498" t="str">
        <f t="shared" si="1"/>
        <v>5.19.00</v>
      </c>
      <c r="C99" s="502" t="s">
        <v>896</v>
      </c>
      <c r="D99" s="503">
        <v>2</v>
      </c>
    </row>
    <row r="100" spans="1:4" ht="16" x14ac:dyDescent="0.2">
      <c r="A100" s="504" t="s">
        <v>897</v>
      </c>
      <c r="B100" s="498" t="str">
        <f t="shared" si="1"/>
        <v>5.19.01</v>
      </c>
      <c r="C100" s="505" t="s">
        <v>898</v>
      </c>
      <c r="D100" s="506">
        <v>3</v>
      </c>
    </row>
    <row r="101" spans="1:4" ht="16" hidden="1" x14ac:dyDescent="0.2">
      <c r="A101" s="498" t="s">
        <v>899</v>
      </c>
      <c r="B101" s="498" t="str">
        <f t="shared" si="1"/>
        <v>6.00.00</v>
      </c>
      <c r="C101" s="507" t="s">
        <v>900</v>
      </c>
      <c r="D101" s="508">
        <v>1</v>
      </c>
    </row>
  </sheetData>
  <autoFilter ref="D1:D101" xr:uid="{00000000-0009-0000-0000-000010000000}">
    <filterColumn colId="0">
      <filters>
        <filter val="3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U424"/>
  <sheetViews>
    <sheetView view="pageBreakPreview" zoomScale="82" zoomScaleSheetLayoutView="82" workbookViewId="0">
      <pane xSplit="6" ySplit="3" topLeftCell="BM347" activePane="bottomRight" state="frozen"/>
      <selection pane="topRight" activeCell="F1" sqref="F1"/>
      <selection pane="bottomLeft" activeCell="A4" sqref="A4"/>
      <selection pane="bottomRight" activeCell="BM374" sqref="BM374"/>
    </sheetView>
  </sheetViews>
  <sheetFormatPr baseColWidth="10" defaultColWidth="8.83203125" defaultRowHeight="15" x14ac:dyDescent="0.2"/>
  <cols>
    <col min="1" max="1" width="5.6640625" customWidth="1"/>
    <col min="2" max="2" width="20.6640625" customWidth="1"/>
    <col min="3" max="3" width="32.1640625" hidden="1" customWidth="1"/>
    <col min="4" max="4" width="32.1640625" customWidth="1"/>
    <col min="5" max="5" width="29.83203125" customWidth="1"/>
    <col min="6" max="6" width="19.5" hidden="1" customWidth="1"/>
    <col min="7" max="7" width="14.5" customWidth="1"/>
    <col min="8" max="8" width="9" hidden="1" customWidth="1"/>
    <col min="9" max="9" width="0" hidden="1" customWidth="1"/>
    <col min="10" max="10" width="9.1640625" hidden="1" customWidth="1"/>
    <col min="11" max="11" width="12" hidden="1" customWidth="1"/>
    <col min="12" max="12" width="20.5" customWidth="1"/>
    <col min="13" max="13" width="8.83203125" customWidth="1"/>
    <col min="14" max="14" width="14.5" customWidth="1"/>
    <col min="15" max="15" width="11.5" customWidth="1"/>
    <col min="16" max="16" width="12.6640625" customWidth="1"/>
    <col min="17" max="17" width="26.6640625" customWidth="1"/>
    <col min="18" max="18" width="16" customWidth="1"/>
    <col min="19" max="19" width="11.6640625" customWidth="1"/>
    <col min="20" max="20" width="11.83203125" customWidth="1"/>
    <col min="21" max="21" width="9.1640625" hidden="1" customWidth="1"/>
    <col min="22" max="22" width="6.5" hidden="1" customWidth="1"/>
    <col min="23" max="23" width="9.1640625" hidden="1" customWidth="1"/>
    <col min="24" max="24" width="7.1640625" hidden="1" customWidth="1"/>
    <col min="25" max="25" width="6.6640625" hidden="1" customWidth="1"/>
    <col min="26" max="26" width="13.5" hidden="1" customWidth="1"/>
    <col min="27" max="27" width="9.1640625" hidden="1" customWidth="1"/>
    <col min="28" max="28" width="9.5" hidden="1" customWidth="1"/>
    <col min="29" max="32" width="9.1640625" hidden="1" customWidth="1"/>
    <col min="33" max="33" width="9" hidden="1" customWidth="1"/>
    <col min="34" max="34" width="9.1640625" hidden="1" customWidth="1"/>
    <col min="35" max="35" width="8" hidden="1" customWidth="1"/>
    <col min="36" max="36" width="5.83203125" hidden="1" customWidth="1"/>
    <col min="37" max="37" width="6.5" hidden="1" customWidth="1"/>
    <col min="39" max="39" width="23.5" customWidth="1"/>
    <col min="40" max="40" width="10.1640625" hidden="1" customWidth="1"/>
    <col min="41" max="41" width="7.1640625" hidden="1" customWidth="1"/>
    <col min="42" max="42" width="8.6640625" hidden="1" customWidth="1"/>
    <col min="43" max="43" width="21.1640625" hidden="1" customWidth="1"/>
    <col min="44" max="44" width="24.5" hidden="1" customWidth="1"/>
    <col min="45" max="45" width="15" style="36" hidden="1" customWidth="1"/>
    <col min="46" max="46" width="9.1640625" style="36" hidden="1" customWidth="1"/>
    <col min="47" max="47" width="15.6640625" style="36" hidden="1" customWidth="1"/>
    <col min="48" max="48" width="9.33203125" style="36" hidden="1" customWidth="1"/>
    <col min="49" max="49" width="24.83203125" style="36" customWidth="1"/>
    <col min="50" max="50" width="6" style="36" hidden="1" customWidth="1"/>
    <col min="51" max="51" width="7.6640625" style="36" hidden="1" customWidth="1"/>
    <col min="52" max="52" width="18.33203125" style="36" hidden="1" customWidth="1"/>
    <col min="53" max="53" width="0" hidden="1" customWidth="1"/>
    <col min="54" max="54" width="9.5" hidden="1" customWidth="1"/>
    <col min="55" max="55" width="17.5" customWidth="1"/>
    <col min="56" max="56" width="34.5" customWidth="1"/>
    <col min="57" max="57" width="16.33203125" customWidth="1"/>
    <col min="58" max="58" width="18.6640625" customWidth="1"/>
    <col min="59" max="59" width="15.33203125" customWidth="1"/>
    <col min="60" max="60" width="19.33203125" customWidth="1"/>
    <col min="61" max="61" width="15.6640625" customWidth="1"/>
    <col min="62" max="62" width="16.33203125" customWidth="1"/>
    <col min="63" max="64" width="16.33203125" style="11" customWidth="1"/>
    <col min="65" max="65" width="16.33203125" customWidth="1"/>
    <col min="67" max="67" width="23.33203125" customWidth="1"/>
    <col min="68" max="68" width="19.1640625" customWidth="1"/>
    <col min="69" max="69" width="23" style="674" customWidth="1"/>
    <col min="70" max="70" width="23.5" customWidth="1"/>
    <col min="71" max="71" width="34.1640625" customWidth="1"/>
  </cols>
  <sheetData>
    <row r="1" spans="1:71" ht="17" x14ac:dyDescent="0.2">
      <c r="A1" s="1438" t="s">
        <v>583</v>
      </c>
      <c r="B1" s="1438"/>
      <c r="C1" s="1438"/>
      <c r="D1" s="1438"/>
      <c r="E1" s="1438"/>
      <c r="F1" s="1438"/>
      <c r="G1" s="1438"/>
      <c r="H1" s="1438"/>
      <c r="I1" s="1438"/>
      <c r="J1" s="1438"/>
      <c r="K1" s="1438"/>
      <c r="L1" s="1438"/>
      <c r="M1" s="1438"/>
      <c r="N1" s="1438"/>
      <c r="O1" s="1438"/>
      <c r="P1" s="1438"/>
      <c r="Q1" s="1438"/>
      <c r="R1" s="1438"/>
      <c r="S1" s="1438"/>
      <c r="T1" s="1438"/>
      <c r="U1" s="1438"/>
      <c r="V1" s="1438"/>
      <c r="W1" s="1438"/>
      <c r="X1" s="1438"/>
      <c r="Y1" s="1438"/>
      <c r="Z1" s="1438"/>
      <c r="AA1" s="1438"/>
      <c r="AB1" s="1438"/>
      <c r="AC1" s="1438"/>
      <c r="AD1" s="1438"/>
      <c r="AE1" s="1438"/>
      <c r="AF1" s="1438"/>
      <c r="AG1" s="1438"/>
      <c r="AH1" s="1438"/>
      <c r="AI1" s="1438"/>
      <c r="AJ1" s="1438"/>
      <c r="AK1" s="1438"/>
      <c r="AL1" s="1438"/>
      <c r="AM1" s="1438"/>
      <c r="AN1" s="1438"/>
      <c r="AO1" s="1438"/>
      <c r="AP1" s="1438"/>
      <c r="AQ1" s="1438"/>
      <c r="AR1" s="1438"/>
      <c r="AS1" s="1438"/>
      <c r="AT1" s="1438"/>
      <c r="AU1" s="1438"/>
      <c r="AV1" s="1438"/>
      <c r="AW1" s="1438"/>
      <c r="AX1" s="1438"/>
      <c r="AY1" s="1438"/>
      <c r="AZ1" s="1438"/>
      <c r="BM1" s="11"/>
      <c r="BN1" s="11"/>
      <c r="BO1" s="11"/>
      <c r="BP1" s="11"/>
      <c r="BR1" s="11"/>
      <c r="BS1" s="11"/>
    </row>
    <row r="2" spans="1:71" ht="17" x14ac:dyDescent="0.2">
      <c r="A2" s="1439" t="s">
        <v>584</v>
      </c>
      <c r="B2" s="1439"/>
      <c r="C2" s="1439"/>
      <c r="D2" s="1439"/>
      <c r="E2" s="1439"/>
      <c r="F2" s="1439"/>
      <c r="G2" s="1439"/>
      <c r="H2" s="1439"/>
      <c r="I2" s="1439"/>
      <c r="J2" s="1439"/>
      <c r="K2" s="1439"/>
      <c r="L2" s="1439"/>
      <c r="M2" s="1439"/>
      <c r="N2" s="1439"/>
      <c r="O2" s="1439"/>
      <c r="P2" s="1439"/>
      <c r="Q2" s="1439"/>
      <c r="R2" s="1439"/>
      <c r="S2" s="1439"/>
      <c r="T2" s="1439"/>
      <c r="U2" s="1439"/>
      <c r="V2" s="1439"/>
      <c r="W2" s="1439"/>
      <c r="X2" s="1439"/>
      <c r="Y2" s="1439"/>
      <c r="Z2" s="1439"/>
      <c r="AA2" s="1439"/>
      <c r="AB2" s="1439"/>
      <c r="AC2" s="1439"/>
      <c r="AD2" s="1439"/>
      <c r="AE2" s="1439"/>
      <c r="AF2" s="1439"/>
      <c r="AG2" s="1439"/>
      <c r="AH2" s="1439"/>
      <c r="AI2" s="1439"/>
      <c r="AJ2" s="1439"/>
      <c r="AK2" s="1439"/>
      <c r="AL2" s="1439"/>
      <c r="AM2" s="1439"/>
      <c r="AN2" s="1439"/>
      <c r="AO2" s="1439"/>
      <c r="AP2" s="1439"/>
      <c r="AQ2" s="1439"/>
      <c r="AR2" s="1439"/>
      <c r="AS2" s="1439"/>
      <c r="AT2" s="1439"/>
      <c r="AU2" s="1439"/>
      <c r="AV2" s="1439"/>
      <c r="AW2" s="1439"/>
      <c r="AX2" s="1439"/>
      <c r="AY2" s="1439"/>
      <c r="AZ2" s="1439"/>
      <c r="BM2" s="11"/>
      <c r="BN2" s="11"/>
      <c r="BO2" s="11"/>
      <c r="BP2" s="572" t="s">
        <v>945</v>
      </c>
      <c r="BQ2" s="675" t="s">
        <v>946</v>
      </c>
      <c r="BR2" s="572" t="s">
        <v>949</v>
      </c>
      <c r="BS2" s="570" t="s">
        <v>950</v>
      </c>
    </row>
    <row r="3" spans="1:71" ht="26" x14ac:dyDescent="0.3">
      <c r="A3" s="1440"/>
      <c r="B3" s="1440"/>
      <c r="C3" s="1440"/>
      <c r="D3" s="1440"/>
      <c r="E3" s="1440"/>
      <c r="F3" s="1440"/>
      <c r="G3" s="1440"/>
      <c r="H3" s="1440"/>
      <c r="I3" s="1440"/>
      <c r="J3" s="1440"/>
      <c r="K3" s="1440"/>
      <c r="L3" s="1440"/>
      <c r="M3" s="1440"/>
      <c r="N3" s="1440"/>
      <c r="O3" s="1440"/>
      <c r="P3" s="1440"/>
      <c r="Q3" s="1440"/>
      <c r="R3" s="1440"/>
      <c r="S3" s="1440"/>
      <c r="T3" s="1440"/>
      <c r="U3" s="1440"/>
      <c r="V3" s="1440"/>
      <c r="W3" s="1440"/>
      <c r="X3" s="1440"/>
      <c r="Y3" s="1440"/>
      <c r="Z3" s="1440"/>
      <c r="AA3" s="1440"/>
      <c r="AB3" s="1440"/>
      <c r="AC3" s="1440"/>
      <c r="AD3" s="1440"/>
      <c r="AE3" s="1440"/>
      <c r="AF3" s="1440"/>
      <c r="AG3" s="1440"/>
      <c r="AH3" s="1440"/>
      <c r="AI3" s="1440"/>
      <c r="AJ3" s="1440"/>
      <c r="AK3" s="1440"/>
      <c r="AL3" s="1440"/>
      <c r="AM3" s="1440"/>
      <c r="AN3" s="1440"/>
      <c r="AO3" s="1440"/>
      <c r="AP3" s="1440"/>
      <c r="AQ3" s="1440"/>
      <c r="AR3" s="1440"/>
      <c r="AS3" s="1440"/>
      <c r="AT3" s="1440"/>
      <c r="AU3" s="1440"/>
      <c r="AV3" s="1440"/>
      <c r="AW3" s="1440"/>
      <c r="AX3" s="1440"/>
      <c r="AY3" s="1440"/>
      <c r="AZ3" s="1440"/>
      <c r="BM3" s="11"/>
      <c r="BN3" s="11"/>
      <c r="BO3" s="11"/>
      <c r="BP3" s="573">
        <f>BP10+'KIB C'!AG10+'KIB D'!AG10</f>
        <v>4170622124.068768</v>
      </c>
      <c r="BQ3" s="676">
        <f>BQ10+'KIB C'!AH10+'KIB D'!AH10</f>
        <v>5019962023.8898077</v>
      </c>
      <c r="BR3" s="574">
        <f>BR10+'KIB C'!AI10+'KIB D'!AI10</f>
        <v>5292316662.5381126</v>
      </c>
      <c r="BS3" s="571">
        <f>BM10+'KIB C'!AC10+'KIB D'!AC10</f>
        <v>272354638.64830607</v>
      </c>
    </row>
    <row r="4" spans="1:71" ht="18" thickBot="1" x14ac:dyDescent="0.25">
      <c r="A4" s="71" t="s">
        <v>586</v>
      </c>
      <c r="B4" s="72"/>
      <c r="C4" s="73" t="s">
        <v>587</v>
      </c>
      <c r="D4" s="73"/>
      <c r="E4" s="73" t="s">
        <v>631</v>
      </c>
      <c r="AM4" s="277"/>
      <c r="AW4" s="556"/>
      <c r="BM4" s="11"/>
      <c r="BN4" s="11"/>
      <c r="BO4" s="11"/>
      <c r="BP4" s="575"/>
      <c r="BQ4" s="677"/>
      <c r="BR4" s="10"/>
      <c r="BS4" s="571"/>
    </row>
    <row r="5" spans="1:71" s="9" customFormat="1" ht="15" customHeight="1" x14ac:dyDescent="0.2">
      <c r="A5" s="1464" t="s">
        <v>0</v>
      </c>
      <c r="B5" s="1458" t="s">
        <v>3</v>
      </c>
      <c r="C5" s="1466" t="s">
        <v>1</v>
      </c>
      <c r="D5" s="1458" t="s">
        <v>3</v>
      </c>
      <c r="E5" s="1458" t="s">
        <v>2</v>
      </c>
      <c r="F5" s="1458" t="s">
        <v>3</v>
      </c>
      <c r="G5" s="1458" t="s">
        <v>4</v>
      </c>
      <c r="H5" s="1458" t="s">
        <v>5</v>
      </c>
      <c r="I5" s="1458"/>
      <c r="J5" s="1458"/>
      <c r="K5" s="1458"/>
      <c r="L5" s="1460" t="s">
        <v>6</v>
      </c>
      <c r="M5" s="1458" t="s">
        <v>7</v>
      </c>
      <c r="N5" s="1458" t="s">
        <v>8</v>
      </c>
      <c r="O5" s="1468" t="s">
        <v>71</v>
      </c>
      <c r="P5" s="1458" t="s">
        <v>9</v>
      </c>
      <c r="Q5" s="1458"/>
      <c r="R5" s="1458"/>
      <c r="S5" s="1458"/>
      <c r="T5" s="1458"/>
      <c r="U5" s="1458" t="s">
        <v>53</v>
      </c>
      <c r="V5" s="1458"/>
      <c r="W5" s="1458"/>
      <c r="X5" s="1458" t="s">
        <v>57</v>
      </c>
      <c r="Y5" s="1458"/>
      <c r="Z5" s="1458" t="s">
        <v>58</v>
      </c>
      <c r="AA5" s="1458" t="s">
        <v>59</v>
      </c>
      <c r="AB5" s="1458"/>
      <c r="AC5" s="1458" t="s">
        <v>60</v>
      </c>
      <c r="AD5" s="1458"/>
      <c r="AE5" s="1458"/>
      <c r="AF5" s="1458" t="s">
        <v>61</v>
      </c>
      <c r="AG5" s="1458"/>
      <c r="AH5" s="1497" t="s">
        <v>67</v>
      </c>
      <c r="AI5" s="1468" t="s">
        <v>68</v>
      </c>
      <c r="AJ5" s="1468" t="s">
        <v>69</v>
      </c>
      <c r="AK5" s="1468" t="s">
        <v>70</v>
      </c>
      <c r="AL5" s="1458" t="s">
        <v>10</v>
      </c>
      <c r="AM5" s="1460" t="s">
        <v>78</v>
      </c>
      <c r="AN5" s="1468" t="s">
        <v>71</v>
      </c>
      <c r="AO5" s="1468" t="s">
        <v>80</v>
      </c>
      <c r="AP5" s="1468"/>
      <c r="AQ5" s="1468"/>
      <c r="AR5" s="1468"/>
      <c r="AS5" s="1478" t="s">
        <v>83</v>
      </c>
      <c r="AT5" s="1478" t="s">
        <v>74</v>
      </c>
      <c r="AU5" s="1478"/>
      <c r="AV5" s="1478"/>
      <c r="AW5" s="1482" t="s">
        <v>82</v>
      </c>
      <c r="AX5" s="1485" t="s">
        <v>87</v>
      </c>
      <c r="AY5" s="1486"/>
      <c r="AZ5" s="1486"/>
      <c r="BC5" s="1474" t="s">
        <v>906</v>
      </c>
      <c r="BD5" s="1474" t="s">
        <v>907</v>
      </c>
      <c r="BE5" s="1474" t="s">
        <v>908</v>
      </c>
      <c r="BF5" s="1474" t="s">
        <v>909</v>
      </c>
      <c r="BG5" s="1476" t="s">
        <v>920</v>
      </c>
      <c r="BH5" s="1476" t="s">
        <v>942</v>
      </c>
      <c r="BI5" s="1476" t="s">
        <v>943</v>
      </c>
      <c r="BJ5" s="1476" t="s">
        <v>944</v>
      </c>
      <c r="BK5" s="1480" t="s">
        <v>921</v>
      </c>
      <c r="BL5" s="1480" t="s">
        <v>932</v>
      </c>
      <c r="BM5" s="1480" t="s">
        <v>947</v>
      </c>
      <c r="BN5" s="1470" t="s">
        <v>910</v>
      </c>
      <c r="BO5" s="1472" t="s">
        <v>919</v>
      </c>
      <c r="BP5" s="1452" t="s">
        <v>940</v>
      </c>
      <c r="BQ5" s="1455" t="s">
        <v>941</v>
      </c>
      <c r="BR5" s="1499" t="s">
        <v>948</v>
      </c>
      <c r="BS5" s="576"/>
    </row>
    <row r="6" spans="1:71" ht="38.25" customHeight="1" x14ac:dyDescent="0.2">
      <c r="A6" s="1465"/>
      <c r="B6" s="1463"/>
      <c r="C6" s="1467"/>
      <c r="D6" s="1463"/>
      <c r="E6" s="1463"/>
      <c r="F6" s="1463"/>
      <c r="G6" s="1463"/>
      <c r="H6" s="1459" t="s">
        <v>11</v>
      </c>
      <c r="I6" s="1459" t="s">
        <v>12</v>
      </c>
      <c r="J6" s="1459"/>
      <c r="K6" s="1459" t="s">
        <v>13</v>
      </c>
      <c r="L6" s="1461"/>
      <c r="M6" s="1463"/>
      <c r="N6" s="1463"/>
      <c r="O6" s="1469"/>
      <c r="P6" s="1459" t="s">
        <v>14</v>
      </c>
      <c r="Q6" s="1459" t="s">
        <v>15</v>
      </c>
      <c r="R6" s="1459" t="s">
        <v>16</v>
      </c>
      <c r="S6" s="1459" t="s">
        <v>17</v>
      </c>
      <c r="T6" s="1459" t="s">
        <v>18</v>
      </c>
      <c r="U6" s="1463" t="s">
        <v>55</v>
      </c>
      <c r="V6" s="1463" t="s">
        <v>56</v>
      </c>
      <c r="W6" s="1463" t="s">
        <v>54</v>
      </c>
      <c r="X6" s="1459" t="s">
        <v>19</v>
      </c>
      <c r="Y6" s="1459" t="s">
        <v>9</v>
      </c>
      <c r="Z6" s="1463"/>
      <c r="AA6" s="1463" t="s">
        <v>348</v>
      </c>
      <c r="AB6" s="1463" t="s">
        <v>62</v>
      </c>
      <c r="AC6" s="1463" t="s">
        <v>63</v>
      </c>
      <c r="AD6" s="1463" t="s">
        <v>64</v>
      </c>
      <c r="AE6" s="1463" t="s">
        <v>8</v>
      </c>
      <c r="AF6" s="1459" t="s">
        <v>65</v>
      </c>
      <c r="AG6" s="1459" t="s">
        <v>66</v>
      </c>
      <c r="AH6" s="1498"/>
      <c r="AI6" s="1469"/>
      <c r="AJ6" s="1469"/>
      <c r="AK6" s="1469"/>
      <c r="AL6" s="1463"/>
      <c r="AM6" s="1461"/>
      <c r="AN6" s="1469"/>
      <c r="AO6" s="1469" t="s">
        <v>76</v>
      </c>
      <c r="AP6" s="1469" t="s">
        <v>77</v>
      </c>
      <c r="AQ6" s="1469" t="s">
        <v>79</v>
      </c>
      <c r="AR6" s="1469" t="s">
        <v>81</v>
      </c>
      <c r="AS6" s="1479"/>
      <c r="AT6" s="1479" t="s">
        <v>72</v>
      </c>
      <c r="AU6" s="1487" t="s">
        <v>73</v>
      </c>
      <c r="AV6" s="1487" t="s">
        <v>75</v>
      </c>
      <c r="AW6" s="1483"/>
      <c r="AX6" s="1488" t="s">
        <v>88</v>
      </c>
      <c r="AY6" s="1489" t="s">
        <v>89</v>
      </c>
      <c r="AZ6" s="1490"/>
      <c r="BC6" s="1475"/>
      <c r="BD6" s="1475"/>
      <c r="BE6" s="1475"/>
      <c r="BF6" s="1475"/>
      <c r="BG6" s="1477"/>
      <c r="BH6" s="1477"/>
      <c r="BI6" s="1477"/>
      <c r="BJ6" s="1477"/>
      <c r="BK6" s="1481"/>
      <c r="BL6" s="1481"/>
      <c r="BM6" s="1481"/>
      <c r="BN6" s="1471"/>
      <c r="BO6" s="1473"/>
      <c r="BP6" s="1453"/>
      <c r="BQ6" s="1456"/>
      <c r="BR6" s="1500"/>
      <c r="BS6" s="571"/>
    </row>
    <row r="7" spans="1:71" ht="16" x14ac:dyDescent="0.2">
      <c r="A7" s="1465"/>
      <c r="B7" s="1463"/>
      <c r="C7" s="1467"/>
      <c r="D7" s="1463"/>
      <c r="E7" s="1463"/>
      <c r="F7" s="1463"/>
      <c r="G7" s="1463"/>
      <c r="H7" s="1459"/>
      <c r="I7" s="441" t="s">
        <v>19</v>
      </c>
      <c r="J7" s="441" t="s">
        <v>9</v>
      </c>
      <c r="K7" s="1459"/>
      <c r="L7" s="1462"/>
      <c r="M7" s="1463"/>
      <c r="N7" s="1463"/>
      <c r="O7" s="1469"/>
      <c r="P7" s="1459"/>
      <c r="Q7" s="1459"/>
      <c r="R7" s="1459"/>
      <c r="S7" s="1459"/>
      <c r="T7" s="1459"/>
      <c r="U7" s="1463"/>
      <c r="V7" s="1463"/>
      <c r="W7" s="1463"/>
      <c r="X7" s="1459"/>
      <c r="Y7" s="1459"/>
      <c r="Z7" s="1463"/>
      <c r="AA7" s="1463"/>
      <c r="AB7" s="1463"/>
      <c r="AC7" s="1463"/>
      <c r="AD7" s="1463"/>
      <c r="AE7" s="1463"/>
      <c r="AF7" s="1459"/>
      <c r="AG7" s="1459"/>
      <c r="AH7" s="1498"/>
      <c r="AI7" s="1469"/>
      <c r="AJ7" s="1469"/>
      <c r="AK7" s="1469"/>
      <c r="AL7" s="1463"/>
      <c r="AM7" s="1462"/>
      <c r="AN7" s="1469"/>
      <c r="AO7" s="1469"/>
      <c r="AP7" s="1469"/>
      <c r="AQ7" s="1469"/>
      <c r="AR7" s="1469"/>
      <c r="AS7" s="1479"/>
      <c r="AT7" s="1479"/>
      <c r="AU7" s="1487"/>
      <c r="AV7" s="1487"/>
      <c r="AW7" s="1484"/>
      <c r="AX7" s="1488"/>
      <c r="AY7" s="537" t="s">
        <v>85</v>
      </c>
      <c r="AZ7" s="44" t="s">
        <v>90</v>
      </c>
      <c r="BC7" s="1475"/>
      <c r="BD7" s="1475"/>
      <c r="BE7" s="1475"/>
      <c r="BF7" s="1475"/>
      <c r="BG7" s="1477"/>
      <c r="BH7" s="1477"/>
      <c r="BI7" s="1477"/>
      <c r="BJ7" s="1477"/>
      <c r="BK7" s="1481"/>
      <c r="BL7" s="1481"/>
      <c r="BM7" s="1481"/>
      <c r="BN7" s="1471"/>
      <c r="BO7" s="1473"/>
      <c r="BP7" s="1454"/>
      <c r="BQ7" s="1457"/>
      <c r="BR7" s="1501"/>
      <c r="BS7" s="571"/>
    </row>
    <row r="8" spans="1:71" x14ac:dyDescent="0.2">
      <c r="A8" s="442">
        <v>1</v>
      </c>
      <c r="B8" s="443">
        <v>2</v>
      </c>
      <c r="C8" s="279">
        <v>2</v>
      </c>
      <c r="D8" s="279"/>
      <c r="E8" s="443">
        <v>3</v>
      </c>
      <c r="F8" s="443">
        <v>4</v>
      </c>
      <c r="G8" s="279">
        <v>4</v>
      </c>
      <c r="H8" s="443">
        <v>6</v>
      </c>
      <c r="I8" s="443">
        <v>7</v>
      </c>
      <c r="J8" s="279">
        <v>8</v>
      </c>
      <c r="K8" s="443">
        <v>9</v>
      </c>
      <c r="L8" s="443">
        <v>5</v>
      </c>
      <c r="M8" s="279">
        <v>6</v>
      </c>
      <c r="N8" s="443">
        <v>7</v>
      </c>
      <c r="O8" s="443">
        <v>8</v>
      </c>
      <c r="P8" s="443">
        <v>9</v>
      </c>
      <c r="Q8" s="279">
        <v>10</v>
      </c>
      <c r="R8" s="443">
        <v>11</v>
      </c>
      <c r="S8" s="443">
        <v>12</v>
      </c>
      <c r="T8" s="279">
        <v>13</v>
      </c>
      <c r="U8" s="443">
        <v>18</v>
      </c>
      <c r="V8" s="443">
        <v>19</v>
      </c>
      <c r="W8" s="279">
        <v>20</v>
      </c>
      <c r="X8" s="443">
        <v>21</v>
      </c>
      <c r="Y8" s="443">
        <v>22</v>
      </c>
      <c r="Z8" s="279">
        <v>23</v>
      </c>
      <c r="AA8" s="443">
        <v>24</v>
      </c>
      <c r="AB8" s="443">
        <v>25</v>
      </c>
      <c r="AC8" s="279">
        <v>26</v>
      </c>
      <c r="AD8" s="443">
        <v>27</v>
      </c>
      <c r="AE8" s="443">
        <v>28</v>
      </c>
      <c r="AF8" s="279">
        <v>29</v>
      </c>
      <c r="AG8" s="443">
        <v>30</v>
      </c>
      <c r="AH8" s="443">
        <v>31</v>
      </c>
      <c r="AI8" s="279">
        <v>32</v>
      </c>
      <c r="AJ8" s="443">
        <v>33</v>
      </c>
      <c r="AK8" s="443">
        <v>34</v>
      </c>
      <c r="AL8" s="279">
        <v>14</v>
      </c>
      <c r="AM8" s="279">
        <v>15</v>
      </c>
      <c r="AN8" s="443">
        <v>36</v>
      </c>
      <c r="AO8" s="443">
        <v>37</v>
      </c>
      <c r="AP8" s="279">
        <v>38</v>
      </c>
      <c r="AQ8" s="443">
        <v>39</v>
      </c>
      <c r="AR8" s="443">
        <v>40</v>
      </c>
      <c r="AS8" s="280">
        <v>41</v>
      </c>
      <c r="AT8" s="444">
        <v>42</v>
      </c>
      <c r="AU8" s="444">
        <v>43</v>
      </c>
      <c r="AV8" s="280">
        <v>44</v>
      </c>
      <c r="AW8" s="445">
        <v>16</v>
      </c>
      <c r="AX8" s="55">
        <v>46</v>
      </c>
      <c r="AY8" s="17">
        <v>47</v>
      </c>
      <c r="AZ8" s="18">
        <v>48</v>
      </c>
      <c r="BC8" s="3"/>
      <c r="BD8" s="3"/>
      <c r="BE8" s="3"/>
      <c r="BF8" s="3"/>
      <c r="BG8" s="3"/>
      <c r="BH8" s="3"/>
      <c r="BI8" s="3"/>
      <c r="BJ8" s="3"/>
      <c r="BK8" s="10"/>
      <c r="BL8" s="10"/>
      <c r="BM8" s="10"/>
      <c r="BN8" s="10"/>
      <c r="BO8" s="577"/>
      <c r="BP8" s="578"/>
      <c r="BQ8" s="678"/>
      <c r="BR8" s="10"/>
      <c r="BS8" s="11"/>
    </row>
    <row r="9" spans="1:71" ht="15" customHeight="1" x14ac:dyDescent="0.2">
      <c r="A9" s="281">
        <v>1</v>
      </c>
      <c r="B9" s="282"/>
      <c r="C9" s="283" t="s">
        <v>20</v>
      </c>
      <c r="D9" s="283"/>
      <c r="E9" s="284"/>
      <c r="F9" s="284"/>
      <c r="G9" s="284"/>
      <c r="H9" s="284"/>
      <c r="I9" s="284"/>
      <c r="J9" s="284"/>
      <c r="K9" s="284"/>
      <c r="L9" s="284"/>
      <c r="M9" s="284"/>
      <c r="N9" s="284"/>
      <c r="O9" s="284"/>
      <c r="P9" s="284"/>
      <c r="Q9" s="284"/>
      <c r="R9" s="284"/>
      <c r="S9" s="284"/>
      <c r="T9" s="284"/>
      <c r="U9" s="284"/>
      <c r="V9" s="284"/>
      <c r="W9" s="284"/>
      <c r="X9" s="284"/>
      <c r="Y9" s="284"/>
      <c r="Z9" s="284"/>
      <c r="AA9" s="284"/>
      <c r="AB9" s="284"/>
      <c r="AC9" s="284"/>
      <c r="AD9" s="284"/>
      <c r="AE9" s="284"/>
      <c r="AF9" s="284"/>
      <c r="AG9" s="284"/>
      <c r="AH9" s="284"/>
      <c r="AI9" s="284"/>
      <c r="AJ9" s="284"/>
      <c r="AK9" s="284"/>
      <c r="AL9" s="284"/>
      <c r="AM9" s="284"/>
      <c r="AN9" s="284"/>
      <c r="AO9" s="284"/>
      <c r="AP9" s="284"/>
      <c r="AQ9" s="284"/>
      <c r="AR9" s="285" t="e">
        <f>AR10+#REF!+#REF!+#REF!+#REF!</f>
        <v>#REF!</v>
      </c>
      <c r="AS9" s="280"/>
      <c r="AT9" s="280"/>
      <c r="AU9" s="280"/>
      <c r="AV9" s="280"/>
      <c r="AW9" s="286"/>
      <c r="AX9" s="56"/>
      <c r="AY9" s="40"/>
      <c r="AZ9" s="40"/>
      <c r="BC9" s="3"/>
      <c r="BD9" s="3"/>
      <c r="BE9" s="3"/>
      <c r="BF9" s="3"/>
      <c r="BG9" s="3"/>
      <c r="BH9" s="3"/>
      <c r="BI9" s="3"/>
      <c r="BJ9" s="3"/>
      <c r="BK9" s="10"/>
      <c r="BL9" s="10"/>
      <c r="BM9" s="10"/>
      <c r="BN9" s="10"/>
      <c r="BO9" s="577"/>
      <c r="BP9" s="578"/>
      <c r="BQ9" s="678"/>
      <c r="BR9" s="10"/>
      <c r="BS9" s="11"/>
    </row>
    <row r="10" spans="1:71" ht="15" customHeight="1" x14ac:dyDescent="0.2">
      <c r="A10" s="287" t="s">
        <v>23</v>
      </c>
      <c r="B10" s="288"/>
      <c r="C10" s="283" t="s">
        <v>24</v>
      </c>
      <c r="D10" s="283"/>
      <c r="E10" s="283" t="s">
        <v>24</v>
      </c>
      <c r="F10" s="288"/>
      <c r="G10" s="288"/>
      <c r="H10" s="289"/>
      <c r="I10" s="284"/>
      <c r="J10" s="284"/>
      <c r="K10" s="284"/>
      <c r="L10" s="290"/>
      <c r="M10" s="290"/>
      <c r="N10" s="290"/>
      <c r="O10" s="446"/>
      <c r="P10" s="290"/>
      <c r="Q10" s="290"/>
      <c r="R10" s="290"/>
      <c r="S10" s="290"/>
      <c r="T10" s="290"/>
      <c r="U10" s="284"/>
      <c r="V10" s="284"/>
      <c r="W10" s="284"/>
      <c r="X10" s="284"/>
      <c r="Y10" s="284"/>
      <c r="Z10" s="284"/>
      <c r="AA10" s="284"/>
      <c r="AB10" s="284"/>
      <c r="AC10" s="284"/>
      <c r="AD10" s="284"/>
      <c r="AE10" s="284"/>
      <c r="AF10" s="284"/>
      <c r="AG10" s="284"/>
      <c r="AH10" s="284"/>
      <c r="AI10" s="284"/>
      <c r="AJ10" s="284"/>
      <c r="AK10" s="447"/>
      <c r="AL10" s="446"/>
      <c r="AM10" s="448">
        <f>AM11+AM14+AM23+AM28+AM32+AM373+AM393+AM399+AM404+AM409</f>
        <v>5278145541.8843393</v>
      </c>
      <c r="AN10" s="446"/>
      <c r="AO10" s="284"/>
      <c r="AP10" s="284"/>
      <c r="AQ10" s="284"/>
      <c r="AR10" s="291">
        <f>AR11+AR14+AR24+AR28+AR32+AR373+AR393+AR400+AR405+AR411</f>
        <v>2537063325.4230199</v>
      </c>
      <c r="AS10" s="280"/>
      <c r="AT10" s="280"/>
      <c r="AU10" s="280"/>
      <c r="AV10" s="280"/>
      <c r="AW10" s="547"/>
      <c r="AX10" s="56"/>
      <c r="AY10" s="40"/>
      <c r="AZ10" s="40"/>
      <c r="BB10" t="str">
        <f>IF(AM10&lt;300000,AM10,"0")</f>
        <v>0</v>
      </c>
      <c r="BC10" s="3"/>
      <c r="BD10" s="3"/>
      <c r="BE10" s="3"/>
      <c r="BF10" s="3"/>
      <c r="BG10" s="3"/>
      <c r="BH10" s="552">
        <f>BH14+BH32+BH373+BH393</f>
        <v>1184199543.253948</v>
      </c>
      <c r="BI10" s="552">
        <f>SUM(BI14+BI32+BI373+BI393)</f>
        <v>867006431.54119706</v>
      </c>
      <c r="BJ10" s="552">
        <f>BJ14+BJ32+BJ373+BJ393</f>
        <v>851206223.06997418</v>
      </c>
      <c r="BK10" s="553">
        <f>BK14+BK32+BK373+BK393</f>
        <v>953816778.57965171</v>
      </c>
      <c r="BL10" s="553">
        <f>BL14+BL32+BL373+BL393</f>
        <v>821534577.27970374</v>
      </c>
      <c r="BM10" s="553">
        <f>BM14+BM32+BM373+BM393</f>
        <v>244549316.10697272</v>
      </c>
      <c r="BN10" s="580"/>
      <c r="BO10" s="581">
        <f>BO14+BO32+BO373+BO393</f>
        <v>355832672.05289209</v>
      </c>
      <c r="BP10" s="581">
        <f>BP14+BP32+BP373+BP393</f>
        <v>3856228976.444768</v>
      </c>
      <c r="BQ10" s="679">
        <f>BQ14+BQ32+BQ373+BQ393</f>
        <v>4677763553.724474</v>
      </c>
      <c r="BR10" s="553">
        <f>BR14+BR32+BR373+BR393</f>
        <v>4922312869.8314457</v>
      </c>
      <c r="BS10" s="571"/>
    </row>
    <row r="11" spans="1:71" s="39" customFormat="1" ht="15" customHeight="1" x14ac:dyDescent="0.2">
      <c r="A11" s="293" t="s">
        <v>25</v>
      </c>
      <c r="B11" s="294"/>
      <c r="C11" s="283" t="s">
        <v>26</v>
      </c>
      <c r="D11" s="283"/>
      <c r="E11" s="283" t="s">
        <v>26</v>
      </c>
      <c r="F11" s="294"/>
      <c r="G11" s="294"/>
      <c r="H11" s="295"/>
      <c r="I11" s="295"/>
      <c r="J11" s="295"/>
      <c r="K11" s="295"/>
      <c r="L11" s="294"/>
      <c r="M11" s="294"/>
      <c r="N11" s="294"/>
      <c r="O11" s="294"/>
      <c r="P11" s="294"/>
      <c r="Q11" s="294"/>
      <c r="R11" s="294"/>
      <c r="S11" s="294"/>
      <c r="T11" s="294"/>
      <c r="U11" s="295"/>
      <c r="V11" s="295"/>
      <c r="W11" s="295"/>
      <c r="X11" s="295"/>
      <c r="Y11" s="295"/>
      <c r="Z11" s="295"/>
      <c r="AA11" s="295"/>
      <c r="AB11" s="295"/>
      <c r="AC11" s="295"/>
      <c r="AD11" s="295"/>
      <c r="AE11" s="295"/>
      <c r="AF11" s="295"/>
      <c r="AG11" s="295"/>
      <c r="AH11" s="295"/>
      <c r="AI11" s="295"/>
      <c r="AJ11" s="295"/>
      <c r="AK11" s="294"/>
      <c r="AL11" s="294"/>
      <c r="AM11" s="296"/>
      <c r="AN11" s="294"/>
      <c r="AO11" s="295"/>
      <c r="AP11" s="295"/>
      <c r="AQ11" s="295"/>
      <c r="AR11" s="294"/>
      <c r="AS11" s="297"/>
      <c r="AT11" s="297"/>
      <c r="AU11" s="297"/>
      <c r="AV11" s="297"/>
      <c r="AW11" s="298"/>
      <c r="AX11" s="57"/>
      <c r="AY11" s="50"/>
      <c r="AZ11" s="50"/>
      <c r="BB11">
        <f t="shared" ref="BB11:BB74" si="0">IF(AM11&lt;300000,AM11,"0")</f>
        <v>0</v>
      </c>
      <c r="BC11" s="48"/>
      <c r="BD11" s="48"/>
      <c r="BE11" s="48"/>
      <c r="BF11" s="48"/>
      <c r="BG11" s="48"/>
      <c r="BH11" s="48"/>
      <c r="BI11" s="48"/>
      <c r="BJ11" s="48"/>
      <c r="BK11" s="539"/>
      <c r="BL11" s="539"/>
      <c r="BM11" s="539"/>
      <c r="BN11" s="539"/>
      <c r="BO11" s="583"/>
      <c r="BP11" s="584"/>
      <c r="BQ11" s="680"/>
      <c r="BR11" s="539"/>
      <c r="BS11" s="573"/>
    </row>
    <row r="12" spans="1:71" ht="15" customHeight="1" x14ac:dyDescent="0.2">
      <c r="A12" s="287"/>
      <c r="B12" s="288"/>
      <c r="C12" s="299" t="s">
        <v>84</v>
      </c>
      <c r="D12" s="299"/>
      <c r="E12" s="299" t="s">
        <v>84</v>
      </c>
      <c r="F12" s="288"/>
      <c r="G12" s="288"/>
      <c r="H12" s="289"/>
      <c r="I12" s="289"/>
      <c r="J12" s="289"/>
      <c r="K12" s="289"/>
      <c r="L12" s="288"/>
      <c r="M12" s="288"/>
      <c r="N12" s="288"/>
      <c r="O12" s="288"/>
      <c r="P12" s="288"/>
      <c r="Q12" s="288"/>
      <c r="R12" s="288"/>
      <c r="S12" s="288"/>
      <c r="T12" s="288"/>
      <c r="U12" s="289"/>
      <c r="V12" s="289"/>
      <c r="W12" s="289"/>
      <c r="X12" s="289"/>
      <c r="Y12" s="289"/>
      <c r="Z12" s="289"/>
      <c r="AA12" s="289"/>
      <c r="AB12" s="289"/>
      <c r="AC12" s="289"/>
      <c r="AD12" s="289"/>
      <c r="AE12" s="289"/>
      <c r="AF12" s="289"/>
      <c r="AG12" s="289"/>
      <c r="AH12" s="289"/>
      <c r="AI12" s="289"/>
      <c r="AJ12" s="289"/>
      <c r="AK12" s="288"/>
      <c r="AL12" s="288"/>
      <c r="AM12" s="300"/>
      <c r="AN12" s="288"/>
      <c r="AO12" s="289"/>
      <c r="AP12" s="289"/>
      <c r="AQ12" s="289"/>
      <c r="AR12" s="288"/>
      <c r="AS12" s="280"/>
      <c r="AT12" s="280"/>
      <c r="AU12" s="280"/>
      <c r="AV12" s="280"/>
      <c r="AW12" s="292"/>
      <c r="AX12" s="56"/>
      <c r="AY12" s="40"/>
      <c r="AZ12" s="40"/>
      <c r="BB12">
        <f t="shared" si="0"/>
        <v>0</v>
      </c>
      <c r="BC12" s="3"/>
      <c r="BD12" s="3"/>
      <c r="BE12" s="3"/>
      <c r="BF12" s="3"/>
      <c r="BG12" s="3"/>
      <c r="BH12" s="3"/>
      <c r="BI12" s="3"/>
      <c r="BJ12" s="3"/>
      <c r="BK12" s="10"/>
      <c r="BL12" s="10"/>
      <c r="BM12" s="10"/>
      <c r="BN12" s="10"/>
      <c r="BO12" s="577"/>
      <c r="BP12" s="578"/>
      <c r="BQ12" s="678"/>
      <c r="BR12" s="10"/>
      <c r="BS12" s="11"/>
    </row>
    <row r="13" spans="1:71" ht="15" customHeight="1" x14ac:dyDescent="0.2">
      <c r="A13" s="301"/>
      <c r="B13" s="302"/>
      <c r="C13" s="303"/>
      <c r="D13" s="303"/>
      <c r="E13" s="303"/>
      <c r="F13" s="302"/>
      <c r="G13" s="302"/>
      <c r="H13" s="302"/>
      <c r="I13" s="302"/>
      <c r="J13" s="302"/>
      <c r="K13" s="302"/>
      <c r="L13" s="304"/>
      <c r="M13" s="304"/>
      <c r="N13" s="304"/>
      <c r="O13" s="449"/>
      <c r="P13" s="304"/>
      <c r="Q13" s="304"/>
      <c r="R13" s="304"/>
      <c r="S13" s="304"/>
      <c r="T13" s="304"/>
      <c r="U13" s="302"/>
      <c r="V13" s="302"/>
      <c r="W13" s="302"/>
      <c r="X13" s="302"/>
      <c r="Y13" s="302"/>
      <c r="Z13" s="302"/>
      <c r="AA13" s="302"/>
      <c r="AB13" s="302"/>
      <c r="AC13" s="302"/>
      <c r="AD13" s="302"/>
      <c r="AE13" s="302"/>
      <c r="AF13" s="302"/>
      <c r="AG13" s="302"/>
      <c r="AH13" s="302"/>
      <c r="AI13" s="302"/>
      <c r="AJ13" s="302"/>
      <c r="AK13" s="450"/>
      <c r="AL13" s="449"/>
      <c r="AM13" s="451"/>
      <c r="AN13" s="449"/>
      <c r="AO13" s="302"/>
      <c r="AP13" s="302"/>
      <c r="AQ13" s="302"/>
      <c r="AR13" s="305"/>
      <c r="AS13" s="306"/>
      <c r="AT13" s="306"/>
      <c r="AU13" s="306"/>
      <c r="AV13" s="306"/>
      <c r="AW13" s="307"/>
      <c r="AX13" s="56"/>
      <c r="AY13" s="40"/>
      <c r="AZ13" s="40"/>
      <c r="BB13">
        <f t="shared" si="0"/>
        <v>0</v>
      </c>
      <c r="BC13" s="3"/>
      <c r="BD13" s="3"/>
      <c r="BE13" s="3"/>
      <c r="BF13" s="3"/>
      <c r="BG13" s="3"/>
      <c r="BH13" s="3"/>
      <c r="BI13" s="3"/>
      <c r="BJ13" s="3"/>
      <c r="BK13" s="10"/>
      <c r="BL13" s="10"/>
      <c r="BM13" s="10"/>
      <c r="BN13" s="10"/>
      <c r="BO13" s="577"/>
      <c r="BP13" s="578"/>
      <c r="BQ13" s="678"/>
      <c r="BR13" s="10"/>
      <c r="BS13" s="11"/>
    </row>
    <row r="14" spans="1:71" s="39" customFormat="1" ht="15" customHeight="1" x14ac:dyDescent="0.2">
      <c r="A14" s="308" t="s">
        <v>27</v>
      </c>
      <c r="B14" s="404"/>
      <c r="C14" s="310" t="s">
        <v>28</v>
      </c>
      <c r="D14" s="310"/>
      <c r="E14" s="310" t="s">
        <v>28</v>
      </c>
      <c r="F14" s="309"/>
      <c r="G14" s="309"/>
      <c r="H14" s="309"/>
      <c r="I14" s="309"/>
      <c r="J14" s="309"/>
      <c r="K14" s="309"/>
      <c r="L14" s="311"/>
      <c r="M14" s="311"/>
      <c r="N14" s="311"/>
      <c r="O14" s="452"/>
      <c r="P14" s="311"/>
      <c r="Q14" s="311"/>
      <c r="R14" s="311"/>
      <c r="S14" s="311"/>
      <c r="T14" s="311"/>
      <c r="U14" s="309"/>
      <c r="V14" s="309"/>
      <c r="W14" s="309"/>
      <c r="X14" s="309"/>
      <c r="Y14" s="309"/>
      <c r="Z14" s="309"/>
      <c r="AA14" s="309"/>
      <c r="AB14" s="309"/>
      <c r="AC14" s="309"/>
      <c r="AD14" s="309"/>
      <c r="AE14" s="309"/>
      <c r="AF14" s="309"/>
      <c r="AG14" s="309"/>
      <c r="AH14" s="309"/>
      <c r="AI14" s="309"/>
      <c r="AJ14" s="309"/>
      <c r="AK14" s="452"/>
      <c r="AL14" s="452"/>
      <c r="AM14" s="453">
        <f>SUBTOTAL(9,AM15:AM21)</f>
        <v>159500000</v>
      </c>
      <c r="AN14" s="452"/>
      <c r="AO14" s="309"/>
      <c r="AP14" s="309"/>
      <c r="AQ14" s="309"/>
      <c r="AR14" s="312">
        <f>SUM(AR15:AR21)</f>
        <v>159500000</v>
      </c>
      <c r="AS14" s="313"/>
      <c r="AT14" s="313"/>
      <c r="AU14" s="313"/>
      <c r="AV14" s="313"/>
      <c r="AW14" s="314"/>
      <c r="AX14" s="57"/>
      <c r="AY14" s="50"/>
      <c r="AZ14" s="50"/>
      <c r="BB14" t="str">
        <f t="shared" si="0"/>
        <v>0</v>
      </c>
      <c r="BC14" s="48"/>
      <c r="BD14" s="48"/>
      <c r="BE14" s="48"/>
      <c r="BF14" s="48"/>
      <c r="BG14" s="48"/>
      <c r="BH14" s="519">
        <f t="shared" ref="BH14:BM14" si="1">SUM(BH15:BH21)</f>
        <v>159499930</v>
      </c>
      <c r="BI14" s="518">
        <f t="shared" si="1"/>
        <v>0</v>
      </c>
      <c r="BJ14" s="519">
        <f t="shared" si="1"/>
        <v>0</v>
      </c>
      <c r="BK14" s="540">
        <f t="shared" si="1"/>
        <v>0</v>
      </c>
      <c r="BL14" s="540">
        <f t="shared" si="1"/>
        <v>0</v>
      </c>
      <c r="BM14" s="540">
        <f t="shared" si="1"/>
        <v>0</v>
      </c>
      <c r="BN14" s="539"/>
      <c r="BO14" s="586">
        <f>SUM(BO15:BO21)</f>
        <v>70</v>
      </c>
      <c r="BP14" s="586">
        <f>SUM(BP15:BP21)</f>
        <v>159499930</v>
      </c>
      <c r="BQ14" s="681">
        <f>SUM(BQ15:BQ21)</f>
        <v>159499930</v>
      </c>
      <c r="BR14" s="558">
        <f>SUM(BR15:BR21)</f>
        <v>159499930</v>
      </c>
      <c r="BS14" s="573"/>
    </row>
    <row r="15" spans="1:71" ht="26.25" customHeight="1" x14ac:dyDescent="0.2">
      <c r="A15" s="315"/>
      <c r="B15" s="153" t="s">
        <v>97</v>
      </c>
      <c r="C15" s="316" t="s">
        <v>28</v>
      </c>
      <c r="D15" s="486" t="str">
        <f>MID(B15,2,18)</f>
        <v>2.03.01.01.02.0001</v>
      </c>
      <c r="E15" s="317" t="s">
        <v>94</v>
      </c>
      <c r="F15" s="153" t="s">
        <v>97</v>
      </c>
      <c r="G15" s="318" t="s">
        <v>128</v>
      </c>
      <c r="H15" s="319"/>
      <c r="I15" s="319"/>
      <c r="J15" s="319"/>
      <c r="K15" s="319"/>
      <c r="L15" s="320" t="s">
        <v>100</v>
      </c>
      <c r="M15" s="153" t="s">
        <v>103</v>
      </c>
      <c r="N15" s="320"/>
      <c r="O15" s="153" t="s">
        <v>107</v>
      </c>
      <c r="P15" s="319"/>
      <c r="Q15" s="133" t="s">
        <v>109</v>
      </c>
      <c r="R15" s="133" t="s">
        <v>115</v>
      </c>
      <c r="S15" s="133" t="s">
        <v>121</v>
      </c>
      <c r="T15" s="133" t="s">
        <v>128</v>
      </c>
      <c r="U15" s="319"/>
      <c r="V15" s="319"/>
      <c r="W15" s="319"/>
      <c r="X15" s="319"/>
      <c r="Y15" s="319"/>
      <c r="Z15" s="319"/>
      <c r="AA15" s="319"/>
      <c r="AB15" s="319"/>
      <c r="AC15" s="319"/>
      <c r="AD15" s="319"/>
      <c r="AE15" s="319"/>
      <c r="AF15" s="319"/>
      <c r="AG15" s="319"/>
      <c r="AH15" s="319"/>
      <c r="AI15" s="319"/>
      <c r="AJ15" s="319"/>
      <c r="AK15" s="454"/>
      <c r="AL15" s="153" t="s">
        <v>130</v>
      </c>
      <c r="AM15" s="321">
        <v>56000000</v>
      </c>
      <c r="AN15" s="153" t="s">
        <v>107</v>
      </c>
      <c r="AO15" s="318">
        <v>1</v>
      </c>
      <c r="AP15" s="318" t="s">
        <v>350</v>
      </c>
      <c r="AQ15" s="322">
        <f>AR15</f>
        <v>56000000</v>
      </c>
      <c r="AR15" s="126">
        <v>56000000</v>
      </c>
      <c r="AS15" s="318" t="s">
        <v>335</v>
      </c>
      <c r="AT15" s="323" t="s">
        <v>128</v>
      </c>
      <c r="AU15" s="318" t="s">
        <v>351</v>
      </c>
      <c r="AV15" s="318" t="s">
        <v>93</v>
      </c>
      <c r="AW15" s="512" t="s">
        <v>354</v>
      </c>
      <c r="AX15" s="58" t="s">
        <v>128</v>
      </c>
      <c r="AY15" s="41" t="s">
        <v>128</v>
      </c>
      <c r="AZ15" s="41" t="s">
        <v>128</v>
      </c>
      <c r="BB15" t="str">
        <f t="shared" si="0"/>
        <v>0</v>
      </c>
      <c r="BC15" s="42" t="str">
        <f>MID(B15,2,7)</f>
        <v>2.03.01</v>
      </c>
      <c r="BD15" s="513" t="str">
        <f t="shared" ref="BD15:BD21" si="2">VLOOKUP(BC15,kelompok,2,0)</f>
        <v>Alat Angkutan Darat Bermotor</v>
      </c>
      <c r="BE15" s="42">
        <f t="shared" ref="BE15:BE21" si="3">VLOOKUP(BC15,MASAMANFAAT,4,0)</f>
        <v>7</v>
      </c>
      <c r="BF15" s="515">
        <f>(AM15-10)/BE15</f>
        <v>7999998.5714285718</v>
      </c>
      <c r="BG15" s="42">
        <f>2013-BN15</f>
        <v>13</v>
      </c>
      <c r="BH15" s="529">
        <f>IF(BG15&gt;BE15,AM15-10,BF15*BG15)</f>
        <v>55999990</v>
      </c>
      <c r="BI15" s="517">
        <f>IF(AM15-10=BH15,0,BF15)</f>
        <v>0</v>
      </c>
      <c r="BJ15" s="515">
        <f>IF(AM15-10=BH15+BI15,0,BF15)</f>
        <v>0</v>
      </c>
      <c r="BK15" s="525">
        <f>IF(AM15-10=BH15+BI15+BJ15,0,BF15)</f>
        <v>0</v>
      </c>
      <c r="BL15" s="525">
        <f>IF(AM15-10=BH15+BI15+BJ15+BK15,0,BF15)</f>
        <v>0</v>
      </c>
      <c r="BM15" s="525">
        <f>IF(AM15-10=BH15+BI15+BJ15+BK15+BL15,0,BF15)</f>
        <v>0</v>
      </c>
      <c r="BN15" s="516" t="str">
        <f>O15</f>
        <v>2000</v>
      </c>
      <c r="BO15" s="588">
        <f>AM15-(BH15+BI15+BJ15+BK15+BL15+BM15)</f>
        <v>10</v>
      </c>
      <c r="BP15" s="589">
        <f>BH15+BI15+BJ15+BK15</f>
        <v>55999990</v>
      </c>
      <c r="BQ15" s="682">
        <f>BH15+BI15+BJ15+BK15+BL15</f>
        <v>55999990</v>
      </c>
      <c r="BR15" s="591">
        <f>BH15+BI15+BJ15+BK15+BL15+BM15</f>
        <v>55999990</v>
      </c>
      <c r="BS15" s="11"/>
    </row>
    <row r="16" spans="1:71" ht="30" customHeight="1" x14ac:dyDescent="0.2">
      <c r="A16" s="315"/>
      <c r="B16" s="153" t="s">
        <v>98</v>
      </c>
      <c r="C16" s="316" t="s">
        <v>28</v>
      </c>
      <c r="D16" s="486" t="str">
        <f t="shared" ref="D16:D21" si="4">MID(B16,2,18)</f>
        <v>2.03.01.05.01.0001</v>
      </c>
      <c r="E16" s="317" t="s">
        <v>95</v>
      </c>
      <c r="F16" s="153" t="s">
        <v>98</v>
      </c>
      <c r="G16" s="318" t="s">
        <v>128</v>
      </c>
      <c r="H16" s="319"/>
      <c r="I16" s="319"/>
      <c r="J16" s="319"/>
      <c r="K16" s="319"/>
      <c r="L16" s="320" t="s">
        <v>100</v>
      </c>
      <c r="M16" s="153" t="s">
        <v>104</v>
      </c>
      <c r="N16" s="320"/>
      <c r="O16" s="153" t="s">
        <v>107</v>
      </c>
      <c r="P16" s="319"/>
      <c r="Q16" s="133" t="s">
        <v>110</v>
      </c>
      <c r="R16" s="133" t="s">
        <v>116</v>
      </c>
      <c r="S16" s="133" t="s">
        <v>122</v>
      </c>
      <c r="T16" s="133" t="s">
        <v>128</v>
      </c>
      <c r="U16" s="319"/>
      <c r="V16" s="319"/>
      <c r="W16" s="319"/>
      <c r="X16" s="319"/>
      <c r="Y16" s="319"/>
      <c r="Z16" s="319"/>
      <c r="AA16" s="319"/>
      <c r="AB16" s="319"/>
      <c r="AC16" s="319"/>
      <c r="AD16" s="319"/>
      <c r="AE16" s="319"/>
      <c r="AF16" s="319"/>
      <c r="AG16" s="319"/>
      <c r="AH16" s="319"/>
      <c r="AI16" s="319"/>
      <c r="AJ16" s="319"/>
      <c r="AK16" s="454"/>
      <c r="AL16" s="153" t="s">
        <v>130</v>
      </c>
      <c r="AM16" s="321">
        <v>4000000</v>
      </c>
      <c r="AN16" s="153" t="s">
        <v>107</v>
      </c>
      <c r="AO16" s="318">
        <v>1</v>
      </c>
      <c r="AP16" s="318" t="s">
        <v>350</v>
      </c>
      <c r="AQ16" s="126">
        <v>4000000</v>
      </c>
      <c r="AR16" s="126">
        <v>4000000</v>
      </c>
      <c r="AS16" s="318" t="s">
        <v>335</v>
      </c>
      <c r="AT16" s="318" t="s">
        <v>128</v>
      </c>
      <c r="AU16" s="318" t="s">
        <v>355</v>
      </c>
      <c r="AV16" s="318" t="s">
        <v>93</v>
      </c>
      <c r="AW16" s="512" t="s">
        <v>389</v>
      </c>
      <c r="AX16" s="58" t="s">
        <v>128</v>
      </c>
      <c r="AY16" s="41" t="s">
        <v>128</v>
      </c>
      <c r="AZ16" s="41" t="s">
        <v>128</v>
      </c>
      <c r="BB16" t="str">
        <f t="shared" si="0"/>
        <v>0</v>
      </c>
      <c r="BC16" s="42" t="str">
        <f t="shared" ref="BC16:BC79" si="5">MID(B16,2,7)</f>
        <v>2.03.01</v>
      </c>
      <c r="BD16" s="513" t="str">
        <f>VLOOKUP(BC16,kelompok,2,0)</f>
        <v>Alat Angkutan Darat Bermotor</v>
      </c>
      <c r="BE16" s="42">
        <f>VLOOKUP(BC16,MASAMANFAAT,4,0)</f>
        <v>7</v>
      </c>
      <c r="BF16" s="515">
        <f>(AM16-10)/BE16</f>
        <v>571427.14285714284</v>
      </c>
      <c r="BG16" s="42">
        <f t="shared" ref="BG16:BG79" si="6">2013-BN16</f>
        <v>13</v>
      </c>
      <c r="BH16" s="529">
        <f t="shared" ref="BH16:BH79" si="7">IF(BG16&gt;BE16,AM16-10,BF16*BG16)</f>
        <v>3999990</v>
      </c>
      <c r="BI16" s="517">
        <f t="shared" ref="BI16:BI79" si="8">IF(AM16-10=BH16,0,BF16)</f>
        <v>0</v>
      </c>
      <c r="BJ16" s="515">
        <f t="shared" ref="BJ16:BJ79" si="9">IF(AM16-10=BH16+BI16,0,BF16)</f>
        <v>0</v>
      </c>
      <c r="BK16" s="525">
        <f t="shared" ref="BK16:BK21" si="10">IF(AM16-10=BH16+BI16+BJ16,0,BF16)</f>
        <v>0</v>
      </c>
      <c r="BL16" s="525">
        <f t="shared" ref="BL16:BL21" si="11">IF(AM16-10=BH16+BI16+BJ16+BK16,0,BF16)</f>
        <v>0</v>
      </c>
      <c r="BM16" s="525">
        <f t="shared" ref="BM16:BM21" si="12">IF(AM16-10=BH16+BI16+BJ16+BK16+BL16,0,BF16)</f>
        <v>0</v>
      </c>
      <c r="BN16" s="516" t="str">
        <f t="shared" ref="BN16:BN79" si="13">O16</f>
        <v>2000</v>
      </c>
      <c r="BO16" s="588">
        <f t="shared" ref="BO16:BO20" si="14">AM16-(BH16+BI16+BJ16+BK16+BL16+BM16)</f>
        <v>10</v>
      </c>
      <c r="BP16" s="589">
        <f t="shared" ref="BP16:BP21" si="15">BH16+BI16+BJ16+BK16</f>
        <v>3999990</v>
      </c>
      <c r="BQ16" s="682">
        <f t="shared" ref="BQ16:BQ21" si="16">BH16+BI16+BJ16+BK16+BL16</f>
        <v>3999990</v>
      </c>
      <c r="BR16" s="591">
        <f t="shared" ref="BR16:BR21" si="17">BH16+BI16+BJ16+BK16+BL16+BM16</f>
        <v>3999990</v>
      </c>
      <c r="BS16" s="11"/>
    </row>
    <row r="17" spans="1:71" ht="30" customHeight="1" x14ac:dyDescent="0.2">
      <c r="A17" s="315"/>
      <c r="B17" s="153" t="s">
        <v>98</v>
      </c>
      <c r="C17" s="316" t="s">
        <v>28</v>
      </c>
      <c r="D17" s="486" t="str">
        <f t="shared" si="4"/>
        <v>2.03.01.05.01.0001</v>
      </c>
      <c r="E17" s="317" t="s">
        <v>95</v>
      </c>
      <c r="F17" s="153" t="s">
        <v>98</v>
      </c>
      <c r="G17" s="318" t="s">
        <v>128</v>
      </c>
      <c r="H17" s="319"/>
      <c r="I17" s="319"/>
      <c r="J17" s="319"/>
      <c r="K17" s="319"/>
      <c r="L17" s="320" t="s">
        <v>100</v>
      </c>
      <c r="M17" s="153" t="s">
        <v>104</v>
      </c>
      <c r="N17" s="320"/>
      <c r="O17" s="153" t="s">
        <v>107</v>
      </c>
      <c r="P17" s="319"/>
      <c r="Q17" s="133" t="s">
        <v>128</v>
      </c>
      <c r="R17" s="133" t="s">
        <v>128</v>
      </c>
      <c r="S17" s="133" t="s">
        <v>123</v>
      </c>
      <c r="T17" s="133" t="s">
        <v>128</v>
      </c>
      <c r="U17" s="319"/>
      <c r="V17" s="319"/>
      <c r="W17" s="319"/>
      <c r="X17" s="319"/>
      <c r="Y17" s="319"/>
      <c r="Z17" s="319"/>
      <c r="AA17" s="319"/>
      <c r="AB17" s="319"/>
      <c r="AC17" s="319"/>
      <c r="AD17" s="319"/>
      <c r="AE17" s="319"/>
      <c r="AF17" s="319"/>
      <c r="AG17" s="319"/>
      <c r="AH17" s="319"/>
      <c r="AI17" s="319"/>
      <c r="AJ17" s="319"/>
      <c r="AK17" s="454"/>
      <c r="AL17" s="153" t="s">
        <v>130</v>
      </c>
      <c r="AM17" s="321">
        <v>4000000</v>
      </c>
      <c r="AN17" s="153" t="s">
        <v>107</v>
      </c>
      <c r="AO17" s="318">
        <v>1</v>
      </c>
      <c r="AP17" s="318" t="s">
        <v>350</v>
      </c>
      <c r="AQ17" s="126">
        <v>4000000</v>
      </c>
      <c r="AR17" s="126">
        <v>4000000</v>
      </c>
      <c r="AS17" s="318" t="s">
        <v>128</v>
      </c>
      <c r="AT17" s="318" t="s">
        <v>128</v>
      </c>
      <c r="AU17" s="318" t="s">
        <v>390</v>
      </c>
      <c r="AV17" s="318" t="s">
        <v>390</v>
      </c>
      <c r="AW17" s="512" t="s">
        <v>391</v>
      </c>
      <c r="AX17" s="58" t="s">
        <v>128</v>
      </c>
      <c r="AY17" s="41" t="s">
        <v>128</v>
      </c>
      <c r="AZ17" s="41" t="s">
        <v>128</v>
      </c>
      <c r="BB17" t="str">
        <f t="shared" si="0"/>
        <v>0</v>
      </c>
      <c r="BC17" s="42" t="str">
        <f t="shared" si="5"/>
        <v>2.03.01</v>
      </c>
      <c r="BD17" s="513" t="str">
        <f t="shared" si="2"/>
        <v>Alat Angkutan Darat Bermotor</v>
      </c>
      <c r="BE17" s="42">
        <f t="shared" si="3"/>
        <v>7</v>
      </c>
      <c r="BF17" s="515">
        <f t="shared" ref="BF17:BF79" si="18">(AM17-10)/BE17</f>
        <v>571427.14285714284</v>
      </c>
      <c r="BG17" s="42">
        <f t="shared" si="6"/>
        <v>13</v>
      </c>
      <c r="BH17" s="529">
        <f t="shared" si="7"/>
        <v>3999990</v>
      </c>
      <c r="BI17" s="517">
        <f t="shared" si="8"/>
        <v>0</v>
      </c>
      <c r="BJ17" s="515">
        <f t="shared" si="9"/>
        <v>0</v>
      </c>
      <c r="BK17" s="525">
        <f t="shared" si="10"/>
        <v>0</v>
      </c>
      <c r="BL17" s="525">
        <f t="shared" si="11"/>
        <v>0</v>
      </c>
      <c r="BM17" s="525">
        <f t="shared" si="12"/>
        <v>0</v>
      </c>
      <c r="BN17" s="516" t="str">
        <f t="shared" si="13"/>
        <v>2000</v>
      </c>
      <c r="BO17" s="588">
        <f t="shared" si="14"/>
        <v>10</v>
      </c>
      <c r="BP17" s="589">
        <f t="shared" si="15"/>
        <v>3999990</v>
      </c>
      <c r="BQ17" s="682">
        <f t="shared" si="16"/>
        <v>3999990</v>
      </c>
      <c r="BR17" s="591">
        <f t="shared" si="17"/>
        <v>3999990</v>
      </c>
      <c r="BS17" s="11"/>
    </row>
    <row r="18" spans="1:71" ht="30" customHeight="1" x14ac:dyDescent="0.2">
      <c r="A18" s="315"/>
      <c r="B18" s="153" t="s">
        <v>98</v>
      </c>
      <c r="C18" s="316" t="s">
        <v>28</v>
      </c>
      <c r="D18" s="486" t="str">
        <f t="shared" si="4"/>
        <v>2.03.01.05.01.0001</v>
      </c>
      <c r="E18" s="317" t="s">
        <v>95</v>
      </c>
      <c r="F18" s="153" t="s">
        <v>98</v>
      </c>
      <c r="G18" s="318" t="s">
        <v>128</v>
      </c>
      <c r="H18" s="319"/>
      <c r="I18" s="319"/>
      <c r="J18" s="319"/>
      <c r="K18" s="319"/>
      <c r="L18" s="320" t="s">
        <v>100</v>
      </c>
      <c r="M18" s="153" t="s">
        <v>104</v>
      </c>
      <c r="N18" s="320"/>
      <c r="O18" s="153" t="s">
        <v>107</v>
      </c>
      <c r="P18" s="319"/>
      <c r="Q18" s="133" t="s">
        <v>111</v>
      </c>
      <c r="R18" s="133" t="s">
        <v>117</v>
      </c>
      <c r="S18" s="133" t="s">
        <v>124</v>
      </c>
      <c r="T18" s="133" t="s">
        <v>128</v>
      </c>
      <c r="U18" s="319"/>
      <c r="V18" s="319"/>
      <c r="W18" s="319"/>
      <c r="X18" s="319"/>
      <c r="Y18" s="319"/>
      <c r="Z18" s="319"/>
      <c r="AA18" s="319"/>
      <c r="AB18" s="319"/>
      <c r="AC18" s="319"/>
      <c r="AD18" s="319"/>
      <c r="AE18" s="319"/>
      <c r="AF18" s="319"/>
      <c r="AG18" s="319"/>
      <c r="AH18" s="319"/>
      <c r="AI18" s="319"/>
      <c r="AJ18" s="319"/>
      <c r="AK18" s="454"/>
      <c r="AL18" s="153" t="s">
        <v>130</v>
      </c>
      <c r="AM18" s="321">
        <v>4000000</v>
      </c>
      <c r="AN18" s="153" t="s">
        <v>107</v>
      </c>
      <c r="AO18" s="318">
        <v>1</v>
      </c>
      <c r="AP18" s="318" t="s">
        <v>350</v>
      </c>
      <c r="AQ18" s="126">
        <v>4000000</v>
      </c>
      <c r="AR18" s="126">
        <v>4000000</v>
      </c>
      <c r="AS18" s="318" t="s">
        <v>335</v>
      </c>
      <c r="AT18" s="318" t="s">
        <v>128</v>
      </c>
      <c r="AU18" s="318" t="s">
        <v>355</v>
      </c>
      <c r="AV18" s="318" t="s">
        <v>93</v>
      </c>
      <c r="AW18" s="512" t="s">
        <v>392</v>
      </c>
      <c r="AX18" s="58" t="s">
        <v>128</v>
      </c>
      <c r="AY18" s="41" t="s">
        <v>128</v>
      </c>
      <c r="AZ18" s="41" t="s">
        <v>128</v>
      </c>
      <c r="BB18" t="str">
        <f t="shared" si="0"/>
        <v>0</v>
      </c>
      <c r="BC18" s="42" t="str">
        <f t="shared" si="5"/>
        <v>2.03.01</v>
      </c>
      <c r="BD18" s="513" t="str">
        <f t="shared" si="2"/>
        <v>Alat Angkutan Darat Bermotor</v>
      </c>
      <c r="BE18" s="42">
        <f t="shared" si="3"/>
        <v>7</v>
      </c>
      <c r="BF18" s="515">
        <f t="shared" si="18"/>
        <v>571427.14285714284</v>
      </c>
      <c r="BG18" s="42">
        <f t="shared" si="6"/>
        <v>13</v>
      </c>
      <c r="BH18" s="529">
        <f t="shared" si="7"/>
        <v>3999990</v>
      </c>
      <c r="BI18" s="517">
        <f t="shared" si="8"/>
        <v>0</v>
      </c>
      <c r="BJ18" s="515">
        <f t="shared" si="9"/>
        <v>0</v>
      </c>
      <c r="BK18" s="525">
        <f t="shared" si="10"/>
        <v>0</v>
      </c>
      <c r="BL18" s="525">
        <f t="shared" si="11"/>
        <v>0</v>
      </c>
      <c r="BM18" s="525">
        <f t="shared" si="12"/>
        <v>0</v>
      </c>
      <c r="BN18" s="516" t="str">
        <f t="shared" si="13"/>
        <v>2000</v>
      </c>
      <c r="BO18" s="588">
        <f t="shared" si="14"/>
        <v>10</v>
      </c>
      <c r="BP18" s="589">
        <f t="shared" si="15"/>
        <v>3999990</v>
      </c>
      <c r="BQ18" s="682">
        <f t="shared" si="16"/>
        <v>3999990</v>
      </c>
      <c r="BR18" s="591">
        <f t="shared" si="17"/>
        <v>3999990</v>
      </c>
      <c r="BS18" s="11"/>
    </row>
    <row r="19" spans="1:71" ht="30" customHeight="1" x14ac:dyDescent="0.2">
      <c r="A19" s="315"/>
      <c r="B19" s="153" t="s">
        <v>98</v>
      </c>
      <c r="C19" s="316" t="s">
        <v>28</v>
      </c>
      <c r="D19" s="486" t="str">
        <f t="shared" si="4"/>
        <v>2.03.01.05.01.0001</v>
      </c>
      <c r="E19" s="317" t="s">
        <v>95</v>
      </c>
      <c r="F19" s="153" t="s">
        <v>98</v>
      </c>
      <c r="G19" s="318" t="s">
        <v>128</v>
      </c>
      <c r="H19" s="319"/>
      <c r="I19" s="319"/>
      <c r="J19" s="319"/>
      <c r="K19" s="319"/>
      <c r="L19" s="320" t="s">
        <v>100</v>
      </c>
      <c r="M19" s="153" t="s">
        <v>104</v>
      </c>
      <c r="N19" s="320"/>
      <c r="O19" s="153" t="s">
        <v>107</v>
      </c>
      <c r="P19" s="319"/>
      <c r="Q19" s="133" t="s">
        <v>112</v>
      </c>
      <c r="R19" s="133" t="s">
        <v>118</v>
      </c>
      <c r="S19" s="133" t="s">
        <v>125</v>
      </c>
      <c r="T19" s="133" t="s">
        <v>128</v>
      </c>
      <c r="U19" s="319"/>
      <c r="V19" s="319"/>
      <c r="W19" s="319"/>
      <c r="X19" s="319"/>
      <c r="Y19" s="319"/>
      <c r="Z19" s="319"/>
      <c r="AA19" s="319"/>
      <c r="AB19" s="319"/>
      <c r="AC19" s="319"/>
      <c r="AD19" s="319"/>
      <c r="AE19" s="319"/>
      <c r="AF19" s="319"/>
      <c r="AG19" s="319"/>
      <c r="AH19" s="319"/>
      <c r="AI19" s="319"/>
      <c r="AJ19" s="319"/>
      <c r="AK19" s="454"/>
      <c r="AL19" s="153" t="s">
        <v>130</v>
      </c>
      <c r="AM19" s="321">
        <v>4000000</v>
      </c>
      <c r="AN19" s="153" t="s">
        <v>107</v>
      </c>
      <c r="AO19" s="318">
        <v>1</v>
      </c>
      <c r="AP19" s="318" t="s">
        <v>350</v>
      </c>
      <c r="AQ19" s="126">
        <v>4000000</v>
      </c>
      <c r="AR19" s="126">
        <v>4000000</v>
      </c>
      <c r="AS19" s="318" t="s">
        <v>335</v>
      </c>
      <c r="AT19" s="318" t="s">
        <v>128</v>
      </c>
      <c r="AU19" s="318" t="s">
        <v>361</v>
      </c>
      <c r="AV19" s="318" t="s">
        <v>93</v>
      </c>
      <c r="AW19" s="512" t="s">
        <v>393</v>
      </c>
      <c r="AX19" s="58" t="s">
        <v>128</v>
      </c>
      <c r="AY19" s="41" t="s">
        <v>128</v>
      </c>
      <c r="AZ19" s="41" t="s">
        <v>128</v>
      </c>
      <c r="BB19" t="str">
        <f t="shared" si="0"/>
        <v>0</v>
      </c>
      <c r="BC19" s="42" t="str">
        <f t="shared" si="5"/>
        <v>2.03.01</v>
      </c>
      <c r="BD19" s="513" t="str">
        <f t="shared" si="2"/>
        <v>Alat Angkutan Darat Bermotor</v>
      </c>
      <c r="BE19" s="42">
        <f t="shared" si="3"/>
        <v>7</v>
      </c>
      <c r="BF19" s="515">
        <f t="shared" si="18"/>
        <v>571427.14285714284</v>
      </c>
      <c r="BG19" s="42">
        <f t="shared" si="6"/>
        <v>13</v>
      </c>
      <c r="BH19" s="529">
        <f t="shared" si="7"/>
        <v>3999990</v>
      </c>
      <c r="BI19" s="517">
        <f t="shared" si="8"/>
        <v>0</v>
      </c>
      <c r="BJ19" s="515">
        <f t="shared" si="9"/>
        <v>0</v>
      </c>
      <c r="BK19" s="525">
        <f t="shared" si="10"/>
        <v>0</v>
      </c>
      <c r="BL19" s="525">
        <f t="shared" si="11"/>
        <v>0</v>
      </c>
      <c r="BM19" s="525">
        <f t="shared" si="12"/>
        <v>0</v>
      </c>
      <c r="BN19" s="516" t="str">
        <f t="shared" si="13"/>
        <v>2000</v>
      </c>
      <c r="BO19" s="588">
        <f t="shared" si="14"/>
        <v>10</v>
      </c>
      <c r="BP19" s="589">
        <f t="shared" si="15"/>
        <v>3999990</v>
      </c>
      <c r="BQ19" s="682">
        <f t="shared" si="16"/>
        <v>3999990</v>
      </c>
      <c r="BR19" s="591">
        <f t="shared" si="17"/>
        <v>3999990</v>
      </c>
      <c r="BS19" s="11"/>
    </row>
    <row r="20" spans="1:71" ht="30" customHeight="1" x14ac:dyDescent="0.2">
      <c r="A20" s="315"/>
      <c r="B20" s="153" t="s">
        <v>99</v>
      </c>
      <c r="C20" s="316" t="s">
        <v>28</v>
      </c>
      <c r="D20" s="486" t="str">
        <f t="shared" si="4"/>
        <v>2.03.01.01.04.0001</v>
      </c>
      <c r="E20" s="317" t="s">
        <v>96</v>
      </c>
      <c r="F20" s="153" t="s">
        <v>99</v>
      </c>
      <c r="G20" s="318" t="s">
        <v>128</v>
      </c>
      <c r="H20" s="319"/>
      <c r="I20" s="319"/>
      <c r="J20" s="319"/>
      <c r="K20" s="319"/>
      <c r="L20" s="320" t="s">
        <v>101</v>
      </c>
      <c r="M20" s="153" t="s">
        <v>105</v>
      </c>
      <c r="N20" s="320"/>
      <c r="O20" s="153" t="s">
        <v>108</v>
      </c>
      <c r="P20" s="319"/>
      <c r="Q20" s="133" t="s">
        <v>113</v>
      </c>
      <c r="R20" s="133" t="s">
        <v>119</v>
      </c>
      <c r="S20" s="133" t="s">
        <v>126</v>
      </c>
      <c r="T20" s="133" t="s">
        <v>129</v>
      </c>
      <c r="U20" s="319"/>
      <c r="V20" s="319"/>
      <c r="W20" s="319"/>
      <c r="X20" s="319"/>
      <c r="Y20" s="319"/>
      <c r="Z20" s="319"/>
      <c r="AA20" s="319"/>
      <c r="AB20" s="319"/>
      <c r="AC20" s="319"/>
      <c r="AD20" s="319"/>
      <c r="AE20" s="319"/>
      <c r="AF20" s="319"/>
      <c r="AG20" s="319"/>
      <c r="AH20" s="319"/>
      <c r="AI20" s="319"/>
      <c r="AJ20" s="319"/>
      <c r="AK20" s="454"/>
      <c r="AL20" s="153" t="s">
        <v>130</v>
      </c>
      <c r="AM20" s="321">
        <v>80000000</v>
      </c>
      <c r="AN20" s="153" t="s">
        <v>108</v>
      </c>
      <c r="AO20" s="318">
        <v>1</v>
      </c>
      <c r="AP20" s="318" t="s">
        <v>350</v>
      </c>
      <c r="AQ20" s="126">
        <v>80000000</v>
      </c>
      <c r="AR20" s="126">
        <v>80000000</v>
      </c>
      <c r="AS20" s="318" t="s">
        <v>86</v>
      </c>
      <c r="AT20" s="318" t="s">
        <v>128</v>
      </c>
      <c r="AU20" s="318" t="s">
        <v>355</v>
      </c>
      <c r="AV20" s="318" t="s">
        <v>93</v>
      </c>
      <c r="AW20" s="325" t="s">
        <v>395</v>
      </c>
      <c r="AX20" s="58" t="s">
        <v>128</v>
      </c>
      <c r="AY20" s="41" t="s">
        <v>128</v>
      </c>
      <c r="AZ20" s="41" t="s">
        <v>128</v>
      </c>
      <c r="BB20" t="str">
        <f t="shared" si="0"/>
        <v>0</v>
      </c>
      <c r="BC20" s="42" t="str">
        <f t="shared" si="5"/>
        <v>2.03.01</v>
      </c>
      <c r="BD20" s="513" t="str">
        <f t="shared" si="2"/>
        <v>Alat Angkutan Darat Bermotor</v>
      </c>
      <c r="BE20" s="42">
        <f t="shared" si="3"/>
        <v>7</v>
      </c>
      <c r="BF20" s="515">
        <f t="shared" si="18"/>
        <v>11428570</v>
      </c>
      <c r="BG20" s="42">
        <f t="shared" si="6"/>
        <v>8</v>
      </c>
      <c r="BH20" s="529">
        <f t="shared" si="7"/>
        <v>79999990</v>
      </c>
      <c r="BI20" s="517">
        <f t="shared" si="8"/>
        <v>0</v>
      </c>
      <c r="BJ20" s="515">
        <f t="shared" si="9"/>
        <v>0</v>
      </c>
      <c r="BK20" s="525">
        <f t="shared" si="10"/>
        <v>0</v>
      </c>
      <c r="BL20" s="525">
        <f t="shared" si="11"/>
        <v>0</v>
      </c>
      <c r="BM20" s="525">
        <f t="shared" si="12"/>
        <v>0</v>
      </c>
      <c r="BN20" s="516" t="str">
        <f t="shared" si="13"/>
        <v>2005</v>
      </c>
      <c r="BO20" s="588">
        <f t="shared" si="14"/>
        <v>10</v>
      </c>
      <c r="BP20" s="589">
        <f t="shared" si="15"/>
        <v>79999990</v>
      </c>
      <c r="BQ20" s="682">
        <f t="shared" si="16"/>
        <v>79999990</v>
      </c>
      <c r="BR20" s="591">
        <f t="shared" si="17"/>
        <v>79999990</v>
      </c>
      <c r="BS20" s="11"/>
    </row>
    <row r="21" spans="1:71" ht="30" customHeight="1" x14ac:dyDescent="0.2">
      <c r="A21" s="315"/>
      <c r="B21" s="153" t="s">
        <v>98</v>
      </c>
      <c r="C21" s="316" t="s">
        <v>28</v>
      </c>
      <c r="D21" s="486" t="str">
        <f t="shared" si="4"/>
        <v>2.03.01.05.01.0001</v>
      </c>
      <c r="E21" s="317" t="s">
        <v>95</v>
      </c>
      <c r="F21" s="153" t="s">
        <v>98</v>
      </c>
      <c r="G21" s="318" t="s">
        <v>128</v>
      </c>
      <c r="H21" s="319"/>
      <c r="I21" s="319"/>
      <c r="J21" s="319"/>
      <c r="K21" s="319"/>
      <c r="L21" s="320" t="s">
        <v>102</v>
      </c>
      <c r="M21" s="153" t="s">
        <v>106</v>
      </c>
      <c r="N21" s="320"/>
      <c r="O21" s="153" t="s">
        <v>108</v>
      </c>
      <c r="P21" s="319"/>
      <c r="Q21" s="133" t="s">
        <v>114</v>
      </c>
      <c r="R21" s="133" t="s">
        <v>120</v>
      </c>
      <c r="S21" s="133" t="s">
        <v>127</v>
      </c>
      <c r="T21" s="133" t="s">
        <v>128</v>
      </c>
      <c r="U21" s="319"/>
      <c r="V21" s="319"/>
      <c r="W21" s="319"/>
      <c r="X21" s="319"/>
      <c r="Y21" s="319"/>
      <c r="Z21" s="319"/>
      <c r="AA21" s="319"/>
      <c r="AB21" s="319"/>
      <c r="AC21" s="319"/>
      <c r="AD21" s="319"/>
      <c r="AE21" s="319"/>
      <c r="AF21" s="319"/>
      <c r="AG21" s="319"/>
      <c r="AH21" s="319"/>
      <c r="AI21" s="319"/>
      <c r="AJ21" s="319"/>
      <c r="AK21" s="454"/>
      <c r="AL21" s="153" t="s">
        <v>130</v>
      </c>
      <c r="AM21" s="321">
        <v>7500000</v>
      </c>
      <c r="AN21" s="153" t="s">
        <v>108</v>
      </c>
      <c r="AO21" s="318">
        <v>1</v>
      </c>
      <c r="AP21" s="318" t="s">
        <v>350</v>
      </c>
      <c r="AQ21" s="126">
        <v>7500000</v>
      </c>
      <c r="AR21" s="126">
        <v>7500000</v>
      </c>
      <c r="AS21" s="318" t="s">
        <v>86</v>
      </c>
      <c r="AT21" s="318" t="s">
        <v>128</v>
      </c>
      <c r="AU21" s="318" t="s">
        <v>361</v>
      </c>
      <c r="AV21" s="318" t="s">
        <v>93</v>
      </c>
      <c r="AW21" s="325" t="s">
        <v>396</v>
      </c>
      <c r="AX21" s="58" t="s">
        <v>128</v>
      </c>
      <c r="AY21" s="41" t="s">
        <v>128</v>
      </c>
      <c r="AZ21" s="41" t="s">
        <v>128</v>
      </c>
      <c r="BB21" t="str">
        <f t="shared" si="0"/>
        <v>0</v>
      </c>
      <c r="BC21" s="42" t="str">
        <f t="shared" si="5"/>
        <v>2.03.01</v>
      </c>
      <c r="BD21" s="513" t="str">
        <f t="shared" si="2"/>
        <v>Alat Angkutan Darat Bermotor</v>
      </c>
      <c r="BE21" s="42">
        <f t="shared" si="3"/>
        <v>7</v>
      </c>
      <c r="BF21" s="515">
        <f t="shared" si="18"/>
        <v>1071427.142857143</v>
      </c>
      <c r="BG21" s="42">
        <f t="shared" si="6"/>
        <v>8</v>
      </c>
      <c r="BH21" s="529">
        <f t="shared" si="7"/>
        <v>7499990</v>
      </c>
      <c r="BI21" s="517">
        <f t="shared" si="8"/>
        <v>0</v>
      </c>
      <c r="BJ21" s="515">
        <f t="shared" si="9"/>
        <v>0</v>
      </c>
      <c r="BK21" s="525">
        <f t="shared" si="10"/>
        <v>0</v>
      </c>
      <c r="BL21" s="525">
        <f t="shared" si="11"/>
        <v>0</v>
      </c>
      <c r="BM21" s="525">
        <f t="shared" si="12"/>
        <v>0</v>
      </c>
      <c r="BN21" s="516" t="str">
        <f t="shared" si="13"/>
        <v>2005</v>
      </c>
      <c r="BO21" s="588">
        <f>AM21-(BH21+BI21+BJ21+BK21+BL21+BM21)</f>
        <v>10</v>
      </c>
      <c r="BP21" s="589">
        <f t="shared" si="15"/>
        <v>7499990</v>
      </c>
      <c r="BQ21" s="682">
        <f t="shared" si="16"/>
        <v>7499990</v>
      </c>
      <c r="BR21" s="591">
        <f t="shared" si="17"/>
        <v>7499990</v>
      </c>
      <c r="BS21" s="11"/>
    </row>
    <row r="22" spans="1:71" ht="15" customHeight="1" x14ac:dyDescent="0.2">
      <c r="A22" s="315"/>
      <c r="B22" s="328"/>
      <c r="C22" s="316"/>
      <c r="D22" s="492"/>
      <c r="E22" s="326"/>
      <c r="F22" s="326"/>
      <c r="G22" s="326"/>
      <c r="H22" s="319"/>
      <c r="I22" s="319"/>
      <c r="J22" s="319"/>
      <c r="K22" s="319"/>
      <c r="L22" s="319"/>
      <c r="M22" s="319"/>
      <c r="N22" s="319"/>
      <c r="O22" s="455"/>
      <c r="P22" s="319"/>
      <c r="Q22" s="319"/>
      <c r="R22" s="319"/>
      <c r="S22" s="319"/>
      <c r="T22" s="319"/>
      <c r="U22" s="319"/>
      <c r="V22" s="319"/>
      <c r="W22" s="319"/>
      <c r="X22" s="319"/>
      <c r="Y22" s="319"/>
      <c r="Z22" s="319"/>
      <c r="AA22" s="319"/>
      <c r="AB22" s="319"/>
      <c r="AC22" s="319"/>
      <c r="AD22" s="319"/>
      <c r="AE22" s="319"/>
      <c r="AF22" s="319"/>
      <c r="AG22" s="319"/>
      <c r="AH22" s="319"/>
      <c r="AI22" s="319"/>
      <c r="AJ22" s="319"/>
      <c r="AK22" s="454"/>
      <c r="AL22" s="455"/>
      <c r="AM22" s="456"/>
      <c r="AN22" s="455"/>
      <c r="AO22" s="319"/>
      <c r="AP22" s="319"/>
      <c r="AQ22" s="319"/>
      <c r="AR22" s="326"/>
      <c r="AS22" s="318"/>
      <c r="AT22" s="318"/>
      <c r="AU22" s="318"/>
      <c r="AV22" s="318"/>
      <c r="AW22" s="324"/>
      <c r="AX22" s="56"/>
      <c r="AY22" s="40"/>
      <c r="AZ22" s="40"/>
      <c r="BB22">
        <f t="shared" si="0"/>
        <v>0</v>
      </c>
      <c r="BC22" s="42" t="str">
        <f t="shared" si="5"/>
        <v/>
      </c>
      <c r="BD22" s="513"/>
      <c r="BE22" s="42"/>
      <c r="BF22" s="515"/>
      <c r="BG22" s="42"/>
      <c r="BH22" s="529"/>
      <c r="BI22" s="517"/>
      <c r="BJ22" s="515"/>
      <c r="BK22" s="525"/>
      <c r="BL22" s="525"/>
      <c r="BM22" s="525"/>
      <c r="BN22" s="516"/>
      <c r="BO22" s="588"/>
      <c r="BP22" s="578"/>
      <c r="BQ22" s="678"/>
      <c r="BR22" s="10"/>
      <c r="BS22" s="11"/>
    </row>
    <row r="23" spans="1:71" s="39" customFormat="1" ht="15" customHeight="1" x14ac:dyDescent="0.2">
      <c r="A23" s="308" t="s">
        <v>29</v>
      </c>
      <c r="B23" s="404"/>
      <c r="C23" s="310"/>
      <c r="D23" s="397"/>
      <c r="E23" s="311" t="s">
        <v>590</v>
      </c>
      <c r="F23" s="311"/>
      <c r="G23" s="311"/>
      <c r="H23" s="309"/>
      <c r="I23" s="309"/>
      <c r="J23" s="309"/>
      <c r="K23" s="309"/>
      <c r="L23" s="309"/>
      <c r="M23" s="309"/>
      <c r="N23" s="309"/>
      <c r="O23" s="452"/>
      <c r="P23" s="309"/>
      <c r="Q23" s="309"/>
      <c r="R23" s="309"/>
      <c r="S23" s="309"/>
      <c r="T23" s="309"/>
      <c r="U23" s="309"/>
      <c r="V23" s="309"/>
      <c r="W23" s="309"/>
      <c r="X23" s="309"/>
      <c r="Y23" s="309"/>
      <c r="Z23" s="309"/>
      <c r="AA23" s="309"/>
      <c r="AB23" s="309"/>
      <c r="AC23" s="309"/>
      <c r="AD23" s="309"/>
      <c r="AE23" s="309"/>
      <c r="AF23" s="309"/>
      <c r="AG23" s="309"/>
      <c r="AH23" s="309"/>
      <c r="AI23" s="309"/>
      <c r="AJ23" s="309"/>
      <c r="AK23" s="457"/>
      <c r="AL23" s="452"/>
      <c r="AM23" s="453"/>
      <c r="AN23" s="452"/>
      <c r="AO23" s="309"/>
      <c r="AP23" s="309"/>
      <c r="AQ23" s="309"/>
      <c r="AR23" s="311"/>
      <c r="AS23" s="313"/>
      <c r="AT23" s="313"/>
      <c r="AU23" s="313"/>
      <c r="AV23" s="313"/>
      <c r="AW23" s="314"/>
      <c r="AX23" s="57"/>
      <c r="AY23" s="50"/>
      <c r="AZ23" s="50"/>
      <c r="BB23">
        <f t="shared" si="0"/>
        <v>0</v>
      </c>
      <c r="BC23" s="42" t="str">
        <f t="shared" si="5"/>
        <v/>
      </c>
      <c r="BD23" s="513"/>
      <c r="BE23" s="42"/>
      <c r="BF23" s="515"/>
      <c r="BG23" s="42"/>
      <c r="BH23" s="529"/>
      <c r="BI23" s="517"/>
      <c r="BJ23" s="515"/>
      <c r="BK23" s="525"/>
      <c r="BL23" s="525"/>
      <c r="BM23" s="525"/>
      <c r="BN23" s="516"/>
      <c r="BO23" s="588"/>
      <c r="BP23" s="584"/>
      <c r="BQ23" s="683"/>
      <c r="BR23" s="539"/>
      <c r="BS23" s="575"/>
    </row>
    <row r="24" spans="1:71" ht="15" customHeight="1" x14ac:dyDescent="0.2">
      <c r="A24" s="315"/>
      <c r="B24" s="328"/>
      <c r="C24" s="316" t="s">
        <v>30</v>
      </c>
      <c r="D24" s="493"/>
      <c r="E24" s="1491" t="s">
        <v>349</v>
      </c>
      <c r="F24" s="1492"/>
      <c r="G24" s="1492"/>
      <c r="H24" s="1492"/>
      <c r="I24" s="1492"/>
      <c r="J24" s="1492"/>
      <c r="K24" s="1492"/>
      <c r="L24" s="1492"/>
      <c r="M24" s="1493"/>
      <c r="N24" s="326"/>
      <c r="O24" s="455"/>
      <c r="P24" s="326"/>
      <c r="Q24" s="326"/>
      <c r="R24" s="326"/>
      <c r="S24" s="326"/>
      <c r="T24" s="326"/>
      <c r="U24" s="319"/>
      <c r="V24" s="319"/>
      <c r="W24" s="319"/>
      <c r="X24" s="319"/>
      <c r="Y24" s="319"/>
      <c r="Z24" s="319"/>
      <c r="AA24" s="319"/>
      <c r="AB24" s="319"/>
      <c r="AC24" s="319"/>
      <c r="AD24" s="319"/>
      <c r="AE24" s="319"/>
      <c r="AF24" s="319"/>
      <c r="AG24" s="319"/>
      <c r="AH24" s="319"/>
      <c r="AI24" s="319"/>
      <c r="AJ24" s="319"/>
      <c r="AK24" s="458"/>
      <c r="AL24" s="455"/>
      <c r="AM24" s="456"/>
      <c r="AN24" s="455"/>
      <c r="AO24" s="319"/>
      <c r="AP24" s="319"/>
      <c r="AQ24" s="319"/>
      <c r="AR24" s="326"/>
      <c r="AS24" s="318"/>
      <c r="AT24" s="318"/>
      <c r="AU24" s="318"/>
      <c r="AV24" s="318"/>
      <c r="AW24" s="324"/>
      <c r="AX24" s="56"/>
      <c r="AY24" s="40"/>
      <c r="AZ24" s="40"/>
      <c r="BB24">
        <f t="shared" si="0"/>
        <v>0</v>
      </c>
      <c r="BC24" s="42" t="str">
        <f t="shared" si="5"/>
        <v/>
      </c>
      <c r="BD24" s="513"/>
      <c r="BE24" s="42"/>
      <c r="BF24" s="515"/>
      <c r="BG24" s="42"/>
      <c r="BH24" s="529"/>
      <c r="BI24" s="517"/>
      <c r="BJ24" s="515"/>
      <c r="BK24" s="525"/>
      <c r="BL24" s="525"/>
      <c r="BM24" s="525"/>
      <c r="BN24" s="516"/>
      <c r="BO24" s="588"/>
      <c r="BP24" s="578"/>
      <c r="BQ24" s="678"/>
      <c r="BR24" s="10"/>
      <c r="BS24" s="11"/>
    </row>
    <row r="25" spans="1:71" ht="15" customHeight="1" x14ac:dyDescent="0.2">
      <c r="A25" s="315"/>
      <c r="B25" s="328"/>
      <c r="C25" s="316" t="s">
        <v>84</v>
      </c>
      <c r="D25" s="492"/>
      <c r="E25" s="318"/>
      <c r="F25" s="326"/>
      <c r="G25" s="326"/>
      <c r="H25" s="319"/>
      <c r="I25" s="319"/>
      <c r="J25" s="319"/>
      <c r="K25" s="319"/>
      <c r="L25" s="326"/>
      <c r="M25" s="326"/>
      <c r="N25" s="326"/>
      <c r="O25" s="455"/>
      <c r="P25" s="326"/>
      <c r="Q25" s="326"/>
      <c r="R25" s="326"/>
      <c r="S25" s="326"/>
      <c r="T25" s="326"/>
      <c r="U25" s="319"/>
      <c r="V25" s="319"/>
      <c r="W25" s="319"/>
      <c r="X25" s="319"/>
      <c r="Y25" s="319"/>
      <c r="Z25" s="319"/>
      <c r="AA25" s="319"/>
      <c r="AB25" s="319"/>
      <c r="AC25" s="319"/>
      <c r="AD25" s="319"/>
      <c r="AE25" s="319"/>
      <c r="AF25" s="319"/>
      <c r="AG25" s="319"/>
      <c r="AH25" s="319"/>
      <c r="AI25" s="319"/>
      <c r="AJ25" s="319"/>
      <c r="AK25" s="458"/>
      <c r="AL25" s="455"/>
      <c r="AM25" s="456"/>
      <c r="AN25" s="455"/>
      <c r="AO25" s="319"/>
      <c r="AP25" s="319"/>
      <c r="AQ25" s="319"/>
      <c r="AR25" s="326"/>
      <c r="AS25" s="318"/>
      <c r="AT25" s="318"/>
      <c r="AU25" s="318"/>
      <c r="AV25" s="318"/>
      <c r="AW25" s="324"/>
      <c r="AX25" s="56"/>
      <c r="AY25" s="40"/>
      <c r="AZ25" s="40"/>
      <c r="BB25">
        <f t="shared" si="0"/>
        <v>0</v>
      </c>
      <c r="BC25" s="42" t="str">
        <f t="shared" si="5"/>
        <v/>
      </c>
      <c r="BD25" s="513"/>
      <c r="BE25" s="42"/>
      <c r="BF25" s="515"/>
      <c r="BG25" s="42"/>
      <c r="BH25" s="529"/>
      <c r="BI25" s="517"/>
      <c r="BJ25" s="515"/>
      <c r="BK25" s="525"/>
      <c r="BL25" s="525"/>
      <c r="BM25" s="525"/>
      <c r="BN25" s="516"/>
      <c r="BO25" s="588"/>
      <c r="BP25" s="578"/>
      <c r="BQ25" s="678"/>
      <c r="BR25" s="10"/>
      <c r="BS25" s="11"/>
    </row>
    <row r="26" spans="1:71" ht="15" customHeight="1" x14ac:dyDescent="0.2">
      <c r="A26" s="315"/>
      <c r="B26" s="328"/>
      <c r="C26" s="316"/>
      <c r="D26" s="492"/>
      <c r="E26" s="326"/>
      <c r="F26" s="326"/>
      <c r="G26" s="326"/>
      <c r="H26" s="319"/>
      <c r="I26" s="319"/>
      <c r="J26" s="319"/>
      <c r="K26" s="319"/>
      <c r="L26" s="326"/>
      <c r="M26" s="326"/>
      <c r="N26" s="326"/>
      <c r="O26" s="455"/>
      <c r="P26" s="326"/>
      <c r="Q26" s="326"/>
      <c r="R26" s="326"/>
      <c r="S26" s="326"/>
      <c r="T26" s="326"/>
      <c r="U26" s="319"/>
      <c r="V26" s="319"/>
      <c r="W26" s="319"/>
      <c r="X26" s="319"/>
      <c r="Y26" s="319"/>
      <c r="Z26" s="319"/>
      <c r="AA26" s="319"/>
      <c r="AB26" s="319"/>
      <c r="AC26" s="319"/>
      <c r="AD26" s="319"/>
      <c r="AE26" s="319"/>
      <c r="AF26" s="319"/>
      <c r="AG26" s="319"/>
      <c r="AH26" s="319"/>
      <c r="AI26" s="319"/>
      <c r="AJ26" s="319"/>
      <c r="AK26" s="458"/>
      <c r="AL26" s="455"/>
      <c r="AM26" s="456"/>
      <c r="AN26" s="455"/>
      <c r="AO26" s="319"/>
      <c r="AP26" s="319"/>
      <c r="AQ26" s="319"/>
      <c r="AR26" s="326"/>
      <c r="AS26" s="318"/>
      <c r="AT26" s="318"/>
      <c r="AU26" s="318"/>
      <c r="AV26" s="318"/>
      <c r="AW26" s="324"/>
      <c r="AX26" s="56"/>
      <c r="AY26" s="40"/>
      <c r="AZ26" s="40"/>
      <c r="BB26">
        <f t="shared" si="0"/>
        <v>0</v>
      </c>
      <c r="BC26" s="42" t="str">
        <f t="shared" si="5"/>
        <v/>
      </c>
      <c r="BD26" s="513"/>
      <c r="BE26" s="42"/>
      <c r="BF26" s="515"/>
      <c r="BG26" s="42"/>
      <c r="BH26" s="529"/>
      <c r="BI26" s="517"/>
      <c r="BJ26" s="515"/>
      <c r="BK26" s="525"/>
      <c r="BL26" s="525"/>
      <c r="BM26" s="525"/>
      <c r="BN26" s="516"/>
      <c r="BO26" s="588"/>
      <c r="BP26" s="578"/>
      <c r="BQ26" s="678"/>
      <c r="BR26" s="10"/>
      <c r="BS26" s="11"/>
    </row>
    <row r="27" spans="1:71" s="39" customFormat="1" ht="15" customHeight="1" x14ac:dyDescent="0.2">
      <c r="A27" s="308" t="s">
        <v>31</v>
      </c>
      <c r="B27" s="404"/>
      <c r="C27" s="310"/>
      <c r="D27" s="397"/>
      <c r="E27" s="311" t="s">
        <v>591</v>
      </c>
      <c r="F27" s="311"/>
      <c r="G27" s="311"/>
      <c r="H27" s="309"/>
      <c r="I27" s="309"/>
      <c r="J27" s="309"/>
      <c r="K27" s="309"/>
      <c r="L27" s="311"/>
      <c r="M27" s="311"/>
      <c r="N27" s="311"/>
      <c r="O27" s="452"/>
      <c r="P27" s="311"/>
      <c r="Q27" s="311"/>
      <c r="R27" s="311"/>
      <c r="S27" s="311"/>
      <c r="T27" s="311"/>
      <c r="U27" s="309"/>
      <c r="V27" s="309"/>
      <c r="W27" s="309"/>
      <c r="X27" s="309"/>
      <c r="Y27" s="309"/>
      <c r="Z27" s="309"/>
      <c r="AA27" s="309"/>
      <c r="AB27" s="309"/>
      <c r="AC27" s="309"/>
      <c r="AD27" s="309"/>
      <c r="AE27" s="309"/>
      <c r="AF27" s="309"/>
      <c r="AG27" s="309"/>
      <c r="AH27" s="309"/>
      <c r="AI27" s="309"/>
      <c r="AJ27" s="309"/>
      <c r="AK27" s="459"/>
      <c r="AL27" s="452"/>
      <c r="AM27" s="453"/>
      <c r="AN27" s="452"/>
      <c r="AO27" s="309"/>
      <c r="AP27" s="309"/>
      <c r="AQ27" s="309"/>
      <c r="AR27" s="311"/>
      <c r="AS27" s="313"/>
      <c r="AT27" s="313"/>
      <c r="AU27" s="313"/>
      <c r="AV27" s="313"/>
      <c r="AW27" s="314"/>
      <c r="AX27" s="57"/>
      <c r="AY27" s="50"/>
      <c r="AZ27" s="50"/>
      <c r="BB27">
        <f t="shared" si="0"/>
        <v>0</v>
      </c>
      <c r="BC27" s="42" t="str">
        <f t="shared" si="5"/>
        <v/>
      </c>
      <c r="BD27" s="513"/>
      <c r="BE27" s="42"/>
      <c r="BF27" s="515"/>
      <c r="BG27" s="42"/>
      <c r="BH27" s="529"/>
      <c r="BI27" s="517"/>
      <c r="BJ27" s="515"/>
      <c r="BK27" s="525"/>
      <c r="BL27" s="525"/>
      <c r="BM27" s="525"/>
      <c r="BN27" s="516"/>
      <c r="BO27" s="588"/>
      <c r="BP27" s="584"/>
      <c r="BQ27" s="683"/>
      <c r="BR27" s="539"/>
      <c r="BS27" s="575"/>
    </row>
    <row r="28" spans="1:71" ht="17.25" customHeight="1" x14ac:dyDescent="0.2">
      <c r="A28" s="315"/>
      <c r="B28" s="328"/>
      <c r="C28" s="316" t="s">
        <v>32</v>
      </c>
      <c r="D28" s="493"/>
      <c r="E28" s="1491" t="s">
        <v>349</v>
      </c>
      <c r="F28" s="1492"/>
      <c r="G28" s="1492"/>
      <c r="H28" s="1492"/>
      <c r="I28" s="1492"/>
      <c r="J28" s="1492"/>
      <c r="K28" s="1492"/>
      <c r="L28" s="1492"/>
      <c r="M28" s="1493"/>
      <c r="N28" s="326"/>
      <c r="O28" s="455"/>
      <c r="P28" s="326"/>
      <c r="Q28" s="326"/>
      <c r="R28" s="326"/>
      <c r="S28" s="326"/>
      <c r="T28" s="326"/>
      <c r="U28" s="319"/>
      <c r="V28" s="319"/>
      <c r="W28" s="319"/>
      <c r="X28" s="319"/>
      <c r="Y28" s="319"/>
      <c r="Z28" s="319"/>
      <c r="AA28" s="319"/>
      <c r="AB28" s="319"/>
      <c r="AC28" s="319"/>
      <c r="AD28" s="319"/>
      <c r="AE28" s="319"/>
      <c r="AF28" s="319"/>
      <c r="AG28" s="319"/>
      <c r="AH28" s="319"/>
      <c r="AI28" s="319"/>
      <c r="AJ28" s="319"/>
      <c r="AK28" s="319"/>
      <c r="AL28" s="455"/>
      <c r="AM28" s="456"/>
      <c r="AN28" s="455"/>
      <c r="AO28" s="319"/>
      <c r="AP28" s="319"/>
      <c r="AQ28" s="319"/>
      <c r="AR28" s="326"/>
      <c r="AS28" s="318"/>
      <c r="AT28" s="318"/>
      <c r="AU28" s="318"/>
      <c r="AV28" s="318"/>
      <c r="AW28" s="324"/>
      <c r="AX28" s="56"/>
      <c r="AY28" s="40"/>
      <c r="AZ28" s="40"/>
      <c r="BB28">
        <f t="shared" si="0"/>
        <v>0</v>
      </c>
      <c r="BC28" s="42" t="str">
        <f t="shared" si="5"/>
        <v/>
      </c>
      <c r="BD28" s="513"/>
      <c r="BE28" s="42"/>
      <c r="BF28" s="515"/>
      <c r="BG28" s="42"/>
      <c r="BH28" s="529"/>
      <c r="BI28" s="517"/>
      <c r="BJ28" s="515"/>
      <c r="BK28" s="525"/>
      <c r="BL28" s="525"/>
      <c r="BM28" s="525"/>
      <c r="BN28" s="516"/>
      <c r="BO28" s="588"/>
      <c r="BP28" s="578"/>
      <c r="BQ28" s="678"/>
      <c r="BR28" s="10"/>
      <c r="BS28" s="11"/>
    </row>
    <row r="29" spans="1:71" ht="15" customHeight="1" x14ac:dyDescent="0.2">
      <c r="A29" s="315"/>
      <c r="B29" s="328"/>
      <c r="C29" s="316" t="s">
        <v>84</v>
      </c>
      <c r="D29" s="492"/>
      <c r="E29" s="460"/>
      <c r="F29" s="326"/>
      <c r="G29" s="326"/>
      <c r="H29" s="319"/>
      <c r="I29" s="319"/>
      <c r="J29" s="319"/>
      <c r="K29" s="319"/>
      <c r="L29" s="326"/>
      <c r="M29" s="326"/>
      <c r="N29" s="326"/>
      <c r="O29" s="455"/>
      <c r="P29" s="326"/>
      <c r="Q29" s="326"/>
      <c r="R29" s="326"/>
      <c r="S29" s="326"/>
      <c r="T29" s="326"/>
      <c r="U29" s="319"/>
      <c r="V29" s="319"/>
      <c r="W29" s="319"/>
      <c r="X29" s="319"/>
      <c r="Y29" s="319"/>
      <c r="Z29" s="319"/>
      <c r="AA29" s="319"/>
      <c r="AB29" s="319"/>
      <c r="AC29" s="319"/>
      <c r="AD29" s="319"/>
      <c r="AE29" s="319"/>
      <c r="AF29" s="319"/>
      <c r="AG29" s="319"/>
      <c r="AH29" s="319"/>
      <c r="AI29" s="319"/>
      <c r="AJ29" s="319"/>
      <c r="AK29" s="319"/>
      <c r="AL29" s="455"/>
      <c r="AM29" s="456"/>
      <c r="AN29" s="455"/>
      <c r="AO29" s="319"/>
      <c r="AP29" s="319"/>
      <c r="AQ29" s="319"/>
      <c r="AR29" s="326"/>
      <c r="AS29" s="318"/>
      <c r="AT29" s="318"/>
      <c r="AU29" s="318"/>
      <c r="AV29" s="318"/>
      <c r="AW29" s="324"/>
      <c r="AX29" s="56"/>
      <c r="AY29" s="40"/>
      <c r="AZ29" s="40"/>
      <c r="BB29">
        <f t="shared" si="0"/>
        <v>0</v>
      </c>
      <c r="BC29" s="42" t="str">
        <f t="shared" si="5"/>
        <v/>
      </c>
      <c r="BD29" s="513"/>
      <c r="BE29" s="42"/>
      <c r="BF29" s="515"/>
      <c r="BG29" s="42"/>
      <c r="BH29" s="529"/>
      <c r="BI29" s="517"/>
      <c r="BJ29" s="515"/>
      <c r="BK29" s="525"/>
      <c r="BL29" s="525"/>
      <c r="BM29" s="525"/>
      <c r="BN29" s="516"/>
      <c r="BO29" s="588"/>
      <c r="BP29" s="578"/>
      <c r="BQ29" s="678"/>
      <c r="BR29" s="10"/>
      <c r="BS29" s="11"/>
    </row>
    <row r="30" spans="1:71" ht="15" customHeight="1" x14ac:dyDescent="0.2">
      <c r="A30" s="315"/>
      <c r="B30" s="328"/>
      <c r="C30" s="316"/>
      <c r="D30" s="492"/>
      <c r="E30" s="460"/>
      <c r="F30" s="326"/>
      <c r="G30" s="326"/>
      <c r="H30" s="319"/>
      <c r="I30" s="319"/>
      <c r="J30" s="319"/>
      <c r="K30" s="319"/>
      <c r="L30" s="326"/>
      <c r="M30" s="326"/>
      <c r="N30" s="326"/>
      <c r="O30" s="455"/>
      <c r="P30" s="326"/>
      <c r="Q30" s="326"/>
      <c r="R30" s="326"/>
      <c r="S30" s="326"/>
      <c r="T30" s="326"/>
      <c r="U30" s="319"/>
      <c r="V30" s="319"/>
      <c r="W30" s="319"/>
      <c r="X30" s="319"/>
      <c r="Y30" s="319"/>
      <c r="Z30" s="319"/>
      <c r="AA30" s="319"/>
      <c r="AB30" s="319"/>
      <c r="AC30" s="319"/>
      <c r="AD30" s="319"/>
      <c r="AE30" s="319"/>
      <c r="AF30" s="319"/>
      <c r="AG30" s="319"/>
      <c r="AH30" s="319"/>
      <c r="AI30" s="319"/>
      <c r="AJ30" s="319"/>
      <c r="AK30" s="319"/>
      <c r="AL30" s="455"/>
      <c r="AM30" s="456"/>
      <c r="AN30" s="455"/>
      <c r="AO30" s="319"/>
      <c r="AP30" s="319"/>
      <c r="AQ30" s="319"/>
      <c r="AR30" s="326"/>
      <c r="AS30" s="318"/>
      <c r="AT30" s="318"/>
      <c r="AU30" s="318"/>
      <c r="AV30" s="318"/>
      <c r="AW30" s="533"/>
      <c r="AX30" s="56"/>
      <c r="AY30" s="40"/>
      <c r="AZ30" s="40"/>
      <c r="BB30">
        <f t="shared" si="0"/>
        <v>0</v>
      </c>
      <c r="BC30" s="42" t="str">
        <f t="shared" si="5"/>
        <v/>
      </c>
      <c r="BD30" s="513"/>
      <c r="BE30" s="42"/>
      <c r="BF30" s="515"/>
      <c r="BG30" s="42"/>
      <c r="BH30" s="529"/>
      <c r="BI30" s="517"/>
      <c r="BJ30" s="515"/>
      <c r="BK30" s="525"/>
      <c r="BL30" s="525"/>
      <c r="BM30" s="525"/>
      <c r="BN30" s="516"/>
      <c r="BO30" s="588"/>
      <c r="BP30" s="578"/>
      <c r="BQ30" s="678"/>
      <c r="BR30" s="10"/>
      <c r="BS30" s="11"/>
    </row>
    <row r="31" spans="1:71" ht="15" customHeight="1" x14ac:dyDescent="0.2">
      <c r="A31" s="315"/>
      <c r="B31" s="328"/>
      <c r="C31" s="316"/>
      <c r="D31" s="492"/>
      <c r="E31" s="319"/>
      <c r="F31" s="319"/>
      <c r="G31" s="319"/>
      <c r="H31" s="319"/>
      <c r="I31" s="319"/>
      <c r="J31" s="319"/>
      <c r="K31" s="319"/>
      <c r="L31" s="319"/>
      <c r="M31" s="319"/>
      <c r="N31" s="319"/>
      <c r="O31" s="455"/>
      <c r="P31" s="319"/>
      <c r="Q31" s="319"/>
      <c r="R31" s="319"/>
      <c r="S31" s="319"/>
      <c r="T31" s="319"/>
      <c r="U31" s="319"/>
      <c r="V31" s="319"/>
      <c r="W31" s="319"/>
      <c r="X31" s="319"/>
      <c r="Y31" s="319"/>
      <c r="Z31" s="319"/>
      <c r="AA31" s="319"/>
      <c r="AB31" s="319"/>
      <c r="AC31" s="319"/>
      <c r="AD31" s="319"/>
      <c r="AE31" s="319"/>
      <c r="AF31" s="319"/>
      <c r="AG31" s="319"/>
      <c r="AH31" s="319"/>
      <c r="AI31" s="319"/>
      <c r="AJ31" s="319"/>
      <c r="AK31" s="319"/>
      <c r="AL31" s="455"/>
      <c r="AM31" s="456"/>
      <c r="AN31" s="455"/>
      <c r="AO31" s="319"/>
      <c r="AP31" s="319"/>
      <c r="AQ31" s="319"/>
      <c r="AR31" s="326"/>
      <c r="AS31" s="318"/>
      <c r="AT31" s="318"/>
      <c r="AU31" s="318"/>
      <c r="AV31" s="318"/>
      <c r="AW31" s="324"/>
      <c r="AX31" s="56"/>
      <c r="AY31" s="40"/>
      <c r="AZ31" s="40"/>
      <c r="BB31">
        <f t="shared" si="0"/>
        <v>0</v>
      </c>
      <c r="BC31" s="42" t="str">
        <f t="shared" si="5"/>
        <v/>
      </c>
      <c r="BD31" s="513"/>
      <c r="BE31" s="42"/>
      <c r="BF31" s="515"/>
      <c r="BG31" s="42"/>
      <c r="BH31" s="529"/>
      <c r="BI31" s="517"/>
      <c r="BJ31" s="515"/>
      <c r="BK31" s="525"/>
      <c r="BL31" s="525"/>
      <c r="BM31" s="525"/>
      <c r="BN31" s="516"/>
      <c r="BO31" s="588"/>
      <c r="BP31" s="578"/>
      <c r="BQ31" s="678"/>
      <c r="BR31" s="10"/>
      <c r="BS31" s="11"/>
    </row>
    <row r="32" spans="1:71" s="39" customFormat="1" ht="30" customHeight="1" x14ac:dyDescent="0.2">
      <c r="A32" s="308" t="s">
        <v>33</v>
      </c>
      <c r="B32" s="404"/>
      <c r="C32" s="310" t="s">
        <v>34</v>
      </c>
      <c r="D32" s="397"/>
      <c r="E32" s="310" t="s">
        <v>34</v>
      </c>
      <c r="F32" s="309"/>
      <c r="G32" s="309"/>
      <c r="H32" s="319"/>
      <c r="I32" s="319"/>
      <c r="J32" s="319"/>
      <c r="K32" s="319"/>
      <c r="L32" s="309"/>
      <c r="M32" s="309"/>
      <c r="N32" s="309"/>
      <c r="O32" s="452"/>
      <c r="P32" s="309"/>
      <c r="Q32" s="309"/>
      <c r="R32" s="309"/>
      <c r="S32" s="309"/>
      <c r="T32" s="309"/>
      <c r="U32" s="319"/>
      <c r="V32" s="319"/>
      <c r="W32" s="319"/>
      <c r="X32" s="319"/>
      <c r="Y32" s="319"/>
      <c r="Z32" s="319"/>
      <c r="AA32" s="319"/>
      <c r="AB32" s="319"/>
      <c r="AC32" s="319"/>
      <c r="AD32" s="319"/>
      <c r="AE32" s="319"/>
      <c r="AF32" s="319"/>
      <c r="AG32" s="319"/>
      <c r="AH32" s="319"/>
      <c r="AI32" s="319"/>
      <c r="AJ32" s="319"/>
      <c r="AK32" s="319"/>
      <c r="AL32" s="452"/>
      <c r="AM32" s="453">
        <f>SUBTOTAL(9,AM33:AM372)</f>
        <v>4878264305.8650389</v>
      </c>
      <c r="AN32" s="452"/>
      <c r="AO32" s="309"/>
      <c r="AP32" s="309"/>
      <c r="AQ32" s="309"/>
      <c r="AR32" s="312">
        <f>SUM(AR33:AR361)</f>
        <v>2152134019.4037199</v>
      </c>
      <c r="AS32" s="313"/>
      <c r="AT32" s="313"/>
      <c r="AU32" s="313"/>
      <c r="AV32" s="313"/>
      <c r="AW32" s="554"/>
      <c r="AX32" s="57"/>
      <c r="AY32" s="50"/>
      <c r="AZ32" s="50"/>
      <c r="BB32" t="str">
        <f t="shared" si="0"/>
        <v>0</v>
      </c>
      <c r="BC32" s="42" t="str">
        <f t="shared" si="5"/>
        <v/>
      </c>
      <c r="BD32" s="513"/>
      <c r="BE32" s="42"/>
      <c r="BF32" s="515"/>
      <c r="BG32" s="42"/>
      <c r="BH32" s="548">
        <f>SUM(BH33:BH361)</f>
        <v>945064087.27476799</v>
      </c>
      <c r="BI32" s="549">
        <f>SUM(BI33:BI361)</f>
        <v>827920383.33733702</v>
      </c>
      <c r="BJ32" s="550">
        <f>SUM(BJ33:BJ361)</f>
        <v>812120174.86611414</v>
      </c>
      <c r="BK32" s="551">
        <f>SUM(BK33:BK366)</f>
        <v>914730730.37579167</v>
      </c>
      <c r="BL32" s="551">
        <f>SUM(BL33:BL367)</f>
        <v>803956457.85116374</v>
      </c>
      <c r="BM32" s="551">
        <f>SUM(BM33:BM372)</f>
        <v>230601618.10697272</v>
      </c>
      <c r="BN32" s="593"/>
      <c r="BO32" s="594">
        <f>SUM(BO33:BO372)</f>
        <v>343870854.05289209</v>
      </c>
      <c r="BP32" s="594">
        <f>SUM(BP33:BP367)</f>
        <v>3499835375.8540077</v>
      </c>
      <c r="BQ32" s="684">
        <f>SUM(BQ33:BQ367)</f>
        <v>4303791833.7051735</v>
      </c>
      <c r="BR32" s="596">
        <f>SUM(BR33:BR372)</f>
        <v>4534393451.8121462</v>
      </c>
      <c r="BS32" s="573"/>
    </row>
    <row r="33" spans="1:71" ht="16" x14ac:dyDescent="0.2">
      <c r="A33" s="327"/>
      <c r="B33" s="153" t="s">
        <v>246</v>
      </c>
      <c r="C33" s="316" t="s">
        <v>34</v>
      </c>
      <c r="D33" s="486" t="str">
        <f>MID(B33,2,18)</f>
        <v>2.06.02.01.28.0001</v>
      </c>
      <c r="E33" s="317" t="s">
        <v>163</v>
      </c>
      <c r="F33" s="153" t="s">
        <v>246</v>
      </c>
      <c r="G33" s="318" t="s">
        <v>128</v>
      </c>
      <c r="H33" s="319"/>
      <c r="I33" s="319"/>
      <c r="J33" s="319"/>
      <c r="K33" s="319"/>
      <c r="L33" s="320" t="s">
        <v>261</v>
      </c>
      <c r="M33" s="133"/>
      <c r="N33" s="153" t="s">
        <v>257</v>
      </c>
      <c r="O33" s="153">
        <v>2002</v>
      </c>
      <c r="P33" s="133"/>
      <c r="Q33" s="133" t="s">
        <v>128</v>
      </c>
      <c r="R33" s="133" t="s">
        <v>128</v>
      </c>
      <c r="S33" s="133" t="s">
        <v>128</v>
      </c>
      <c r="T33" s="133" t="s">
        <v>128</v>
      </c>
      <c r="U33" s="319"/>
      <c r="V33" s="319"/>
      <c r="W33" s="319"/>
      <c r="X33" s="319"/>
      <c r="Y33" s="319"/>
      <c r="Z33" s="319"/>
      <c r="AA33" s="319"/>
      <c r="AB33" s="319"/>
      <c r="AC33" s="319"/>
      <c r="AD33" s="319"/>
      <c r="AE33" s="319"/>
      <c r="AF33" s="319"/>
      <c r="AG33" s="319"/>
      <c r="AH33" s="319"/>
      <c r="AI33" s="319"/>
      <c r="AJ33" s="319"/>
      <c r="AK33" s="319"/>
      <c r="AL33" s="153" t="s">
        <v>130</v>
      </c>
      <c r="AM33" s="321">
        <v>2450000</v>
      </c>
      <c r="AN33" s="153">
        <v>2002</v>
      </c>
      <c r="AO33" s="318">
        <v>1</v>
      </c>
      <c r="AP33" s="319" t="s">
        <v>444</v>
      </c>
      <c r="AQ33" s="131">
        <v>2450000</v>
      </c>
      <c r="AR33" s="131">
        <v>2450000</v>
      </c>
      <c r="AS33" s="328" t="s">
        <v>86</v>
      </c>
      <c r="AT33" s="328" t="s">
        <v>128</v>
      </c>
      <c r="AU33" s="328" t="s">
        <v>361</v>
      </c>
      <c r="AV33" s="328" t="s">
        <v>93</v>
      </c>
      <c r="AW33" s="555"/>
      <c r="AX33" s="59" t="s">
        <v>128</v>
      </c>
      <c r="AY33" s="43" t="s">
        <v>128</v>
      </c>
      <c r="AZ33" s="43" t="s">
        <v>128</v>
      </c>
      <c r="BB33" t="str">
        <f t="shared" si="0"/>
        <v>0</v>
      </c>
      <c r="BC33" s="42" t="str">
        <f t="shared" si="5"/>
        <v>2.06.02</v>
      </c>
      <c r="BD33" s="513" t="str">
        <f t="shared" ref="BD33:BD96" si="19">VLOOKUP(BC33,kelompok,2,0)</f>
        <v>ALAT RUMAH TANGGA</v>
      </c>
      <c r="BE33" s="42">
        <f t="shared" ref="BE33:BE96" si="20">VLOOKUP(BC33,MASAMANFAAT,4,0)</f>
        <v>5</v>
      </c>
      <c r="BF33" s="515">
        <f t="shared" si="18"/>
        <v>489998</v>
      </c>
      <c r="BG33" s="42">
        <f t="shared" si="6"/>
        <v>11</v>
      </c>
      <c r="BH33" s="529">
        <f t="shared" si="7"/>
        <v>2449990</v>
      </c>
      <c r="BI33" s="517">
        <f t="shared" si="8"/>
        <v>0</v>
      </c>
      <c r="BJ33" s="515">
        <f t="shared" si="9"/>
        <v>0</v>
      </c>
      <c r="BK33" s="525">
        <f>IF(AM33-10=BH33+BI33+BJ33,0,BF33)</f>
        <v>0</v>
      </c>
      <c r="BL33" s="525">
        <f>IF(AM33-10=BH33+BI33+BJ33+BK33,0,BF33)</f>
        <v>0</v>
      </c>
      <c r="BM33" s="525">
        <f>IF(AM33-10=BH33+BI33+BJ33+BK33+BL33,0,BF33)</f>
        <v>0</v>
      </c>
      <c r="BN33" s="516">
        <f t="shared" si="13"/>
        <v>2002</v>
      </c>
      <c r="BO33" s="588">
        <f>AM33-(BH33+BI33+BJ33+BK33+BL33+BM33)</f>
        <v>10</v>
      </c>
      <c r="BP33" s="589">
        <f t="shared" ref="BP33:BP96" si="21">BH33+BI33+BJ33+BK33</f>
        <v>2449990</v>
      </c>
      <c r="BQ33" s="682">
        <f>BH33+BI33+BJ33+BK33+BL33</f>
        <v>2449990</v>
      </c>
      <c r="BR33" s="591">
        <f>BH33+BI33+BJ33+BK33+BL33+BM33</f>
        <v>2449990</v>
      </c>
      <c r="BS33" s="11"/>
    </row>
    <row r="34" spans="1:71" ht="15" customHeight="1" x14ac:dyDescent="0.2">
      <c r="A34" s="327"/>
      <c r="B34" s="153" t="s">
        <v>245</v>
      </c>
      <c r="C34" s="316" t="s">
        <v>34</v>
      </c>
      <c r="D34" s="486" t="str">
        <f t="shared" ref="D34:D97" si="22">MID(B34,2,18)</f>
        <v>2.06.02.01.104.000</v>
      </c>
      <c r="E34" s="317" t="s">
        <v>164</v>
      </c>
      <c r="F34" s="153" t="s">
        <v>245</v>
      </c>
      <c r="G34" s="318" t="s">
        <v>128</v>
      </c>
      <c r="H34" s="319"/>
      <c r="I34" s="319"/>
      <c r="J34" s="319"/>
      <c r="K34" s="319"/>
      <c r="L34" s="320" t="s">
        <v>262</v>
      </c>
      <c r="M34" s="133"/>
      <c r="N34" s="153" t="s">
        <v>254</v>
      </c>
      <c r="O34" s="153">
        <v>2002</v>
      </c>
      <c r="P34" s="133"/>
      <c r="Q34" s="133" t="s">
        <v>128</v>
      </c>
      <c r="R34" s="133" t="s">
        <v>128</v>
      </c>
      <c r="S34" s="133" t="s">
        <v>128</v>
      </c>
      <c r="T34" s="133" t="s">
        <v>128</v>
      </c>
      <c r="U34" s="319"/>
      <c r="V34" s="319"/>
      <c r="W34" s="319"/>
      <c r="X34" s="319"/>
      <c r="Y34" s="319"/>
      <c r="Z34" s="319"/>
      <c r="AA34" s="319"/>
      <c r="AB34" s="319"/>
      <c r="AC34" s="319"/>
      <c r="AD34" s="319"/>
      <c r="AE34" s="319"/>
      <c r="AF34" s="319"/>
      <c r="AG34" s="319"/>
      <c r="AH34" s="319"/>
      <c r="AI34" s="319"/>
      <c r="AJ34" s="319"/>
      <c r="AK34" s="319"/>
      <c r="AL34" s="153" t="s">
        <v>130</v>
      </c>
      <c r="AM34" s="321">
        <v>315000</v>
      </c>
      <c r="AN34" s="153">
        <v>2002</v>
      </c>
      <c r="AO34" s="318">
        <v>1</v>
      </c>
      <c r="AP34" s="319" t="s">
        <v>350</v>
      </c>
      <c r="AQ34" s="131">
        <v>315000</v>
      </c>
      <c r="AR34" s="131">
        <v>315000</v>
      </c>
      <c r="AS34" s="328" t="s">
        <v>86</v>
      </c>
      <c r="AT34" s="328" t="s">
        <v>128</v>
      </c>
      <c r="AU34" s="328" t="s">
        <v>361</v>
      </c>
      <c r="AV34" s="328" t="s">
        <v>93</v>
      </c>
      <c r="AW34" s="329" t="s">
        <v>381</v>
      </c>
      <c r="AX34" s="59" t="s">
        <v>128</v>
      </c>
      <c r="AY34" s="43" t="s">
        <v>128</v>
      </c>
      <c r="AZ34" s="43" t="s">
        <v>128</v>
      </c>
      <c r="BB34" t="str">
        <f t="shared" si="0"/>
        <v>0</v>
      </c>
      <c r="BC34" s="42" t="str">
        <f t="shared" si="5"/>
        <v>2.06.02</v>
      </c>
      <c r="BD34" s="513" t="str">
        <f t="shared" si="19"/>
        <v>ALAT RUMAH TANGGA</v>
      </c>
      <c r="BE34" s="42">
        <f t="shared" si="20"/>
        <v>5</v>
      </c>
      <c r="BF34" s="515">
        <f t="shared" si="18"/>
        <v>62998</v>
      </c>
      <c r="BG34" s="42">
        <f t="shared" si="6"/>
        <v>11</v>
      </c>
      <c r="BH34" s="529">
        <f t="shared" si="7"/>
        <v>314990</v>
      </c>
      <c r="BI34" s="517">
        <f t="shared" si="8"/>
        <v>0</v>
      </c>
      <c r="BJ34" s="515">
        <f t="shared" si="9"/>
        <v>0</v>
      </c>
      <c r="BK34" s="525">
        <f t="shared" ref="BK34:BK97" si="23">IF(AM34-10=BH34+BI34+BJ34,0,BF34)</f>
        <v>0</v>
      </c>
      <c r="BL34" s="525">
        <f t="shared" ref="BL34:BL97" si="24">IF(AM34-10=BH34+BI34+BJ34+BK34,0,BF34)</f>
        <v>0</v>
      </c>
      <c r="BM34" s="525">
        <f t="shared" ref="BM34:BM96" si="25">IF(AM34-10=BH34+BI34+BJ34+BK34+BL34,0,BF34)</f>
        <v>0</v>
      </c>
      <c r="BN34" s="516">
        <f t="shared" si="13"/>
        <v>2002</v>
      </c>
      <c r="BO34" s="588">
        <f t="shared" ref="BO34:BO97" si="26">AM34-(BH34+BI34+BJ34+BK34+BL34+BM34)</f>
        <v>10</v>
      </c>
      <c r="BP34" s="589">
        <f t="shared" si="21"/>
        <v>314990</v>
      </c>
      <c r="BQ34" s="682">
        <f t="shared" ref="BQ34:BQ96" si="27">BH34+BI34+BJ34+BK34+BL34</f>
        <v>314990</v>
      </c>
      <c r="BR34" s="591">
        <f t="shared" ref="BR34:BR96" si="28">BH34+BI34+BJ34+BK34+BL34+BM34</f>
        <v>314990</v>
      </c>
      <c r="BS34" s="11"/>
    </row>
    <row r="35" spans="1:71" ht="15" customHeight="1" x14ac:dyDescent="0.2">
      <c r="A35" s="327"/>
      <c r="B35" s="153" t="s">
        <v>246</v>
      </c>
      <c r="C35" s="316" t="s">
        <v>34</v>
      </c>
      <c r="D35" s="486" t="str">
        <f t="shared" si="22"/>
        <v>2.06.02.01.28.0001</v>
      </c>
      <c r="E35" s="317" t="s">
        <v>163</v>
      </c>
      <c r="F35" s="153" t="s">
        <v>246</v>
      </c>
      <c r="G35" s="318" t="s">
        <v>128</v>
      </c>
      <c r="H35" s="319"/>
      <c r="I35" s="319"/>
      <c r="J35" s="319"/>
      <c r="K35" s="319"/>
      <c r="L35" s="320" t="s">
        <v>249</v>
      </c>
      <c r="M35" s="153"/>
      <c r="N35" s="320" t="s">
        <v>266</v>
      </c>
      <c r="O35" s="153">
        <v>2004</v>
      </c>
      <c r="P35" s="133"/>
      <c r="Q35" s="133" t="s">
        <v>128</v>
      </c>
      <c r="R35" s="133" t="s">
        <v>128</v>
      </c>
      <c r="S35" s="133" t="s">
        <v>128</v>
      </c>
      <c r="T35" s="133" t="s">
        <v>128</v>
      </c>
      <c r="U35" s="319"/>
      <c r="V35" s="319"/>
      <c r="W35" s="319"/>
      <c r="X35" s="319"/>
      <c r="Y35" s="319"/>
      <c r="Z35" s="319"/>
      <c r="AA35" s="319"/>
      <c r="AB35" s="319"/>
      <c r="AC35" s="319"/>
      <c r="AD35" s="319"/>
      <c r="AE35" s="319"/>
      <c r="AF35" s="319"/>
      <c r="AG35" s="319"/>
      <c r="AH35" s="319"/>
      <c r="AI35" s="319"/>
      <c r="AJ35" s="319"/>
      <c r="AK35" s="319"/>
      <c r="AL35" s="153" t="s">
        <v>130</v>
      </c>
      <c r="AM35" s="321">
        <v>1900000</v>
      </c>
      <c r="AN35" s="153">
        <v>2004</v>
      </c>
      <c r="AO35" s="318">
        <v>1</v>
      </c>
      <c r="AP35" s="318" t="s">
        <v>350</v>
      </c>
      <c r="AQ35" s="126">
        <v>1900000</v>
      </c>
      <c r="AR35" s="126">
        <v>1900000</v>
      </c>
      <c r="AS35" s="318" t="s">
        <v>86</v>
      </c>
      <c r="AT35" s="318" t="s">
        <v>128</v>
      </c>
      <c r="AU35" s="318" t="s">
        <v>355</v>
      </c>
      <c r="AV35" s="318" t="s">
        <v>93</v>
      </c>
      <c r="AW35" s="324" t="s">
        <v>394</v>
      </c>
      <c r="AX35" s="58" t="s">
        <v>128</v>
      </c>
      <c r="AY35" s="41" t="s">
        <v>128</v>
      </c>
      <c r="AZ35" s="41" t="s">
        <v>128</v>
      </c>
      <c r="BB35" t="str">
        <f t="shared" si="0"/>
        <v>0</v>
      </c>
      <c r="BC35" s="42" t="str">
        <f t="shared" si="5"/>
        <v>2.06.02</v>
      </c>
      <c r="BD35" s="513" t="str">
        <f t="shared" si="19"/>
        <v>ALAT RUMAH TANGGA</v>
      </c>
      <c r="BE35" s="42">
        <f t="shared" si="20"/>
        <v>5</v>
      </c>
      <c r="BF35" s="515">
        <f t="shared" si="18"/>
        <v>379998</v>
      </c>
      <c r="BG35" s="42">
        <f t="shared" si="6"/>
        <v>9</v>
      </c>
      <c r="BH35" s="529">
        <f t="shared" si="7"/>
        <v>1899990</v>
      </c>
      <c r="BI35" s="517">
        <f t="shared" si="8"/>
        <v>0</v>
      </c>
      <c r="BJ35" s="515">
        <f t="shared" si="9"/>
        <v>0</v>
      </c>
      <c r="BK35" s="525">
        <f t="shared" si="23"/>
        <v>0</v>
      </c>
      <c r="BL35" s="525">
        <f t="shared" si="24"/>
        <v>0</v>
      </c>
      <c r="BM35" s="525">
        <f t="shared" si="25"/>
        <v>0</v>
      </c>
      <c r="BN35" s="516">
        <f t="shared" si="13"/>
        <v>2004</v>
      </c>
      <c r="BO35" s="588">
        <f t="shared" si="26"/>
        <v>10</v>
      </c>
      <c r="BP35" s="589">
        <f t="shared" si="21"/>
        <v>1899990</v>
      </c>
      <c r="BQ35" s="682">
        <f t="shared" si="27"/>
        <v>1899990</v>
      </c>
      <c r="BR35" s="591">
        <f t="shared" si="28"/>
        <v>1899990</v>
      </c>
      <c r="BS35" s="11"/>
    </row>
    <row r="36" spans="1:71" ht="15" customHeight="1" x14ac:dyDescent="0.2">
      <c r="A36" s="327"/>
      <c r="B36" s="153" t="s">
        <v>245</v>
      </c>
      <c r="C36" s="316" t="s">
        <v>34</v>
      </c>
      <c r="D36" s="486" t="str">
        <f t="shared" si="22"/>
        <v>2.06.02.01.104.000</v>
      </c>
      <c r="E36" s="317" t="s">
        <v>164</v>
      </c>
      <c r="F36" s="153" t="s">
        <v>245</v>
      </c>
      <c r="G36" s="318" t="s">
        <v>128</v>
      </c>
      <c r="H36" s="319"/>
      <c r="I36" s="319"/>
      <c r="J36" s="319"/>
      <c r="K36" s="319"/>
      <c r="L36" s="320" t="s">
        <v>249</v>
      </c>
      <c r="M36" s="153"/>
      <c r="N36" s="320" t="s">
        <v>267</v>
      </c>
      <c r="O36" s="153">
        <v>2004</v>
      </c>
      <c r="P36" s="133"/>
      <c r="Q36" s="133" t="s">
        <v>128</v>
      </c>
      <c r="R36" s="133" t="s">
        <v>128</v>
      </c>
      <c r="S36" s="133" t="s">
        <v>128</v>
      </c>
      <c r="T36" s="133" t="s">
        <v>128</v>
      </c>
      <c r="U36" s="319"/>
      <c r="V36" s="319"/>
      <c r="W36" s="319"/>
      <c r="X36" s="319"/>
      <c r="Y36" s="319"/>
      <c r="Z36" s="319"/>
      <c r="AA36" s="319"/>
      <c r="AB36" s="319"/>
      <c r="AC36" s="319"/>
      <c r="AD36" s="319"/>
      <c r="AE36" s="319"/>
      <c r="AF36" s="319"/>
      <c r="AG36" s="319"/>
      <c r="AH36" s="319"/>
      <c r="AI36" s="319"/>
      <c r="AJ36" s="319"/>
      <c r="AK36" s="319"/>
      <c r="AL36" s="153" t="s">
        <v>130</v>
      </c>
      <c r="AM36" s="321">
        <v>425000</v>
      </c>
      <c r="AN36" s="153">
        <v>2004</v>
      </c>
      <c r="AO36" s="318">
        <v>1</v>
      </c>
      <c r="AP36" s="318" t="s">
        <v>350</v>
      </c>
      <c r="AQ36" s="126">
        <v>425000</v>
      </c>
      <c r="AR36" s="126">
        <v>425000</v>
      </c>
      <c r="AS36" s="318" t="s">
        <v>86</v>
      </c>
      <c r="AT36" s="318" t="s">
        <v>128</v>
      </c>
      <c r="AU36" s="318" t="s">
        <v>355</v>
      </c>
      <c r="AV36" s="318" t="s">
        <v>93</v>
      </c>
      <c r="AW36" s="324" t="s">
        <v>394</v>
      </c>
      <c r="AX36" s="58" t="s">
        <v>128</v>
      </c>
      <c r="AY36" s="41" t="s">
        <v>128</v>
      </c>
      <c r="AZ36" s="41" t="s">
        <v>128</v>
      </c>
      <c r="BB36" t="str">
        <f t="shared" si="0"/>
        <v>0</v>
      </c>
      <c r="BC36" s="42" t="str">
        <f t="shared" si="5"/>
        <v>2.06.02</v>
      </c>
      <c r="BD36" s="513" t="str">
        <f t="shared" si="19"/>
        <v>ALAT RUMAH TANGGA</v>
      </c>
      <c r="BE36" s="42">
        <f t="shared" si="20"/>
        <v>5</v>
      </c>
      <c r="BF36" s="515">
        <f t="shared" si="18"/>
        <v>84998</v>
      </c>
      <c r="BG36" s="42">
        <f t="shared" si="6"/>
        <v>9</v>
      </c>
      <c r="BH36" s="529">
        <f t="shared" si="7"/>
        <v>424990</v>
      </c>
      <c r="BI36" s="517">
        <f t="shared" si="8"/>
        <v>0</v>
      </c>
      <c r="BJ36" s="515">
        <f t="shared" si="9"/>
        <v>0</v>
      </c>
      <c r="BK36" s="525">
        <f t="shared" si="23"/>
        <v>0</v>
      </c>
      <c r="BL36" s="525">
        <f t="shared" si="24"/>
        <v>0</v>
      </c>
      <c r="BM36" s="525">
        <f t="shared" si="25"/>
        <v>0</v>
      </c>
      <c r="BN36" s="516">
        <f t="shared" si="13"/>
        <v>2004</v>
      </c>
      <c r="BO36" s="588">
        <f t="shared" si="26"/>
        <v>10</v>
      </c>
      <c r="BP36" s="589">
        <f t="shared" si="21"/>
        <v>424990</v>
      </c>
      <c r="BQ36" s="682">
        <f t="shared" si="27"/>
        <v>424990</v>
      </c>
      <c r="BR36" s="591">
        <f t="shared" si="28"/>
        <v>424990</v>
      </c>
      <c r="BS36" s="11"/>
    </row>
    <row r="37" spans="1:71" ht="15" customHeight="1" x14ac:dyDescent="0.2">
      <c r="A37" s="327"/>
      <c r="B37" s="153" t="s">
        <v>229</v>
      </c>
      <c r="C37" s="316" t="s">
        <v>34</v>
      </c>
      <c r="D37" s="486" t="str">
        <f t="shared" si="22"/>
        <v>2.06.01.04.16.0001</v>
      </c>
      <c r="E37" s="317" t="s">
        <v>168</v>
      </c>
      <c r="F37" s="153" t="s">
        <v>229</v>
      </c>
      <c r="G37" s="318" t="s">
        <v>128</v>
      </c>
      <c r="H37" s="319"/>
      <c r="I37" s="319"/>
      <c r="J37" s="319"/>
      <c r="K37" s="319"/>
      <c r="L37" s="320" t="s">
        <v>268</v>
      </c>
      <c r="M37" s="133"/>
      <c r="N37" s="153" t="s">
        <v>259</v>
      </c>
      <c r="O37" s="153">
        <v>2004</v>
      </c>
      <c r="P37" s="133"/>
      <c r="Q37" s="133" t="s">
        <v>128</v>
      </c>
      <c r="R37" s="133" t="s">
        <v>128</v>
      </c>
      <c r="S37" s="133" t="s">
        <v>128</v>
      </c>
      <c r="T37" s="133" t="s">
        <v>128</v>
      </c>
      <c r="U37" s="319"/>
      <c r="V37" s="319"/>
      <c r="W37" s="319"/>
      <c r="X37" s="319"/>
      <c r="Y37" s="319"/>
      <c r="Z37" s="319"/>
      <c r="AA37" s="319"/>
      <c r="AB37" s="319"/>
      <c r="AC37" s="319"/>
      <c r="AD37" s="319"/>
      <c r="AE37" s="319"/>
      <c r="AF37" s="319"/>
      <c r="AG37" s="319"/>
      <c r="AH37" s="319"/>
      <c r="AI37" s="319"/>
      <c r="AJ37" s="319"/>
      <c r="AK37" s="319"/>
      <c r="AL37" s="153" t="s">
        <v>130</v>
      </c>
      <c r="AM37" s="321">
        <v>1050000</v>
      </c>
      <c r="AN37" s="153">
        <v>2004</v>
      </c>
      <c r="AO37" s="318">
        <v>1</v>
      </c>
      <c r="AP37" s="318" t="s">
        <v>350</v>
      </c>
      <c r="AQ37" s="131">
        <v>1050000</v>
      </c>
      <c r="AR37" s="131">
        <v>1050000</v>
      </c>
      <c r="AS37" s="328" t="s">
        <v>86</v>
      </c>
      <c r="AT37" s="328" t="s">
        <v>128</v>
      </c>
      <c r="AU37" s="328" t="s">
        <v>355</v>
      </c>
      <c r="AV37" s="328" t="s">
        <v>93</v>
      </c>
      <c r="AW37" s="329" t="s">
        <v>364</v>
      </c>
      <c r="AX37" s="59" t="s">
        <v>128</v>
      </c>
      <c r="AY37" s="43" t="s">
        <v>128</v>
      </c>
      <c r="AZ37" s="43" t="s">
        <v>128</v>
      </c>
      <c r="BB37" t="str">
        <f t="shared" si="0"/>
        <v>0</v>
      </c>
      <c r="BC37" s="42" t="str">
        <f t="shared" si="5"/>
        <v>2.06.01</v>
      </c>
      <c r="BD37" s="513" t="str">
        <f t="shared" si="19"/>
        <v>ALAT KANTOR</v>
      </c>
      <c r="BE37" s="42">
        <f t="shared" si="20"/>
        <v>5</v>
      </c>
      <c r="BF37" s="515">
        <f t="shared" si="18"/>
        <v>209998</v>
      </c>
      <c r="BG37" s="42">
        <f t="shared" si="6"/>
        <v>9</v>
      </c>
      <c r="BH37" s="529">
        <f t="shared" si="7"/>
        <v>1049990</v>
      </c>
      <c r="BI37" s="517">
        <f t="shared" si="8"/>
        <v>0</v>
      </c>
      <c r="BJ37" s="515">
        <f t="shared" si="9"/>
        <v>0</v>
      </c>
      <c r="BK37" s="525">
        <f t="shared" si="23"/>
        <v>0</v>
      </c>
      <c r="BL37" s="525">
        <f t="shared" si="24"/>
        <v>0</v>
      </c>
      <c r="BM37" s="525">
        <f t="shared" si="25"/>
        <v>0</v>
      </c>
      <c r="BN37" s="516">
        <f t="shared" si="13"/>
        <v>2004</v>
      </c>
      <c r="BO37" s="588">
        <f t="shared" si="26"/>
        <v>10</v>
      </c>
      <c r="BP37" s="589">
        <f t="shared" si="21"/>
        <v>1049990</v>
      </c>
      <c r="BQ37" s="682">
        <f t="shared" si="27"/>
        <v>1049990</v>
      </c>
      <c r="BR37" s="591">
        <f t="shared" si="28"/>
        <v>1049990</v>
      </c>
      <c r="BS37" s="11"/>
    </row>
    <row r="38" spans="1:71" ht="15" customHeight="1" x14ac:dyDescent="0.2">
      <c r="A38" s="327"/>
      <c r="B38" s="153" t="s">
        <v>228</v>
      </c>
      <c r="C38" s="316" t="s">
        <v>34</v>
      </c>
      <c r="D38" s="486" t="str">
        <f t="shared" si="22"/>
        <v>2.06.02.01.125.000</v>
      </c>
      <c r="E38" s="317" t="s">
        <v>160</v>
      </c>
      <c r="F38" s="153" t="s">
        <v>228</v>
      </c>
      <c r="G38" s="318" t="s">
        <v>128</v>
      </c>
      <c r="H38" s="319"/>
      <c r="I38" s="319"/>
      <c r="J38" s="319"/>
      <c r="K38" s="319"/>
      <c r="L38" s="320" t="s">
        <v>249</v>
      </c>
      <c r="M38" s="133"/>
      <c r="N38" s="320" t="s">
        <v>257</v>
      </c>
      <c r="O38" s="153">
        <v>2004</v>
      </c>
      <c r="P38" s="133"/>
      <c r="Q38" s="133" t="s">
        <v>128</v>
      </c>
      <c r="R38" s="133" t="s">
        <v>128</v>
      </c>
      <c r="S38" s="133" t="s">
        <v>128</v>
      </c>
      <c r="T38" s="133" t="s">
        <v>128</v>
      </c>
      <c r="U38" s="319"/>
      <c r="V38" s="319"/>
      <c r="W38" s="319"/>
      <c r="X38" s="319"/>
      <c r="Y38" s="319"/>
      <c r="Z38" s="319"/>
      <c r="AA38" s="319"/>
      <c r="AB38" s="319"/>
      <c r="AC38" s="319"/>
      <c r="AD38" s="319"/>
      <c r="AE38" s="319"/>
      <c r="AF38" s="319"/>
      <c r="AG38" s="319"/>
      <c r="AH38" s="319"/>
      <c r="AI38" s="319"/>
      <c r="AJ38" s="319"/>
      <c r="AK38" s="319"/>
      <c r="AL38" s="153" t="s">
        <v>130</v>
      </c>
      <c r="AM38" s="321">
        <v>420000</v>
      </c>
      <c r="AN38" s="153">
        <v>2004</v>
      </c>
      <c r="AO38" s="318">
        <v>1</v>
      </c>
      <c r="AP38" s="318" t="s">
        <v>350</v>
      </c>
      <c r="AQ38" s="131">
        <v>420000</v>
      </c>
      <c r="AR38" s="131">
        <v>420000</v>
      </c>
      <c r="AS38" s="328" t="s">
        <v>335</v>
      </c>
      <c r="AT38" s="328" t="s">
        <v>128</v>
      </c>
      <c r="AU38" s="328" t="s">
        <v>361</v>
      </c>
      <c r="AV38" s="328" t="s">
        <v>93</v>
      </c>
      <c r="AW38" s="329" t="s">
        <v>362</v>
      </c>
      <c r="AX38" s="59" t="s">
        <v>128</v>
      </c>
      <c r="AY38" s="43" t="s">
        <v>128</v>
      </c>
      <c r="AZ38" s="43" t="s">
        <v>128</v>
      </c>
      <c r="BB38" t="str">
        <f t="shared" si="0"/>
        <v>0</v>
      </c>
      <c r="BC38" s="42" t="str">
        <f t="shared" si="5"/>
        <v>2.06.02</v>
      </c>
      <c r="BD38" s="513" t="str">
        <f t="shared" si="19"/>
        <v>ALAT RUMAH TANGGA</v>
      </c>
      <c r="BE38" s="42">
        <f t="shared" si="20"/>
        <v>5</v>
      </c>
      <c r="BF38" s="515">
        <f t="shared" si="18"/>
        <v>83998</v>
      </c>
      <c r="BG38" s="42">
        <f t="shared" si="6"/>
        <v>9</v>
      </c>
      <c r="BH38" s="529">
        <f t="shared" si="7"/>
        <v>419990</v>
      </c>
      <c r="BI38" s="517">
        <f t="shared" si="8"/>
        <v>0</v>
      </c>
      <c r="BJ38" s="515">
        <f t="shared" si="9"/>
        <v>0</v>
      </c>
      <c r="BK38" s="525">
        <f t="shared" si="23"/>
        <v>0</v>
      </c>
      <c r="BL38" s="525">
        <f t="shared" si="24"/>
        <v>0</v>
      </c>
      <c r="BM38" s="525">
        <f t="shared" si="25"/>
        <v>0</v>
      </c>
      <c r="BN38" s="516">
        <f t="shared" si="13"/>
        <v>2004</v>
      </c>
      <c r="BO38" s="588">
        <f t="shared" si="26"/>
        <v>10</v>
      </c>
      <c r="BP38" s="589">
        <f t="shared" si="21"/>
        <v>419990</v>
      </c>
      <c r="BQ38" s="682">
        <f t="shared" si="27"/>
        <v>419990</v>
      </c>
      <c r="BR38" s="591">
        <f t="shared" si="28"/>
        <v>419990</v>
      </c>
      <c r="BS38" s="11"/>
    </row>
    <row r="39" spans="1:71" ht="16" x14ac:dyDescent="0.2">
      <c r="A39" s="327"/>
      <c r="B39" s="153" t="s">
        <v>244</v>
      </c>
      <c r="C39" s="316" t="s">
        <v>34</v>
      </c>
      <c r="D39" s="486" t="str">
        <f t="shared" si="22"/>
        <v>2.06.02.01.30.0001</v>
      </c>
      <c r="E39" s="317" t="s">
        <v>160</v>
      </c>
      <c r="F39" s="153" t="s">
        <v>244</v>
      </c>
      <c r="G39" s="318" t="s">
        <v>128</v>
      </c>
      <c r="H39" s="319"/>
      <c r="I39" s="319"/>
      <c r="J39" s="319"/>
      <c r="K39" s="319"/>
      <c r="L39" s="320" t="s">
        <v>249</v>
      </c>
      <c r="M39" s="133"/>
      <c r="N39" s="320" t="s">
        <v>257</v>
      </c>
      <c r="O39" s="153">
        <v>2004</v>
      </c>
      <c r="P39" s="133"/>
      <c r="Q39" s="133" t="s">
        <v>128</v>
      </c>
      <c r="R39" s="133" t="s">
        <v>128</v>
      </c>
      <c r="S39" s="133" t="s">
        <v>128</v>
      </c>
      <c r="T39" s="133" t="s">
        <v>128</v>
      </c>
      <c r="U39" s="319"/>
      <c r="V39" s="319"/>
      <c r="W39" s="319"/>
      <c r="X39" s="319"/>
      <c r="Y39" s="319"/>
      <c r="Z39" s="319"/>
      <c r="AA39" s="319"/>
      <c r="AB39" s="319"/>
      <c r="AC39" s="319"/>
      <c r="AD39" s="319"/>
      <c r="AE39" s="319"/>
      <c r="AF39" s="319"/>
      <c r="AG39" s="319"/>
      <c r="AH39" s="319"/>
      <c r="AI39" s="319"/>
      <c r="AJ39" s="319"/>
      <c r="AK39" s="319"/>
      <c r="AL39" s="153" t="s">
        <v>130</v>
      </c>
      <c r="AM39" s="321">
        <v>1260000</v>
      </c>
      <c r="AN39" s="153">
        <v>2004</v>
      </c>
      <c r="AO39" s="318">
        <v>1</v>
      </c>
      <c r="AP39" s="318" t="s">
        <v>350</v>
      </c>
      <c r="AQ39" s="131">
        <v>1260000</v>
      </c>
      <c r="AR39" s="131">
        <v>1260000</v>
      </c>
      <c r="AS39" s="328" t="s">
        <v>335</v>
      </c>
      <c r="AT39" s="328" t="s">
        <v>128</v>
      </c>
      <c r="AU39" s="328" t="s">
        <v>361</v>
      </c>
      <c r="AV39" s="328" t="s">
        <v>93</v>
      </c>
      <c r="AW39" s="329" t="s">
        <v>362</v>
      </c>
      <c r="AX39" s="59" t="s">
        <v>128</v>
      </c>
      <c r="AY39" s="43" t="s">
        <v>128</v>
      </c>
      <c r="AZ39" s="43" t="s">
        <v>128</v>
      </c>
      <c r="BB39" t="str">
        <f t="shared" si="0"/>
        <v>0</v>
      </c>
      <c r="BC39" s="42" t="str">
        <f t="shared" si="5"/>
        <v>2.06.02</v>
      </c>
      <c r="BD39" s="513" t="str">
        <f t="shared" si="19"/>
        <v>ALAT RUMAH TANGGA</v>
      </c>
      <c r="BE39" s="42">
        <f t="shared" si="20"/>
        <v>5</v>
      </c>
      <c r="BF39" s="515">
        <f t="shared" si="18"/>
        <v>251998</v>
      </c>
      <c r="BG39" s="42">
        <f t="shared" si="6"/>
        <v>9</v>
      </c>
      <c r="BH39" s="529">
        <f t="shared" si="7"/>
        <v>1259990</v>
      </c>
      <c r="BI39" s="517">
        <f t="shared" si="8"/>
        <v>0</v>
      </c>
      <c r="BJ39" s="515">
        <f t="shared" si="9"/>
        <v>0</v>
      </c>
      <c r="BK39" s="525">
        <f t="shared" si="23"/>
        <v>0</v>
      </c>
      <c r="BL39" s="525">
        <f t="shared" si="24"/>
        <v>0</v>
      </c>
      <c r="BM39" s="525">
        <f t="shared" si="25"/>
        <v>0</v>
      </c>
      <c r="BN39" s="516">
        <f t="shared" si="13"/>
        <v>2004</v>
      </c>
      <c r="BO39" s="588">
        <f t="shared" si="26"/>
        <v>10</v>
      </c>
      <c r="BP39" s="589">
        <f t="shared" si="21"/>
        <v>1259990</v>
      </c>
      <c r="BQ39" s="682">
        <f t="shared" si="27"/>
        <v>1259990</v>
      </c>
      <c r="BR39" s="591">
        <f t="shared" si="28"/>
        <v>1259990</v>
      </c>
      <c r="BS39" s="11"/>
    </row>
    <row r="40" spans="1:71" ht="15" customHeight="1" x14ac:dyDescent="0.2">
      <c r="A40" s="327"/>
      <c r="B40" s="153" t="s">
        <v>242</v>
      </c>
      <c r="C40" s="316" t="s">
        <v>34</v>
      </c>
      <c r="D40" s="486" t="str">
        <f t="shared" si="22"/>
        <v>2.06.02.01.37.0001</v>
      </c>
      <c r="E40" s="317" t="s">
        <v>159</v>
      </c>
      <c r="F40" s="153" t="s">
        <v>242</v>
      </c>
      <c r="G40" s="318" t="s">
        <v>128</v>
      </c>
      <c r="H40" s="319"/>
      <c r="I40" s="319"/>
      <c r="J40" s="319"/>
      <c r="K40" s="319"/>
      <c r="L40" s="320" t="s">
        <v>249</v>
      </c>
      <c r="M40" s="133"/>
      <c r="N40" s="320" t="s">
        <v>255</v>
      </c>
      <c r="O40" s="153">
        <v>2004</v>
      </c>
      <c r="P40" s="133"/>
      <c r="Q40" s="133" t="s">
        <v>128</v>
      </c>
      <c r="R40" s="133" t="s">
        <v>128</v>
      </c>
      <c r="S40" s="133" t="s">
        <v>128</v>
      </c>
      <c r="T40" s="133" t="s">
        <v>128</v>
      </c>
      <c r="U40" s="319"/>
      <c r="V40" s="319"/>
      <c r="W40" s="319"/>
      <c r="X40" s="319"/>
      <c r="Y40" s="319"/>
      <c r="Z40" s="319"/>
      <c r="AA40" s="319"/>
      <c r="AB40" s="319"/>
      <c r="AC40" s="319"/>
      <c r="AD40" s="319"/>
      <c r="AE40" s="319"/>
      <c r="AF40" s="319"/>
      <c r="AG40" s="319"/>
      <c r="AH40" s="319"/>
      <c r="AI40" s="319"/>
      <c r="AJ40" s="319"/>
      <c r="AK40" s="319"/>
      <c r="AL40" s="153" t="s">
        <v>130</v>
      </c>
      <c r="AM40" s="321">
        <v>100000</v>
      </c>
      <c r="AN40" s="153">
        <v>2004</v>
      </c>
      <c r="AO40" s="318">
        <v>1</v>
      </c>
      <c r="AP40" s="318" t="s">
        <v>350</v>
      </c>
      <c r="AQ40" s="131">
        <v>100000</v>
      </c>
      <c r="AR40" s="131">
        <v>100000</v>
      </c>
      <c r="AS40" s="328" t="s">
        <v>335</v>
      </c>
      <c r="AT40" s="328" t="s">
        <v>128</v>
      </c>
      <c r="AU40" s="328" t="s">
        <v>352</v>
      </c>
      <c r="AV40" s="328" t="s">
        <v>93</v>
      </c>
      <c r="AW40" s="329" t="s">
        <v>353</v>
      </c>
      <c r="AX40" s="59" t="s">
        <v>128</v>
      </c>
      <c r="AY40" s="43" t="s">
        <v>128</v>
      </c>
      <c r="AZ40" s="43" t="s">
        <v>128</v>
      </c>
      <c r="BA40" s="274" t="s">
        <v>636</v>
      </c>
      <c r="BB40" s="276">
        <f t="shared" si="0"/>
        <v>100000</v>
      </c>
      <c r="BC40" s="42" t="str">
        <f t="shared" si="5"/>
        <v>2.06.02</v>
      </c>
      <c r="BD40" s="513" t="str">
        <f t="shared" si="19"/>
        <v>ALAT RUMAH TANGGA</v>
      </c>
      <c r="BE40" s="42">
        <f t="shared" si="20"/>
        <v>5</v>
      </c>
      <c r="BF40" s="515">
        <f t="shared" si="18"/>
        <v>19998</v>
      </c>
      <c r="BG40" s="42">
        <f t="shared" si="6"/>
        <v>9</v>
      </c>
      <c r="BH40" s="529">
        <f t="shared" si="7"/>
        <v>99990</v>
      </c>
      <c r="BI40" s="517">
        <f t="shared" si="8"/>
        <v>0</v>
      </c>
      <c r="BJ40" s="515">
        <f t="shared" si="9"/>
        <v>0</v>
      </c>
      <c r="BK40" s="525">
        <f t="shared" si="23"/>
        <v>0</v>
      </c>
      <c r="BL40" s="525">
        <f t="shared" si="24"/>
        <v>0</v>
      </c>
      <c r="BM40" s="525">
        <f t="shared" si="25"/>
        <v>0</v>
      </c>
      <c r="BN40" s="516">
        <f t="shared" si="13"/>
        <v>2004</v>
      </c>
      <c r="BO40" s="588">
        <f t="shared" si="26"/>
        <v>10</v>
      </c>
      <c r="BP40" s="589">
        <f t="shared" si="21"/>
        <v>99990</v>
      </c>
      <c r="BQ40" s="682">
        <f t="shared" si="27"/>
        <v>99990</v>
      </c>
      <c r="BR40" s="591">
        <f t="shared" si="28"/>
        <v>99990</v>
      </c>
      <c r="BS40" s="11"/>
    </row>
    <row r="41" spans="1:71" ht="15" customHeight="1" x14ac:dyDescent="0.2">
      <c r="A41" s="327"/>
      <c r="B41" s="153" t="s">
        <v>243</v>
      </c>
      <c r="C41" s="316" t="s">
        <v>34</v>
      </c>
      <c r="D41" s="486" t="str">
        <f t="shared" si="22"/>
        <v>2.06.02.01.125.000</v>
      </c>
      <c r="E41" s="317" t="s">
        <v>160</v>
      </c>
      <c r="F41" s="153" t="s">
        <v>243</v>
      </c>
      <c r="G41" s="318" t="s">
        <v>128</v>
      </c>
      <c r="H41" s="319"/>
      <c r="I41" s="319"/>
      <c r="J41" s="319"/>
      <c r="K41" s="319"/>
      <c r="L41" s="320" t="s">
        <v>249</v>
      </c>
      <c r="M41" s="133"/>
      <c r="N41" s="320" t="s">
        <v>257</v>
      </c>
      <c r="O41" s="153">
        <v>2004</v>
      </c>
      <c r="P41" s="133"/>
      <c r="Q41" s="133" t="s">
        <v>128</v>
      </c>
      <c r="R41" s="133" t="s">
        <v>128</v>
      </c>
      <c r="S41" s="133" t="s">
        <v>128</v>
      </c>
      <c r="T41" s="133" t="s">
        <v>128</v>
      </c>
      <c r="U41" s="319"/>
      <c r="V41" s="319"/>
      <c r="W41" s="319"/>
      <c r="X41" s="319"/>
      <c r="Y41" s="319"/>
      <c r="Z41" s="319"/>
      <c r="AA41" s="319"/>
      <c r="AB41" s="319"/>
      <c r="AC41" s="319"/>
      <c r="AD41" s="319"/>
      <c r="AE41" s="319"/>
      <c r="AF41" s="319"/>
      <c r="AG41" s="319"/>
      <c r="AH41" s="319"/>
      <c r="AI41" s="319"/>
      <c r="AJ41" s="319"/>
      <c r="AK41" s="319"/>
      <c r="AL41" s="153" t="s">
        <v>130</v>
      </c>
      <c r="AM41" s="321">
        <v>630000</v>
      </c>
      <c r="AN41" s="153">
        <v>2004</v>
      </c>
      <c r="AO41" s="318">
        <v>1</v>
      </c>
      <c r="AP41" s="318" t="s">
        <v>350</v>
      </c>
      <c r="AQ41" s="131">
        <v>630000</v>
      </c>
      <c r="AR41" s="131">
        <v>630000</v>
      </c>
      <c r="AS41" s="328" t="s">
        <v>335</v>
      </c>
      <c r="AT41" s="328" t="s">
        <v>128</v>
      </c>
      <c r="AU41" s="328" t="s">
        <v>352</v>
      </c>
      <c r="AV41" s="328" t="s">
        <v>93</v>
      </c>
      <c r="AW41" s="329" t="s">
        <v>353</v>
      </c>
      <c r="AX41" s="59" t="s">
        <v>128</v>
      </c>
      <c r="AY41" s="43" t="s">
        <v>128</v>
      </c>
      <c r="AZ41" s="43" t="s">
        <v>128</v>
      </c>
      <c r="BB41" t="str">
        <f t="shared" si="0"/>
        <v>0</v>
      </c>
      <c r="BC41" s="42" t="str">
        <f t="shared" si="5"/>
        <v>2.06.02</v>
      </c>
      <c r="BD41" s="513" t="str">
        <f t="shared" si="19"/>
        <v>ALAT RUMAH TANGGA</v>
      </c>
      <c r="BE41" s="42">
        <f t="shared" si="20"/>
        <v>5</v>
      </c>
      <c r="BF41" s="515">
        <f t="shared" si="18"/>
        <v>125998</v>
      </c>
      <c r="BG41" s="42">
        <f t="shared" si="6"/>
        <v>9</v>
      </c>
      <c r="BH41" s="529">
        <f t="shared" si="7"/>
        <v>629990</v>
      </c>
      <c r="BI41" s="517">
        <f t="shared" si="8"/>
        <v>0</v>
      </c>
      <c r="BJ41" s="515">
        <f t="shared" si="9"/>
        <v>0</v>
      </c>
      <c r="BK41" s="525">
        <f t="shared" si="23"/>
        <v>0</v>
      </c>
      <c r="BL41" s="525">
        <f t="shared" si="24"/>
        <v>0</v>
      </c>
      <c r="BM41" s="525">
        <f t="shared" si="25"/>
        <v>0</v>
      </c>
      <c r="BN41" s="516">
        <f t="shared" si="13"/>
        <v>2004</v>
      </c>
      <c r="BO41" s="588">
        <f t="shared" si="26"/>
        <v>10</v>
      </c>
      <c r="BP41" s="589">
        <f t="shared" si="21"/>
        <v>629990</v>
      </c>
      <c r="BQ41" s="682">
        <f t="shared" si="27"/>
        <v>629990</v>
      </c>
      <c r="BR41" s="591">
        <f t="shared" si="28"/>
        <v>629990</v>
      </c>
      <c r="BS41" s="11"/>
    </row>
    <row r="42" spans="1:71" ht="15" customHeight="1" x14ac:dyDescent="0.2">
      <c r="A42" s="327"/>
      <c r="B42" s="153" t="s">
        <v>234</v>
      </c>
      <c r="C42" s="316" t="s">
        <v>34</v>
      </c>
      <c r="D42" s="486" t="str">
        <f t="shared" si="22"/>
        <v>2.06.01.04.25.0001</v>
      </c>
      <c r="E42" s="317" t="s">
        <v>165</v>
      </c>
      <c r="F42" s="153" t="s">
        <v>234</v>
      </c>
      <c r="G42" s="318" t="s">
        <v>128</v>
      </c>
      <c r="H42" s="319"/>
      <c r="I42" s="319"/>
      <c r="J42" s="319"/>
      <c r="K42" s="319"/>
      <c r="L42" s="320" t="s">
        <v>258</v>
      </c>
      <c r="M42" s="133"/>
      <c r="N42" s="320" t="s">
        <v>259</v>
      </c>
      <c r="O42" s="153">
        <v>2004</v>
      </c>
      <c r="P42" s="133"/>
      <c r="Q42" s="133" t="s">
        <v>128</v>
      </c>
      <c r="R42" s="133" t="s">
        <v>128</v>
      </c>
      <c r="S42" s="133" t="s">
        <v>128</v>
      </c>
      <c r="T42" s="133" t="s">
        <v>128</v>
      </c>
      <c r="U42" s="319"/>
      <c r="V42" s="319"/>
      <c r="W42" s="319"/>
      <c r="X42" s="319"/>
      <c r="Y42" s="319"/>
      <c r="Z42" s="319"/>
      <c r="AA42" s="319"/>
      <c r="AB42" s="319"/>
      <c r="AC42" s="319"/>
      <c r="AD42" s="319"/>
      <c r="AE42" s="319"/>
      <c r="AF42" s="319"/>
      <c r="AG42" s="319"/>
      <c r="AH42" s="319"/>
      <c r="AI42" s="319"/>
      <c r="AJ42" s="319"/>
      <c r="AK42" s="319"/>
      <c r="AL42" s="153" t="s">
        <v>130</v>
      </c>
      <c r="AM42" s="321">
        <v>2340000</v>
      </c>
      <c r="AN42" s="153">
        <v>2004</v>
      </c>
      <c r="AO42" s="318">
        <v>1</v>
      </c>
      <c r="AP42" s="318" t="s">
        <v>350</v>
      </c>
      <c r="AQ42" s="131">
        <v>2340000</v>
      </c>
      <c r="AR42" s="131">
        <v>2340000</v>
      </c>
      <c r="AS42" s="328" t="s">
        <v>86</v>
      </c>
      <c r="AT42" s="328" t="s">
        <v>128</v>
      </c>
      <c r="AU42" s="328" t="s">
        <v>361</v>
      </c>
      <c r="AV42" s="328" t="s">
        <v>93</v>
      </c>
      <c r="AW42" s="329" t="s">
        <v>362</v>
      </c>
      <c r="AX42" s="59" t="s">
        <v>128</v>
      </c>
      <c r="AY42" s="43" t="s">
        <v>128</v>
      </c>
      <c r="AZ42" s="43" t="s">
        <v>128</v>
      </c>
      <c r="BB42" t="str">
        <f t="shared" si="0"/>
        <v>0</v>
      </c>
      <c r="BC42" s="42" t="str">
        <f t="shared" si="5"/>
        <v>2.06.01</v>
      </c>
      <c r="BD42" s="513" t="str">
        <f t="shared" si="19"/>
        <v>ALAT KANTOR</v>
      </c>
      <c r="BE42" s="42">
        <f t="shared" si="20"/>
        <v>5</v>
      </c>
      <c r="BF42" s="515">
        <f t="shared" si="18"/>
        <v>467998</v>
      </c>
      <c r="BG42" s="42">
        <f t="shared" si="6"/>
        <v>9</v>
      </c>
      <c r="BH42" s="529">
        <f t="shared" si="7"/>
        <v>2339990</v>
      </c>
      <c r="BI42" s="517">
        <f t="shared" si="8"/>
        <v>0</v>
      </c>
      <c r="BJ42" s="515">
        <f t="shared" si="9"/>
        <v>0</v>
      </c>
      <c r="BK42" s="525">
        <f t="shared" si="23"/>
        <v>0</v>
      </c>
      <c r="BL42" s="525">
        <f t="shared" si="24"/>
        <v>0</v>
      </c>
      <c r="BM42" s="525">
        <f t="shared" si="25"/>
        <v>0</v>
      </c>
      <c r="BN42" s="516">
        <f t="shared" si="13"/>
        <v>2004</v>
      </c>
      <c r="BO42" s="588">
        <f t="shared" si="26"/>
        <v>10</v>
      </c>
      <c r="BP42" s="589">
        <f t="shared" si="21"/>
        <v>2339990</v>
      </c>
      <c r="BQ42" s="682">
        <f t="shared" si="27"/>
        <v>2339990</v>
      </c>
      <c r="BR42" s="591">
        <f t="shared" si="28"/>
        <v>2339990</v>
      </c>
      <c r="BS42" s="11"/>
    </row>
    <row r="43" spans="1:71" ht="32" x14ac:dyDescent="0.2">
      <c r="A43" s="327"/>
      <c r="B43" s="153" t="s">
        <v>230</v>
      </c>
      <c r="C43" s="316" t="s">
        <v>34</v>
      </c>
      <c r="D43" s="486" t="str">
        <f t="shared" si="22"/>
        <v>2.06.02.01.61.0001</v>
      </c>
      <c r="E43" s="317" t="s">
        <v>408</v>
      </c>
      <c r="F43" s="153" t="s">
        <v>230</v>
      </c>
      <c r="G43" s="318" t="s">
        <v>128</v>
      </c>
      <c r="H43" s="319"/>
      <c r="I43" s="319"/>
      <c r="J43" s="319"/>
      <c r="K43" s="319"/>
      <c r="L43" s="320" t="s">
        <v>249</v>
      </c>
      <c r="M43" s="133"/>
      <c r="N43" s="320" t="s">
        <v>250</v>
      </c>
      <c r="O43" s="153">
        <v>2004</v>
      </c>
      <c r="P43" s="133"/>
      <c r="Q43" s="133" t="s">
        <v>128</v>
      </c>
      <c r="R43" s="133" t="s">
        <v>128</v>
      </c>
      <c r="S43" s="133" t="s">
        <v>128</v>
      </c>
      <c r="T43" s="133" t="s">
        <v>128</v>
      </c>
      <c r="U43" s="319"/>
      <c r="V43" s="319"/>
      <c r="W43" s="319"/>
      <c r="X43" s="319"/>
      <c r="Y43" s="319"/>
      <c r="Z43" s="319"/>
      <c r="AA43" s="319"/>
      <c r="AB43" s="319"/>
      <c r="AC43" s="319"/>
      <c r="AD43" s="319"/>
      <c r="AE43" s="319"/>
      <c r="AF43" s="319"/>
      <c r="AG43" s="319"/>
      <c r="AH43" s="319"/>
      <c r="AI43" s="319"/>
      <c r="AJ43" s="319"/>
      <c r="AK43" s="319"/>
      <c r="AL43" s="153" t="s">
        <v>130</v>
      </c>
      <c r="AM43" s="321">
        <v>510000</v>
      </c>
      <c r="AN43" s="153">
        <v>2004</v>
      </c>
      <c r="AO43" s="318">
        <v>1</v>
      </c>
      <c r="AP43" s="318" t="s">
        <v>350</v>
      </c>
      <c r="AQ43" s="131">
        <v>510000</v>
      </c>
      <c r="AR43" s="131">
        <v>510000</v>
      </c>
      <c r="AS43" s="328" t="s">
        <v>86</v>
      </c>
      <c r="AT43" s="318" t="s">
        <v>128</v>
      </c>
      <c r="AU43" s="318" t="s">
        <v>355</v>
      </c>
      <c r="AV43" s="318" t="s">
        <v>93</v>
      </c>
      <c r="AW43" s="324" t="s">
        <v>370</v>
      </c>
      <c r="AX43" s="58" t="s">
        <v>128</v>
      </c>
      <c r="AY43" s="41" t="s">
        <v>128</v>
      </c>
      <c r="AZ43" s="41" t="s">
        <v>128</v>
      </c>
      <c r="BB43" t="str">
        <f t="shared" si="0"/>
        <v>0</v>
      </c>
      <c r="BC43" s="42" t="str">
        <f t="shared" si="5"/>
        <v>2.06.02</v>
      </c>
      <c r="BD43" s="513" t="str">
        <f t="shared" si="19"/>
        <v>ALAT RUMAH TANGGA</v>
      </c>
      <c r="BE43" s="42">
        <f t="shared" si="20"/>
        <v>5</v>
      </c>
      <c r="BF43" s="515">
        <f t="shared" si="18"/>
        <v>101998</v>
      </c>
      <c r="BG43" s="42">
        <f t="shared" si="6"/>
        <v>9</v>
      </c>
      <c r="BH43" s="529">
        <f t="shared" si="7"/>
        <v>509990</v>
      </c>
      <c r="BI43" s="517">
        <f t="shared" si="8"/>
        <v>0</v>
      </c>
      <c r="BJ43" s="515">
        <f t="shared" si="9"/>
        <v>0</v>
      </c>
      <c r="BK43" s="525">
        <f t="shared" si="23"/>
        <v>0</v>
      </c>
      <c r="BL43" s="525">
        <f t="shared" si="24"/>
        <v>0</v>
      </c>
      <c r="BM43" s="525">
        <f t="shared" si="25"/>
        <v>0</v>
      </c>
      <c r="BN43" s="516">
        <f t="shared" si="13"/>
        <v>2004</v>
      </c>
      <c r="BO43" s="588">
        <f t="shared" si="26"/>
        <v>10</v>
      </c>
      <c r="BP43" s="589">
        <f t="shared" si="21"/>
        <v>509990</v>
      </c>
      <c r="BQ43" s="682">
        <f t="shared" si="27"/>
        <v>509990</v>
      </c>
      <c r="BR43" s="591">
        <f t="shared" si="28"/>
        <v>509990</v>
      </c>
      <c r="BS43" s="11"/>
    </row>
    <row r="44" spans="1:71" ht="15" customHeight="1" x14ac:dyDescent="0.2">
      <c r="A44" s="327"/>
      <c r="B44" s="153" t="s">
        <v>235</v>
      </c>
      <c r="C44" s="316" t="s">
        <v>34</v>
      </c>
      <c r="D44" s="486" t="str">
        <f t="shared" si="22"/>
        <v>2.06.02.01.101.000</v>
      </c>
      <c r="E44" s="317" t="s">
        <v>168</v>
      </c>
      <c r="F44" s="153" t="s">
        <v>235</v>
      </c>
      <c r="G44" s="318" t="s">
        <v>128</v>
      </c>
      <c r="H44" s="319"/>
      <c r="I44" s="319"/>
      <c r="J44" s="319"/>
      <c r="K44" s="319"/>
      <c r="L44" s="320" t="s">
        <v>249</v>
      </c>
      <c r="M44" s="133"/>
      <c r="N44" s="320" t="s">
        <v>254</v>
      </c>
      <c r="O44" s="153">
        <v>2004</v>
      </c>
      <c r="P44" s="133"/>
      <c r="Q44" s="133" t="s">
        <v>128</v>
      </c>
      <c r="R44" s="133" t="s">
        <v>128</v>
      </c>
      <c r="S44" s="133" t="s">
        <v>128</v>
      </c>
      <c r="T44" s="133" t="s">
        <v>128</v>
      </c>
      <c r="U44" s="319"/>
      <c r="V44" s="319"/>
      <c r="W44" s="319"/>
      <c r="X44" s="319"/>
      <c r="Y44" s="319"/>
      <c r="Z44" s="319"/>
      <c r="AA44" s="319"/>
      <c r="AB44" s="319"/>
      <c r="AC44" s="319"/>
      <c r="AD44" s="319"/>
      <c r="AE44" s="319"/>
      <c r="AF44" s="319"/>
      <c r="AG44" s="319"/>
      <c r="AH44" s="319"/>
      <c r="AI44" s="319"/>
      <c r="AJ44" s="319"/>
      <c r="AK44" s="319"/>
      <c r="AL44" s="153" t="s">
        <v>130</v>
      </c>
      <c r="AM44" s="321">
        <v>1260000</v>
      </c>
      <c r="AN44" s="153">
        <v>2004</v>
      </c>
      <c r="AO44" s="318">
        <v>1</v>
      </c>
      <c r="AP44" s="318" t="s">
        <v>350</v>
      </c>
      <c r="AQ44" s="131">
        <v>1260000</v>
      </c>
      <c r="AR44" s="131">
        <v>1260000</v>
      </c>
      <c r="AS44" s="328" t="s">
        <v>86</v>
      </c>
      <c r="AT44" s="328" t="s">
        <v>128</v>
      </c>
      <c r="AU44" s="328" t="s">
        <v>361</v>
      </c>
      <c r="AV44" s="328" t="s">
        <v>93</v>
      </c>
      <c r="AW44" s="329" t="s">
        <v>381</v>
      </c>
      <c r="AX44" s="59" t="s">
        <v>128</v>
      </c>
      <c r="AY44" s="43" t="s">
        <v>128</v>
      </c>
      <c r="AZ44" s="43" t="s">
        <v>128</v>
      </c>
      <c r="BB44" t="str">
        <f t="shared" si="0"/>
        <v>0</v>
      </c>
      <c r="BC44" s="42" t="str">
        <f t="shared" si="5"/>
        <v>2.06.02</v>
      </c>
      <c r="BD44" s="513" t="str">
        <f t="shared" si="19"/>
        <v>ALAT RUMAH TANGGA</v>
      </c>
      <c r="BE44" s="42">
        <f t="shared" si="20"/>
        <v>5</v>
      </c>
      <c r="BF44" s="515">
        <f t="shared" si="18"/>
        <v>251998</v>
      </c>
      <c r="BG44" s="42">
        <f t="shared" si="6"/>
        <v>9</v>
      </c>
      <c r="BH44" s="529">
        <f t="shared" si="7"/>
        <v>1259990</v>
      </c>
      <c r="BI44" s="517">
        <f t="shared" si="8"/>
        <v>0</v>
      </c>
      <c r="BJ44" s="515">
        <f t="shared" si="9"/>
        <v>0</v>
      </c>
      <c r="BK44" s="525">
        <f t="shared" si="23"/>
        <v>0</v>
      </c>
      <c r="BL44" s="525">
        <f t="shared" si="24"/>
        <v>0</v>
      </c>
      <c r="BM44" s="525">
        <f t="shared" si="25"/>
        <v>0</v>
      </c>
      <c r="BN44" s="516">
        <f t="shared" si="13"/>
        <v>2004</v>
      </c>
      <c r="BO44" s="588">
        <f t="shared" si="26"/>
        <v>10</v>
      </c>
      <c r="BP44" s="589">
        <f t="shared" si="21"/>
        <v>1259990</v>
      </c>
      <c r="BQ44" s="682">
        <f t="shared" si="27"/>
        <v>1259990</v>
      </c>
      <c r="BR44" s="591">
        <f t="shared" si="28"/>
        <v>1259990</v>
      </c>
      <c r="BS44" s="11"/>
    </row>
    <row r="45" spans="1:71" ht="32" x14ac:dyDescent="0.2">
      <c r="A45" s="327"/>
      <c r="B45" s="153" t="s">
        <v>230</v>
      </c>
      <c r="C45" s="316" t="s">
        <v>34</v>
      </c>
      <c r="D45" s="486" t="str">
        <f t="shared" si="22"/>
        <v>2.06.02.01.61.0001</v>
      </c>
      <c r="E45" s="317" t="s">
        <v>408</v>
      </c>
      <c r="F45" s="153" t="s">
        <v>230</v>
      </c>
      <c r="G45" s="318" t="s">
        <v>128</v>
      </c>
      <c r="H45" s="319"/>
      <c r="I45" s="319"/>
      <c r="J45" s="319"/>
      <c r="K45" s="319"/>
      <c r="L45" s="320" t="s">
        <v>249</v>
      </c>
      <c r="M45" s="133"/>
      <c r="N45" s="320" t="s">
        <v>255</v>
      </c>
      <c r="O45" s="153">
        <v>2004</v>
      </c>
      <c r="P45" s="133"/>
      <c r="Q45" s="133" t="s">
        <v>128</v>
      </c>
      <c r="R45" s="133" t="s">
        <v>128</v>
      </c>
      <c r="S45" s="133" t="s">
        <v>128</v>
      </c>
      <c r="T45" s="133" t="s">
        <v>128</v>
      </c>
      <c r="U45" s="319"/>
      <c r="V45" s="319"/>
      <c r="W45" s="319"/>
      <c r="X45" s="319"/>
      <c r="Y45" s="319"/>
      <c r="Z45" s="319"/>
      <c r="AA45" s="319"/>
      <c r="AB45" s="319"/>
      <c r="AC45" s="319"/>
      <c r="AD45" s="319"/>
      <c r="AE45" s="319"/>
      <c r="AF45" s="319"/>
      <c r="AG45" s="319"/>
      <c r="AH45" s="319"/>
      <c r="AI45" s="319"/>
      <c r="AJ45" s="319"/>
      <c r="AK45" s="319"/>
      <c r="AL45" s="153" t="s">
        <v>130</v>
      </c>
      <c r="AM45" s="321">
        <v>510000</v>
      </c>
      <c r="AN45" s="153">
        <v>2004</v>
      </c>
      <c r="AO45" s="318">
        <v>1</v>
      </c>
      <c r="AP45" s="318" t="s">
        <v>350</v>
      </c>
      <c r="AQ45" s="131">
        <v>510000</v>
      </c>
      <c r="AR45" s="131">
        <v>510000</v>
      </c>
      <c r="AS45" s="328" t="s">
        <v>335</v>
      </c>
      <c r="AT45" s="328" t="s">
        <v>128</v>
      </c>
      <c r="AU45" s="328" t="s">
        <v>359</v>
      </c>
      <c r="AV45" s="328" t="s">
        <v>93</v>
      </c>
      <c r="AW45" s="329" t="s">
        <v>360</v>
      </c>
      <c r="AX45" s="59" t="s">
        <v>128</v>
      </c>
      <c r="AY45" s="43" t="s">
        <v>128</v>
      </c>
      <c r="AZ45" s="43" t="s">
        <v>128</v>
      </c>
      <c r="BB45" t="str">
        <f t="shared" si="0"/>
        <v>0</v>
      </c>
      <c r="BC45" s="42" t="str">
        <f t="shared" si="5"/>
        <v>2.06.02</v>
      </c>
      <c r="BD45" s="513" t="str">
        <f t="shared" si="19"/>
        <v>ALAT RUMAH TANGGA</v>
      </c>
      <c r="BE45" s="42">
        <f t="shared" si="20"/>
        <v>5</v>
      </c>
      <c r="BF45" s="515">
        <f t="shared" si="18"/>
        <v>101998</v>
      </c>
      <c r="BG45" s="42">
        <f t="shared" si="6"/>
        <v>9</v>
      </c>
      <c r="BH45" s="529">
        <f t="shared" si="7"/>
        <v>509990</v>
      </c>
      <c r="BI45" s="517">
        <f t="shared" si="8"/>
        <v>0</v>
      </c>
      <c r="BJ45" s="515">
        <f t="shared" si="9"/>
        <v>0</v>
      </c>
      <c r="BK45" s="525">
        <f t="shared" si="23"/>
        <v>0</v>
      </c>
      <c r="BL45" s="525">
        <f t="shared" si="24"/>
        <v>0</v>
      </c>
      <c r="BM45" s="525">
        <f t="shared" si="25"/>
        <v>0</v>
      </c>
      <c r="BN45" s="516">
        <f t="shared" si="13"/>
        <v>2004</v>
      </c>
      <c r="BO45" s="588">
        <f t="shared" si="26"/>
        <v>10</v>
      </c>
      <c r="BP45" s="589">
        <f t="shared" si="21"/>
        <v>509990</v>
      </c>
      <c r="BQ45" s="682">
        <f t="shared" si="27"/>
        <v>509990</v>
      </c>
      <c r="BR45" s="591">
        <f t="shared" si="28"/>
        <v>509990</v>
      </c>
      <c r="BS45" s="11"/>
    </row>
    <row r="46" spans="1:71" ht="17.25" customHeight="1" x14ac:dyDescent="0.2">
      <c r="A46" s="327"/>
      <c r="B46" s="153" t="s">
        <v>242</v>
      </c>
      <c r="C46" s="316" t="s">
        <v>34</v>
      </c>
      <c r="D46" s="486" t="str">
        <f t="shared" si="22"/>
        <v>2.06.02.01.37.0001</v>
      </c>
      <c r="E46" s="317" t="s">
        <v>159</v>
      </c>
      <c r="F46" s="153" t="s">
        <v>242</v>
      </c>
      <c r="G46" s="318" t="s">
        <v>128</v>
      </c>
      <c r="H46" s="319"/>
      <c r="I46" s="319"/>
      <c r="J46" s="319"/>
      <c r="K46" s="319"/>
      <c r="L46" s="320" t="s">
        <v>249</v>
      </c>
      <c r="M46" s="133"/>
      <c r="N46" s="320" t="s">
        <v>255</v>
      </c>
      <c r="O46" s="153">
        <v>2004</v>
      </c>
      <c r="P46" s="133"/>
      <c r="Q46" s="133" t="s">
        <v>128</v>
      </c>
      <c r="R46" s="133" t="s">
        <v>128</v>
      </c>
      <c r="S46" s="133" t="s">
        <v>128</v>
      </c>
      <c r="T46" s="133" t="s">
        <v>128</v>
      </c>
      <c r="U46" s="319"/>
      <c r="V46" s="319"/>
      <c r="W46" s="319"/>
      <c r="X46" s="319"/>
      <c r="Y46" s="319"/>
      <c r="Z46" s="319"/>
      <c r="AA46" s="319"/>
      <c r="AB46" s="319"/>
      <c r="AC46" s="319"/>
      <c r="AD46" s="319"/>
      <c r="AE46" s="319"/>
      <c r="AF46" s="319"/>
      <c r="AG46" s="319"/>
      <c r="AH46" s="319"/>
      <c r="AI46" s="319"/>
      <c r="AJ46" s="319"/>
      <c r="AK46" s="319"/>
      <c r="AL46" s="153" t="s">
        <v>130</v>
      </c>
      <c r="AM46" s="321">
        <v>100000</v>
      </c>
      <c r="AN46" s="153">
        <v>2004</v>
      </c>
      <c r="AO46" s="318">
        <v>1</v>
      </c>
      <c r="AP46" s="318" t="s">
        <v>350</v>
      </c>
      <c r="AQ46" s="131">
        <v>100000</v>
      </c>
      <c r="AR46" s="131">
        <v>100000</v>
      </c>
      <c r="AS46" s="328" t="s">
        <v>335</v>
      </c>
      <c r="AT46" s="328" t="s">
        <v>128</v>
      </c>
      <c r="AU46" s="328" t="s">
        <v>359</v>
      </c>
      <c r="AV46" s="328" t="s">
        <v>93</v>
      </c>
      <c r="AW46" s="329" t="s">
        <v>366</v>
      </c>
      <c r="AX46" s="59" t="s">
        <v>128</v>
      </c>
      <c r="AY46" s="43" t="s">
        <v>128</v>
      </c>
      <c r="AZ46" s="43" t="s">
        <v>128</v>
      </c>
      <c r="BA46" s="274" t="s">
        <v>636</v>
      </c>
      <c r="BB46" s="276">
        <f t="shared" si="0"/>
        <v>100000</v>
      </c>
      <c r="BC46" s="42" t="str">
        <f t="shared" si="5"/>
        <v>2.06.02</v>
      </c>
      <c r="BD46" s="513" t="str">
        <f t="shared" si="19"/>
        <v>ALAT RUMAH TANGGA</v>
      </c>
      <c r="BE46" s="42">
        <f t="shared" si="20"/>
        <v>5</v>
      </c>
      <c r="BF46" s="515">
        <f t="shared" si="18"/>
        <v>19998</v>
      </c>
      <c r="BG46" s="42">
        <f t="shared" si="6"/>
        <v>9</v>
      </c>
      <c r="BH46" s="529">
        <f t="shared" si="7"/>
        <v>99990</v>
      </c>
      <c r="BI46" s="517">
        <f t="shared" si="8"/>
        <v>0</v>
      </c>
      <c r="BJ46" s="515">
        <f t="shared" si="9"/>
        <v>0</v>
      </c>
      <c r="BK46" s="525">
        <f t="shared" si="23"/>
        <v>0</v>
      </c>
      <c r="BL46" s="525">
        <f t="shared" si="24"/>
        <v>0</v>
      </c>
      <c r="BM46" s="525">
        <f t="shared" si="25"/>
        <v>0</v>
      </c>
      <c r="BN46" s="516">
        <f t="shared" si="13"/>
        <v>2004</v>
      </c>
      <c r="BO46" s="588">
        <f t="shared" si="26"/>
        <v>10</v>
      </c>
      <c r="BP46" s="589">
        <f t="shared" si="21"/>
        <v>99990</v>
      </c>
      <c r="BQ46" s="682">
        <f t="shared" si="27"/>
        <v>99990</v>
      </c>
      <c r="BR46" s="591">
        <f t="shared" si="28"/>
        <v>99990</v>
      </c>
      <c r="BS46" s="11"/>
    </row>
    <row r="47" spans="1:71" ht="15" customHeight="1" x14ac:dyDescent="0.2">
      <c r="A47" s="327"/>
      <c r="B47" s="153" t="s">
        <v>234</v>
      </c>
      <c r="C47" s="316" t="s">
        <v>34</v>
      </c>
      <c r="D47" s="486" t="str">
        <f t="shared" si="22"/>
        <v>2.06.01.04.25.0001</v>
      </c>
      <c r="E47" s="317" t="s">
        <v>165</v>
      </c>
      <c r="F47" s="153" t="s">
        <v>234</v>
      </c>
      <c r="G47" s="318" t="s">
        <v>128</v>
      </c>
      <c r="H47" s="319"/>
      <c r="I47" s="319"/>
      <c r="J47" s="319"/>
      <c r="K47" s="319"/>
      <c r="L47" s="320" t="s">
        <v>258</v>
      </c>
      <c r="M47" s="133"/>
      <c r="N47" s="320" t="s">
        <v>259</v>
      </c>
      <c r="O47" s="153">
        <v>2004</v>
      </c>
      <c r="P47" s="133"/>
      <c r="Q47" s="133" t="s">
        <v>128</v>
      </c>
      <c r="R47" s="133" t="s">
        <v>128</v>
      </c>
      <c r="S47" s="133" t="s">
        <v>128</v>
      </c>
      <c r="T47" s="133" t="s">
        <v>128</v>
      </c>
      <c r="U47" s="319"/>
      <c r="V47" s="319"/>
      <c r="W47" s="319"/>
      <c r="X47" s="319"/>
      <c r="Y47" s="319"/>
      <c r="Z47" s="319"/>
      <c r="AA47" s="319"/>
      <c r="AB47" s="319"/>
      <c r="AC47" s="319"/>
      <c r="AD47" s="319"/>
      <c r="AE47" s="319"/>
      <c r="AF47" s="319"/>
      <c r="AG47" s="319"/>
      <c r="AH47" s="319"/>
      <c r="AI47" s="319"/>
      <c r="AJ47" s="319"/>
      <c r="AK47" s="319"/>
      <c r="AL47" s="153" t="s">
        <v>130</v>
      </c>
      <c r="AM47" s="321">
        <v>2600000</v>
      </c>
      <c r="AN47" s="153">
        <v>2004</v>
      </c>
      <c r="AO47" s="318">
        <v>1</v>
      </c>
      <c r="AP47" s="318" t="s">
        <v>350</v>
      </c>
      <c r="AQ47" s="131">
        <v>2600000</v>
      </c>
      <c r="AR47" s="131">
        <v>2600000</v>
      </c>
      <c r="AS47" s="328" t="s">
        <v>86</v>
      </c>
      <c r="AT47" s="328" t="s">
        <v>128</v>
      </c>
      <c r="AU47" s="328" t="s">
        <v>359</v>
      </c>
      <c r="AV47" s="328" t="s">
        <v>93</v>
      </c>
      <c r="AW47" s="329" t="s">
        <v>360</v>
      </c>
      <c r="AX47" s="59" t="s">
        <v>128</v>
      </c>
      <c r="AY47" s="43" t="s">
        <v>128</v>
      </c>
      <c r="AZ47" s="43" t="s">
        <v>128</v>
      </c>
      <c r="BB47" t="str">
        <f t="shared" si="0"/>
        <v>0</v>
      </c>
      <c r="BC47" s="42" t="str">
        <f t="shared" si="5"/>
        <v>2.06.01</v>
      </c>
      <c r="BD47" s="513" t="str">
        <f t="shared" si="19"/>
        <v>ALAT KANTOR</v>
      </c>
      <c r="BE47" s="42">
        <f t="shared" si="20"/>
        <v>5</v>
      </c>
      <c r="BF47" s="515">
        <f t="shared" si="18"/>
        <v>519998</v>
      </c>
      <c r="BG47" s="42">
        <f t="shared" si="6"/>
        <v>9</v>
      </c>
      <c r="BH47" s="529">
        <f t="shared" si="7"/>
        <v>2599990</v>
      </c>
      <c r="BI47" s="517">
        <f t="shared" si="8"/>
        <v>0</v>
      </c>
      <c r="BJ47" s="515">
        <f t="shared" si="9"/>
        <v>0</v>
      </c>
      <c r="BK47" s="525">
        <f t="shared" si="23"/>
        <v>0</v>
      </c>
      <c r="BL47" s="525">
        <f t="shared" si="24"/>
        <v>0</v>
      </c>
      <c r="BM47" s="525">
        <f t="shared" si="25"/>
        <v>0</v>
      </c>
      <c r="BN47" s="516">
        <f t="shared" si="13"/>
        <v>2004</v>
      </c>
      <c r="BO47" s="588">
        <f t="shared" si="26"/>
        <v>10</v>
      </c>
      <c r="BP47" s="589">
        <f t="shared" si="21"/>
        <v>2599990</v>
      </c>
      <c r="BQ47" s="682">
        <f t="shared" si="27"/>
        <v>2599990</v>
      </c>
      <c r="BR47" s="591">
        <f t="shared" si="28"/>
        <v>2599990</v>
      </c>
      <c r="BS47" s="11"/>
    </row>
    <row r="48" spans="1:71" ht="15" customHeight="1" x14ac:dyDescent="0.2">
      <c r="A48" s="327"/>
      <c r="B48" s="153" t="s">
        <v>235</v>
      </c>
      <c r="C48" s="316" t="s">
        <v>34</v>
      </c>
      <c r="D48" s="486" t="str">
        <f t="shared" si="22"/>
        <v>2.06.02.01.101.000</v>
      </c>
      <c r="E48" s="317" t="s">
        <v>168</v>
      </c>
      <c r="F48" s="153" t="s">
        <v>235</v>
      </c>
      <c r="G48" s="318" t="s">
        <v>128</v>
      </c>
      <c r="H48" s="319"/>
      <c r="I48" s="319"/>
      <c r="J48" s="319"/>
      <c r="K48" s="319"/>
      <c r="L48" s="320" t="s">
        <v>397</v>
      </c>
      <c r="M48" s="133"/>
      <c r="N48" s="320" t="s">
        <v>254</v>
      </c>
      <c r="O48" s="153">
        <v>2004</v>
      </c>
      <c r="P48" s="133"/>
      <c r="Q48" s="133" t="s">
        <v>128</v>
      </c>
      <c r="R48" s="133" t="s">
        <v>128</v>
      </c>
      <c r="S48" s="133" t="s">
        <v>128</v>
      </c>
      <c r="T48" s="133" t="s">
        <v>128</v>
      </c>
      <c r="U48" s="319"/>
      <c r="V48" s="319"/>
      <c r="W48" s="319"/>
      <c r="X48" s="319"/>
      <c r="Y48" s="319"/>
      <c r="Z48" s="319"/>
      <c r="AA48" s="319"/>
      <c r="AB48" s="319"/>
      <c r="AC48" s="319"/>
      <c r="AD48" s="319"/>
      <c r="AE48" s="319"/>
      <c r="AF48" s="319"/>
      <c r="AG48" s="319"/>
      <c r="AH48" s="319"/>
      <c r="AI48" s="319"/>
      <c r="AJ48" s="319"/>
      <c r="AK48" s="319"/>
      <c r="AL48" s="153" t="s">
        <v>130</v>
      </c>
      <c r="AM48" s="321">
        <v>660000</v>
      </c>
      <c r="AN48" s="153">
        <v>2004</v>
      </c>
      <c r="AO48" s="318">
        <v>1</v>
      </c>
      <c r="AP48" s="318" t="s">
        <v>350</v>
      </c>
      <c r="AQ48" s="131">
        <v>660000</v>
      </c>
      <c r="AR48" s="131">
        <v>660000</v>
      </c>
      <c r="AS48" s="328" t="s">
        <v>335</v>
      </c>
      <c r="AT48" s="318" t="s">
        <v>128</v>
      </c>
      <c r="AU48" s="318" t="s">
        <v>355</v>
      </c>
      <c r="AV48" s="318" t="s">
        <v>93</v>
      </c>
      <c r="AW48" s="324" t="s">
        <v>371</v>
      </c>
      <c r="AX48" s="58" t="s">
        <v>128</v>
      </c>
      <c r="AY48" s="41" t="s">
        <v>128</v>
      </c>
      <c r="AZ48" s="41" t="s">
        <v>128</v>
      </c>
      <c r="BB48" t="str">
        <f t="shared" si="0"/>
        <v>0</v>
      </c>
      <c r="BC48" s="42" t="str">
        <f t="shared" si="5"/>
        <v>2.06.02</v>
      </c>
      <c r="BD48" s="513" t="str">
        <f t="shared" si="19"/>
        <v>ALAT RUMAH TANGGA</v>
      </c>
      <c r="BE48" s="42">
        <f t="shared" si="20"/>
        <v>5</v>
      </c>
      <c r="BF48" s="515">
        <f t="shared" si="18"/>
        <v>131998</v>
      </c>
      <c r="BG48" s="42">
        <f t="shared" si="6"/>
        <v>9</v>
      </c>
      <c r="BH48" s="529">
        <f t="shared" si="7"/>
        <v>659990</v>
      </c>
      <c r="BI48" s="517">
        <f t="shared" si="8"/>
        <v>0</v>
      </c>
      <c r="BJ48" s="515">
        <f t="shared" si="9"/>
        <v>0</v>
      </c>
      <c r="BK48" s="525">
        <f t="shared" si="23"/>
        <v>0</v>
      </c>
      <c r="BL48" s="525">
        <f t="shared" si="24"/>
        <v>0</v>
      </c>
      <c r="BM48" s="525">
        <f t="shared" si="25"/>
        <v>0</v>
      </c>
      <c r="BN48" s="516">
        <f t="shared" si="13"/>
        <v>2004</v>
      </c>
      <c r="BO48" s="588">
        <f t="shared" si="26"/>
        <v>10</v>
      </c>
      <c r="BP48" s="589">
        <f t="shared" si="21"/>
        <v>659990</v>
      </c>
      <c r="BQ48" s="682">
        <f t="shared" si="27"/>
        <v>659990</v>
      </c>
      <c r="BR48" s="591">
        <f t="shared" si="28"/>
        <v>659990</v>
      </c>
      <c r="BS48" s="11"/>
    </row>
    <row r="49" spans="1:71" ht="15" customHeight="1" x14ac:dyDescent="0.2">
      <c r="A49" s="327"/>
      <c r="B49" s="153" t="s">
        <v>228</v>
      </c>
      <c r="C49" s="316" t="s">
        <v>34</v>
      </c>
      <c r="D49" s="486" t="str">
        <f t="shared" si="22"/>
        <v>2.06.02.01.125.000</v>
      </c>
      <c r="E49" s="317" t="s">
        <v>169</v>
      </c>
      <c r="F49" s="153" t="s">
        <v>228</v>
      </c>
      <c r="G49" s="318" t="s">
        <v>128</v>
      </c>
      <c r="H49" s="319"/>
      <c r="I49" s="319"/>
      <c r="J49" s="319"/>
      <c r="K49" s="319"/>
      <c r="L49" s="320" t="s">
        <v>398</v>
      </c>
      <c r="M49" s="133"/>
      <c r="N49" s="320" t="s">
        <v>257</v>
      </c>
      <c r="O49" s="153">
        <v>2004</v>
      </c>
      <c r="P49" s="133"/>
      <c r="Q49" s="133" t="s">
        <v>128</v>
      </c>
      <c r="R49" s="133" t="s">
        <v>128</v>
      </c>
      <c r="S49" s="133" t="s">
        <v>128</v>
      </c>
      <c r="T49" s="133" t="s">
        <v>128</v>
      </c>
      <c r="U49" s="319"/>
      <c r="V49" s="319"/>
      <c r="W49" s="319"/>
      <c r="X49" s="319"/>
      <c r="Y49" s="319"/>
      <c r="Z49" s="319"/>
      <c r="AA49" s="319"/>
      <c r="AB49" s="319"/>
      <c r="AC49" s="319"/>
      <c r="AD49" s="319"/>
      <c r="AE49" s="319"/>
      <c r="AF49" s="319"/>
      <c r="AG49" s="319"/>
      <c r="AH49" s="319"/>
      <c r="AI49" s="319"/>
      <c r="AJ49" s="319"/>
      <c r="AK49" s="319"/>
      <c r="AL49" s="153" t="s">
        <v>130</v>
      </c>
      <c r="AM49" s="321">
        <v>1470000</v>
      </c>
      <c r="AN49" s="153">
        <v>2004</v>
      </c>
      <c r="AO49" s="318">
        <v>1</v>
      </c>
      <c r="AP49" s="318" t="s">
        <v>350</v>
      </c>
      <c r="AQ49" s="131">
        <v>1470000</v>
      </c>
      <c r="AR49" s="131">
        <v>1470000</v>
      </c>
      <c r="AS49" s="328" t="s">
        <v>86</v>
      </c>
      <c r="AT49" s="318" t="s">
        <v>128</v>
      </c>
      <c r="AU49" s="318" t="s">
        <v>355</v>
      </c>
      <c r="AV49" s="318" t="s">
        <v>93</v>
      </c>
      <c r="AW49" s="324" t="s">
        <v>371</v>
      </c>
      <c r="AX49" s="58" t="s">
        <v>128</v>
      </c>
      <c r="AY49" s="41" t="s">
        <v>128</v>
      </c>
      <c r="AZ49" s="41" t="s">
        <v>128</v>
      </c>
      <c r="BB49" t="str">
        <f t="shared" si="0"/>
        <v>0</v>
      </c>
      <c r="BC49" s="42" t="str">
        <f t="shared" si="5"/>
        <v>2.06.02</v>
      </c>
      <c r="BD49" s="513" t="str">
        <f t="shared" si="19"/>
        <v>ALAT RUMAH TANGGA</v>
      </c>
      <c r="BE49" s="42">
        <f t="shared" si="20"/>
        <v>5</v>
      </c>
      <c r="BF49" s="515">
        <f t="shared" si="18"/>
        <v>293998</v>
      </c>
      <c r="BG49" s="42">
        <f t="shared" si="6"/>
        <v>9</v>
      </c>
      <c r="BH49" s="529">
        <f t="shared" si="7"/>
        <v>1469990</v>
      </c>
      <c r="BI49" s="517">
        <f t="shared" si="8"/>
        <v>0</v>
      </c>
      <c r="BJ49" s="515">
        <f t="shared" si="9"/>
        <v>0</v>
      </c>
      <c r="BK49" s="525">
        <f t="shared" si="23"/>
        <v>0</v>
      </c>
      <c r="BL49" s="525">
        <f t="shared" si="24"/>
        <v>0</v>
      </c>
      <c r="BM49" s="525">
        <f t="shared" si="25"/>
        <v>0</v>
      </c>
      <c r="BN49" s="516">
        <f t="shared" si="13"/>
        <v>2004</v>
      </c>
      <c r="BO49" s="588">
        <f t="shared" si="26"/>
        <v>10</v>
      </c>
      <c r="BP49" s="589">
        <f t="shared" si="21"/>
        <v>1469990</v>
      </c>
      <c r="BQ49" s="682">
        <f t="shared" si="27"/>
        <v>1469990</v>
      </c>
      <c r="BR49" s="591">
        <f t="shared" si="28"/>
        <v>1469990</v>
      </c>
      <c r="BS49" s="11"/>
    </row>
    <row r="50" spans="1:71" ht="18" customHeight="1" x14ac:dyDescent="0.2">
      <c r="A50" s="327"/>
      <c r="B50" s="153" t="s">
        <v>232</v>
      </c>
      <c r="C50" s="316" t="s">
        <v>34</v>
      </c>
      <c r="D50" s="486" t="str">
        <f t="shared" si="22"/>
        <v>2.06.02.04.02.0001</v>
      </c>
      <c r="E50" s="317" t="s">
        <v>158</v>
      </c>
      <c r="F50" s="153" t="s">
        <v>232</v>
      </c>
      <c r="G50" s="318" t="s">
        <v>128</v>
      </c>
      <c r="H50" s="319"/>
      <c r="I50" s="319"/>
      <c r="J50" s="319"/>
      <c r="K50" s="319"/>
      <c r="L50" s="320" t="s">
        <v>251</v>
      </c>
      <c r="M50" s="153"/>
      <c r="N50" s="320" t="s">
        <v>140</v>
      </c>
      <c r="O50" s="153" t="s">
        <v>108</v>
      </c>
      <c r="P50" s="133"/>
      <c r="Q50" s="133" t="s">
        <v>128</v>
      </c>
      <c r="R50" s="133" t="s">
        <v>128</v>
      </c>
      <c r="S50" s="133" t="s">
        <v>128</v>
      </c>
      <c r="T50" s="133" t="s">
        <v>128</v>
      </c>
      <c r="U50" s="319"/>
      <c r="V50" s="319"/>
      <c r="W50" s="319"/>
      <c r="X50" s="319"/>
      <c r="Y50" s="319"/>
      <c r="Z50" s="319"/>
      <c r="AA50" s="319"/>
      <c r="AB50" s="319"/>
      <c r="AC50" s="319"/>
      <c r="AD50" s="319"/>
      <c r="AE50" s="319"/>
      <c r="AF50" s="319"/>
      <c r="AG50" s="319"/>
      <c r="AH50" s="319"/>
      <c r="AI50" s="319"/>
      <c r="AJ50" s="319"/>
      <c r="AK50" s="319"/>
      <c r="AL50" s="153" t="s">
        <v>130</v>
      </c>
      <c r="AM50" s="321">
        <v>6650000</v>
      </c>
      <c r="AN50" s="153" t="s">
        <v>108</v>
      </c>
      <c r="AO50" s="318">
        <v>1</v>
      </c>
      <c r="AP50" s="318" t="s">
        <v>350</v>
      </c>
      <c r="AQ50" s="126">
        <v>6650000</v>
      </c>
      <c r="AR50" s="126">
        <v>6650000</v>
      </c>
      <c r="AS50" s="328" t="s">
        <v>86</v>
      </c>
      <c r="AT50" s="318" t="s">
        <v>128</v>
      </c>
      <c r="AU50" s="318" t="s">
        <v>355</v>
      </c>
      <c r="AV50" s="318" t="s">
        <v>93</v>
      </c>
      <c r="AW50" s="324" t="s">
        <v>385</v>
      </c>
      <c r="AX50" s="58" t="s">
        <v>128</v>
      </c>
      <c r="AY50" s="41" t="s">
        <v>128</v>
      </c>
      <c r="AZ50" s="41" t="s">
        <v>128</v>
      </c>
      <c r="BB50" t="str">
        <f t="shared" si="0"/>
        <v>0</v>
      </c>
      <c r="BC50" s="42" t="str">
        <f t="shared" si="5"/>
        <v>2.06.02</v>
      </c>
      <c r="BD50" s="513" t="str">
        <f t="shared" si="19"/>
        <v>ALAT RUMAH TANGGA</v>
      </c>
      <c r="BE50" s="42">
        <f t="shared" si="20"/>
        <v>5</v>
      </c>
      <c r="BF50" s="515">
        <f t="shared" si="18"/>
        <v>1329998</v>
      </c>
      <c r="BG50" s="42">
        <f t="shared" si="6"/>
        <v>8</v>
      </c>
      <c r="BH50" s="529">
        <f t="shared" si="7"/>
        <v>6649990</v>
      </c>
      <c r="BI50" s="517">
        <f t="shared" si="8"/>
        <v>0</v>
      </c>
      <c r="BJ50" s="515">
        <f t="shared" si="9"/>
        <v>0</v>
      </c>
      <c r="BK50" s="525">
        <f t="shared" si="23"/>
        <v>0</v>
      </c>
      <c r="BL50" s="525">
        <f t="shared" si="24"/>
        <v>0</v>
      </c>
      <c r="BM50" s="525">
        <f t="shared" si="25"/>
        <v>0</v>
      </c>
      <c r="BN50" s="516" t="str">
        <f t="shared" si="13"/>
        <v>2005</v>
      </c>
      <c r="BO50" s="588">
        <f t="shared" si="26"/>
        <v>10</v>
      </c>
      <c r="BP50" s="589">
        <f t="shared" si="21"/>
        <v>6649990</v>
      </c>
      <c r="BQ50" s="682">
        <f t="shared" si="27"/>
        <v>6649990</v>
      </c>
      <c r="BR50" s="591">
        <f t="shared" si="28"/>
        <v>6649990</v>
      </c>
      <c r="BS50" s="11"/>
    </row>
    <row r="51" spans="1:71" ht="15" customHeight="1" x14ac:dyDescent="0.2">
      <c r="A51" s="327"/>
      <c r="B51" s="153" t="s">
        <v>230</v>
      </c>
      <c r="C51" s="316" t="s">
        <v>34</v>
      </c>
      <c r="D51" s="486" t="str">
        <f t="shared" si="22"/>
        <v>2.06.02.01.61.0001</v>
      </c>
      <c r="E51" s="317" t="s">
        <v>170</v>
      </c>
      <c r="F51" s="153" t="s">
        <v>230</v>
      </c>
      <c r="G51" s="318" t="s">
        <v>128</v>
      </c>
      <c r="H51" s="319"/>
      <c r="I51" s="319"/>
      <c r="J51" s="319"/>
      <c r="K51" s="319"/>
      <c r="L51" s="320" t="s">
        <v>249</v>
      </c>
      <c r="M51" s="153"/>
      <c r="N51" s="320" t="s">
        <v>255</v>
      </c>
      <c r="O51" s="153" t="s">
        <v>108</v>
      </c>
      <c r="P51" s="133"/>
      <c r="Q51" s="133" t="s">
        <v>128</v>
      </c>
      <c r="R51" s="133" t="s">
        <v>128</v>
      </c>
      <c r="S51" s="133" t="s">
        <v>128</v>
      </c>
      <c r="T51" s="133" t="s">
        <v>128</v>
      </c>
      <c r="U51" s="319"/>
      <c r="V51" s="319"/>
      <c r="W51" s="319"/>
      <c r="X51" s="319"/>
      <c r="Y51" s="319"/>
      <c r="Z51" s="319"/>
      <c r="AA51" s="319"/>
      <c r="AB51" s="319"/>
      <c r="AC51" s="319"/>
      <c r="AD51" s="319"/>
      <c r="AE51" s="319"/>
      <c r="AF51" s="319"/>
      <c r="AG51" s="319"/>
      <c r="AH51" s="319"/>
      <c r="AI51" s="319"/>
      <c r="AJ51" s="319"/>
      <c r="AK51" s="319"/>
      <c r="AL51" s="153" t="s">
        <v>130</v>
      </c>
      <c r="AM51" s="321">
        <v>560000</v>
      </c>
      <c r="AN51" s="153" t="s">
        <v>108</v>
      </c>
      <c r="AO51" s="318">
        <v>1</v>
      </c>
      <c r="AP51" s="318" t="s">
        <v>350</v>
      </c>
      <c r="AQ51" s="126">
        <v>560000</v>
      </c>
      <c r="AR51" s="126">
        <v>560000</v>
      </c>
      <c r="AS51" s="328"/>
      <c r="AT51" s="318" t="s">
        <v>128</v>
      </c>
      <c r="AU51" s="318" t="s">
        <v>355</v>
      </c>
      <c r="AV51" s="318" t="s">
        <v>93</v>
      </c>
      <c r="AW51" s="324" t="s">
        <v>386</v>
      </c>
      <c r="AX51" s="58" t="s">
        <v>128</v>
      </c>
      <c r="AY51" s="41" t="s">
        <v>128</v>
      </c>
      <c r="AZ51" s="41" t="s">
        <v>128</v>
      </c>
      <c r="BB51" t="str">
        <f t="shared" si="0"/>
        <v>0</v>
      </c>
      <c r="BC51" s="42" t="str">
        <f t="shared" si="5"/>
        <v>2.06.02</v>
      </c>
      <c r="BD51" s="513" t="str">
        <f t="shared" si="19"/>
        <v>ALAT RUMAH TANGGA</v>
      </c>
      <c r="BE51" s="42">
        <f t="shared" si="20"/>
        <v>5</v>
      </c>
      <c r="BF51" s="515">
        <f t="shared" si="18"/>
        <v>111998</v>
      </c>
      <c r="BG51" s="42">
        <f t="shared" si="6"/>
        <v>8</v>
      </c>
      <c r="BH51" s="529">
        <f t="shared" si="7"/>
        <v>559990</v>
      </c>
      <c r="BI51" s="517">
        <f t="shared" si="8"/>
        <v>0</v>
      </c>
      <c r="BJ51" s="515">
        <f t="shared" si="9"/>
        <v>0</v>
      </c>
      <c r="BK51" s="525">
        <f t="shared" si="23"/>
        <v>0</v>
      </c>
      <c r="BL51" s="525">
        <f t="shared" si="24"/>
        <v>0</v>
      </c>
      <c r="BM51" s="525">
        <f t="shared" si="25"/>
        <v>0</v>
      </c>
      <c r="BN51" s="516" t="str">
        <f t="shared" si="13"/>
        <v>2005</v>
      </c>
      <c r="BO51" s="588">
        <f t="shared" si="26"/>
        <v>10</v>
      </c>
      <c r="BP51" s="589">
        <f t="shared" si="21"/>
        <v>559990</v>
      </c>
      <c r="BQ51" s="682">
        <f t="shared" si="27"/>
        <v>559990</v>
      </c>
      <c r="BR51" s="591">
        <f t="shared" si="28"/>
        <v>559990</v>
      </c>
      <c r="BS51" s="11"/>
    </row>
    <row r="52" spans="1:71" ht="16" x14ac:dyDescent="0.2">
      <c r="A52" s="327"/>
      <c r="B52" s="153" t="s">
        <v>228</v>
      </c>
      <c r="C52" s="316" t="s">
        <v>34</v>
      </c>
      <c r="D52" s="486" t="str">
        <f t="shared" si="22"/>
        <v>2.06.02.01.125.000</v>
      </c>
      <c r="E52" s="317" t="s">
        <v>440</v>
      </c>
      <c r="F52" s="153" t="s">
        <v>228</v>
      </c>
      <c r="G52" s="318" t="s">
        <v>128</v>
      </c>
      <c r="H52" s="319"/>
      <c r="I52" s="319"/>
      <c r="J52" s="319"/>
      <c r="K52" s="319"/>
      <c r="L52" s="320" t="s">
        <v>249</v>
      </c>
      <c r="M52" s="153"/>
      <c r="N52" s="320" t="s">
        <v>257</v>
      </c>
      <c r="O52" s="153" t="s">
        <v>108</v>
      </c>
      <c r="P52" s="133"/>
      <c r="Q52" s="133" t="s">
        <v>128</v>
      </c>
      <c r="R52" s="133" t="s">
        <v>128</v>
      </c>
      <c r="S52" s="133" t="s">
        <v>128</v>
      </c>
      <c r="T52" s="133" t="s">
        <v>128</v>
      </c>
      <c r="U52" s="319"/>
      <c r="V52" s="319"/>
      <c r="W52" s="319"/>
      <c r="X52" s="319"/>
      <c r="Y52" s="319"/>
      <c r="Z52" s="319"/>
      <c r="AA52" s="319"/>
      <c r="AB52" s="319"/>
      <c r="AC52" s="319"/>
      <c r="AD52" s="319"/>
      <c r="AE52" s="319"/>
      <c r="AF52" s="319"/>
      <c r="AG52" s="319"/>
      <c r="AH52" s="319"/>
      <c r="AI52" s="319"/>
      <c r="AJ52" s="319"/>
      <c r="AK52" s="319"/>
      <c r="AL52" s="153" t="s">
        <v>130</v>
      </c>
      <c r="AM52" s="321">
        <v>3920000</v>
      </c>
      <c r="AN52" s="153" t="s">
        <v>108</v>
      </c>
      <c r="AO52" s="318">
        <v>1</v>
      </c>
      <c r="AP52" s="318" t="s">
        <v>350</v>
      </c>
      <c r="AQ52" s="126">
        <v>3920000</v>
      </c>
      <c r="AR52" s="126">
        <v>3920000</v>
      </c>
      <c r="AS52" s="318" t="s">
        <v>86</v>
      </c>
      <c r="AT52" s="318" t="s">
        <v>128</v>
      </c>
      <c r="AU52" s="318" t="s">
        <v>359</v>
      </c>
      <c r="AV52" s="318" t="s">
        <v>93</v>
      </c>
      <c r="AW52" s="324" t="s">
        <v>366</v>
      </c>
      <c r="AX52" s="58" t="s">
        <v>128</v>
      </c>
      <c r="AY52" s="41" t="s">
        <v>128</v>
      </c>
      <c r="AZ52" s="41" t="s">
        <v>128</v>
      </c>
      <c r="BB52" t="str">
        <f t="shared" si="0"/>
        <v>0</v>
      </c>
      <c r="BC52" s="42" t="str">
        <f t="shared" si="5"/>
        <v>2.06.02</v>
      </c>
      <c r="BD52" s="513" t="str">
        <f t="shared" si="19"/>
        <v>ALAT RUMAH TANGGA</v>
      </c>
      <c r="BE52" s="42">
        <f t="shared" si="20"/>
        <v>5</v>
      </c>
      <c r="BF52" s="515">
        <f t="shared" si="18"/>
        <v>783998</v>
      </c>
      <c r="BG52" s="42">
        <f t="shared" si="6"/>
        <v>8</v>
      </c>
      <c r="BH52" s="529">
        <f t="shared" si="7"/>
        <v>3919990</v>
      </c>
      <c r="BI52" s="517">
        <f t="shared" si="8"/>
        <v>0</v>
      </c>
      <c r="BJ52" s="515">
        <f t="shared" si="9"/>
        <v>0</v>
      </c>
      <c r="BK52" s="525">
        <f t="shared" si="23"/>
        <v>0</v>
      </c>
      <c r="BL52" s="525">
        <f t="shared" si="24"/>
        <v>0</v>
      </c>
      <c r="BM52" s="525">
        <f t="shared" si="25"/>
        <v>0</v>
      </c>
      <c r="BN52" s="516" t="str">
        <f t="shared" si="13"/>
        <v>2005</v>
      </c>
      <c r="BO52" s="588">
        <f t="shared" si="26"/>
        <v>10</v>
      </c>
      <c r="BP52" s="589">
        <f t="shared" si="21"/>
        <v>3919990</v>
      </c>
      <c r="BQ52" s="682">
        <f t="shared" si="27"/>
        <v>3919990</v>
      </c>
      <c r="BR52" s="591">
        <f t="shared" si="28"/>
        <v>3919990</v>
      </c>
      <c r="BS52" s="11"/>
    </row>
    <row r="53" spans="1:71" ht="15" customHeight="1" x14ac:dyDescent="0.2">
      <c r="A53" s="330"/>
      <c r="B53" s="278" t="s">
        <v>232</v>
      </c>
      <c r="C53" s="331" t="s">
        <v>34</v>
      </c>
      <c r="D53" s="494" t="str">
        <f t="shared" si="22"/>
        <v>2.06.02.04.02.0001</v>
      </c>
      <c r="E53" s="477" t="s">
        <v>158</v>
      </c>
      <c r="F53" s="278" t="s">
        <v>232</v>
      </c>
      <c r="G53" s="332" t="s">
        <v>128</v>
      </c>
      <c r="H53" s="333"/>
      <c r="I53" s="333"/>
      <c r="J53" s="333"/>
      <c r="K53" s="333"/>
      <c r="L53" s="334" t="s">
        <v>251</v>
      </c>
      <c r="M53" s="214"/>
      <c r="N53" s="334" t="s">
        <v>140</v>
      </c>
      <c r="O53" s="278" t="s">
        <v>108</v>
      </c>
      <c r="P53" s="214"/>
      <c r="Q53" s="214" t="s">
        <v>128</v>
      </c>
      <c r="R53" s="214" t="s">
        <v>128</v>
      </c>
      <c r="S53" s="214" t="s">
        <v>128</v>
      </c>
      <c r="T53" s="214" t="s">
        <v>128</v>
      </c>
      <c r="U53" s="333"/>
      <c r="V53" s="333"/>
      <c r="W53" s="333"/>
      <c r="X53" s="333"/>
      <c r="Y53" s="333"/>
      <c r="Z53" s="333"/>
      <c r="AA53" s="333"/>
      <c r="AB53" s="333"/>
      <c r="AC53" s="333"/>
      <c r="AD53" s="333"/>
      <c r="AE53" s="333"/>
      <c r="AF53" s="333"/>
      <c r="AG53" s="333"/>
      <c r="AH53" s="333"/>
      <c r="AI53" s="333"/>
      <c r="AJ53" s="333"/>
      <c r="AK53" s="333"/>
      <c r="AL53" s="278" t="s">
        <v>130</v>
      </c>
      <c r="AM53" s="335">
        <v>3800000</v>
      </c>
      <c r="AN53" s="278" t="s">
        <v>108</v>
      </c>
      <c r="AO53" s="332">
        <v>1</v>
      </c>
      <c r="AP53" s="332" t="s">
        <v>350</v>
      </c>
      <c r="AQ53" s="211">
        <v>3800000</v>
      </c>
      <c r="AR53" s="211">
        <v>3800000</v>
      </c>
      <c r="AS53" s="336" t="s">
        <v>86</v>
      </c>
      <c r="AT53" s="332" t="s">
        <v>128</v>
      </c>
      <c r="AU53" s="332" t="s">
        <v>355</v>
      </c>
      <c r="AV53" s="332" t="s">
        <v>93</v>
      </c>
      <c r="AW53" s="337" t="s">
        <v>385</v>
      </c>
      <c r="AX53" s="58" t="s">
        <v>128</v>
      </c>
      <c r="AY53" s="41" t="s">
        <v>128</v>
      </c>
      <c r="AZ53" s="41" t="s">
        <v>128</v>
      </c>
      <c r="BB53" t="str">
        <f t="shared" si="0"/>
        <v>0</v>
      </c>
      <c r="BC53" s="42" t="str">
        <f t="shared" si="5"/>
        <v>2.06.02</v>
      </c>
      <c r="BD53" s="513" t="str">
        <f t="shared" si="19"/>
        <v>ALAT RUMAH TANGGA</v>
      </c>
      <c r="BE53" s="42">
        <f t="shared" si="20"/>
        <v>5</v>
      </c>
      <c r="BF53" s="515">
        <f t="shared" si="18"/>
        <v>759998</v>
      </c>
      <c r="BG53" s="42">
        <f t="shared" si="6"/>
        <v>8</v>
      </c>
      <c r="BH53" s="529">
        <f t="shared" si="7"/>
        <v>3799990</v>
      </c>
      <c r="BI53" s="517">
        <f t="shared" si="8"/>
        <v>0</v>
      </c>
      <c r="BJ53" s="515">
        <f t="shared" si="9"/>
        <v>0</v>
      </c>
      <c r="BK53" s="525">
        <f t="shared" si="23"/>
        <v>0</v>
      </c>
      <c r="BL53" s="525">
        <f t="shared" si="24"/>
        <v>0</v>
      </c>
      <c r="BM53" s="525">
        <f t="shared" si="25"/>
        <v>0</v>
      </c>
      <c r="BN53" s="516" t="str">
        <f t="shared" si="13"/>
        <v>2005</v>
      </c>
      <c r="BO53" s="588">
        <f t="shared" si="26"/>
        <v>10</v>
      </c>
      <c r="BP53" s="589">
        <f t="shared" si="21"/>
        <v>3799990</v>
      </c>
      <c r="BQ53" s="682">
        <f t="shared" si="27"/>
        <v>3799990</v>
      </c>
      <c r="BR53" s="591">
        <f t="shared" si="28"/>
        <v>3799990</v>
      </c>
      <c r="BS53" s="11"/>
    </row>
    <row r="54" spans="1:71" ht="15" customHeight="1" x14ac:dyDescent="0.2">
      <c r="A54" s="327"/>
      <c r="B54" s="153" t="s">
        <v>229</v>
      </c>
      <c r="C54" s="316" t="s">
        <v>34</v>
      </c>
      <c r="D54" s="486" t="str">
        <f t="shared" si="22"/>
        <v>2.06.01.04.16.0001</v>
      </c>
      <c r="E54" s="317" t="s">
        <v>161</v>
      </c>
      <c r="F54" s="153" t="s">
        <v>229</v>
      </c>
      <c r="G54" s="318" t="s">
        <v>128</v>
      </c>
      <c r="H54" s="319"/>
      <c r="I54" s="319"/>
      <c r="J54" s="319"/>
      <c r="K54" s="319"/>
      <c r="L54" s="320" t="s">
        <v>249</v>
      </c>
      <c r="M54" s="133"/>
      <c r="N54" s="153" t="s">
        <v>254</v>
      </c>
      <c r="O54" s="153" t="s">
        <v>108</v>
      </c>
      <c r="P54" s="133"/>
      <c r="Q54" s="133" t="s">
        <v>128</v>
      </c>
      <c r="R54" s="133" t="s">
        <v>128</v>
      </c>
      <c r="S54" s="133" t="s">
        <v>128</v>
      </c>
      <c r="T54" s="133" t="s">
        <v>128</v>
      </c>
      <c r="U54" s="319"/>
      <c r="V54" s="319"/>
      <c r="W54" s="319"/>
      <c r="X54" s="319"/>
      <c r="Y54" s="319"/>
      <c r="Z54" s="319"/>
      <c r="AA54" s="319"/>
      <c r="AB54" s="319"/>
      <c r="AC54" s="319"/>
      <c r="AD54" s="319"/>
      <c r="AE54" s="319"/>
      <c r="AF54" s="319"/>
      <c r="AG54" s="319"/>
      <c r="AH54" s="319"/>
      <c r="AI54" s="319"/>
      <c r="AJ54" s="319"/>
      <c r="AK54" s="319"/>
      <c r="AL54" s="153" t="s">
        <v>130</v>
      </c>
      <c r="AM54" s="321">
        <v>660000</v>
      </c>
      <c r="AN54" s="153" t="s">
        <v>108</v>
      </c>
      <c r="AO54" s="318">
        <v>1</v>
      </c>
      <c r="AP54" s="318" t="s">
        <v>350</v>
      </c>
      <c r="AQ54" s="131">
        <v>660000</v>
      </c>
      <c r="AR54" s="131">
        <v>660000</v>
      </c>
      <c r="AS54" s="328" t="s">
        <v>335</v>
      </c>
      <c r="AT54" s="328" t="s">
        <v>128</v>
      </c>
      <c r="AU54" s="328" t="s">
        <v>359</v>
      </c>
      <c r="AV54" s="328" t="s">
        <v>93</v>
      </c>
      <c r="AW54" s="329" t="s">
        <v>360</v>
      </c>
      <c r="AX54" s="59" t="s">
        <v>128</v>
      </c>
      <c r="AY54" s="43" t="s">
        <v>128</v>
      </c>
      <c r="AZ54" s="43" t="s">
        <v>128</v>
      </c>
      <c r="BB54" t="str">
        <f t="shared" si="0"/>
        <v>0</v>
      </c>
      <c r="BC54" s="42" t="str">
        <f t="shared" si="5"/>
        <v>2.06.01</v>
      </c>
      <c r="BD54" s="513" t="str">
        <f t="shared" si="19"/>
        <v>ALAT KANTOR</v>
      </c>
      <c r="BE54" s="42">
        <f t="shared" si="20"/>
        <v>5</v>
      </c>
      <c r="BF54" s="515">
        <f t="shared" si="18"/>
        <v>131998</v>
      </c>
      <c r="BG54" s="42">
        <f t="shared" si="6"/>
        <v>8</v>
      </c>
      <c r="BH54" s="529">
        <f t="shared" si="7"/>
        <v>659990</v>
      </c>
      <c r="BI54" s="517">
        <f t="shared" si="8"/>
        <v>0</v>
      </c>
      <c r="BJ54" s="515">
        <f t="shared" si="9"/>
        <v>0</v>
      </c>
      <c r="BK54" s="525">
        <f t="shared" si="23"/>
        <v>0</v>
      </c>
      <c r="BL54" s="525">
        <f t="shared" si="24"/>
        <v>0</v>
      </c>
      <c r="BM54" s="525">
        <f t="shared" si="25"/>
        <v>0</v>
      </c>
      <c r="BN54" s="516" t="str">
        <f t="shared" si="13"/>
        <v>2005</v>
      </c>
      <c r="BO54" s="588">
        <f t="shared" si="26"/>
        <v>10</v>
      </c>
      <c r="BP54" s="589">
        <f t="shared" si="21"/>
        <v>659990</v>
      </c>
      <c r="BQ54" s="682">
        <f t="shared" si="27"/>
        <v>659990</v>
      </c>
      <c r="BR54" s="591">
        <f t="shared" si="28"/>
        <v>659990</v>
      </c>
      <c r="BS54" s="11"/>
    </row>
    <row r="55" spans="1:71" ht="17.25" customHeight="1" x14ac:dyDescent="0.2">
      <c r="A55" s="327"/>
      <c r="B55" s="153" t="s">
        <v>232</v>
      </c>
      <c r="C55" s="316" t="s">
        <v>34</v>
      </c>
      <c r="D55" s="486" t="str">
        <f t="shared" si="22"/>
        <v>2.06.02.04.02.0001</v>
      </c>
      <c r="E55" s="317" t="s">
        <v>158</v>
      </c>
      <c r="F55" s="153" t="s">
        <v>232</v>
      </c>
      <c r="G55" s="318" t="s">
        <v>128</v>
      </c>
      <c r="H55" s="319"/>
      <c r="I55" s="319"/>
      <c r="J55" s="319"/>
      <c r="K55" s="319"/>
      <c r="L55" s="320" t="s">
        <v>133</v>
      </c>
      <c r="M55" s="133"/>
      <c r="N55" s="153" t="s">
        <v>140</v>
      </c>
      <c r="O55" s="153" t="s">
        <v>108</v>
      </c>
      <c r="P55" s="133"/>
      <c r="Q55" s="133" t="s">
        <v>128</v>
      </c>
      <c r="R55" s="133" t="s">
        <v>128</v>
      </c>
      <c r="S55" s="133" t="s">
        <v>128</v>
      </c>
      <c r="T55" s="133" t="s">
        <v>128</v>
      </c>
      <c r="U55" s="319"/>
      <c r="V55" s="319"/>
      <c r="W55" s="319"/>
      <c r="X55" s="319"/>
      <c r="Y55" s="319"/>
      <c r="Z55" s="319"/>
      <c r="AA55" s="319"/>
      <c r="AB55" s="319"/>
      <c r="AC55" s="319"/>
      <c r="AD55" s="319"/>
      <c r="AE55" s="319"/>
      <c r="AF55" s="319"/>
      <c r="AG55" s="319"/>
      <c r="AH55" s="319"/>
      <c r="AI55" s="319"/>
      <c r="AJ55" s="319"/>
      <c r="AK55" s="319"/>
      <c r="AL55" s="153" t="s">
        <v>130</v>
      </c>
      <c r="AM55" s="321">
        <v>2450000</v>
      </c>
      <c r="AN55" s="153" t="s">
        <v>108</v>
      </c>
      <c r="AO55" s="318">
        <v>1</v>
      </c>
      <c r="AP55" s="318" t="s">
        <v>350</v>
      </c>
      <c r="AQ55" s="131">
        <v>2450000</v>
      </c>
      <c r="AR55" s="131">
        <v>2450000</v>
      </c>
      <c r="AS55" s="318" t="s">
        <v>335</v>
      </c>
      <c r="AT55" s="318" t="s">
        <v>128</v>
      </c>
      <c r="AU55" s="318" t="s">
        <v>355</v>
      </c>
      <c r="AV55" s="318" t="s">
        <v>93</v>
      </c>
      <c r="AW55" s="324" t="s">
        <v>91</v>
      </c>
      <c r="AX55" s="58" t="s">
        <v>128</v>
      </c>
      <c r="AY55" s="41" t="s">
        <v>128</v>
      </c>
      <c r="AZ55" s="41" t="s">
        <v>128</v>
      </c>
      <c r="BB55" t="str">
        <f t="shared" si="0"/>
        <v>0</v>
      </c>
      <c r="BC55" s="42" t="str">
        <f t="shared" si="5"/>
        <v>2.06.02</v>
      </c>
      <c r="BD55" s="513" t="str">
        <f t="shared" si="19"/>
        <v>ALAT RUMAH TANGGA</v>
      </c>
      <c r="BE55" s="42">
        <f t="shared" si="20"/>
        <v>5</v>
      </c>
      <c r="BF55" s="515">
        <f t="shared" si="18"/>
        <v>489998</v>
      </c>
      <c r="BG55" s="42">
        <f t="shared" si="6"/>
        <v>8</v>
      </c>
      <c r="BH55" s="529">
        <f t="shared" si="7"/>
        <v>2449990</v>
      </c>
      <c r="BI55" s="517">
        <f t="shared" si="8"/>
        <v>0</v>
      </c>
      <c r="BJ55" s="515">
        <f t="shared" si="9"/>
        <v>0</v>
      </c>
      <c r="BK55" s="525">
        <f t="shared" si="23"/>
        <v>0</v>
      </c>
      <c r="BL55" s="525">
        <f t="shared" si="24"/>
        <v>0</v>
      </c>
      <c r="BM55" s="525">
        <f t="shared" si="25"/>
        <v>0</v>
      </c>
      <c r="BN55" s="516" t="str">
        <f t="shared" si="13"/>
        <v>2005</v>
      </c>
      <c r="BO55" s="588">
        <f t="shared" si="26"/>
        <v>10</v>
      </c>
      <c r="BP55" s="589">
        <f t="shared" si="21"/>
        <v>2449990</v>
      </c>
      <c r="BQ55" s="682">
        <f t="shared" si="27"/>
        <v>2449990</v>
      </c>
      <c r="BR55" s="591">
        <f t="shared" si="28"/>
        <v>2449990</v>
      </c>
      <c r="BS55" s="11"/>
    </row>
    <row r="56" spans="1:71" ht="15" customHeight="1" x14ac:dyDescent="0.2">
      <c r="A56" s="327"/>
      <c r="B56" s="153" t="s">
        <v>234</v>
      </c>
      <c r="C56" s="316" t="s">
        <v>34</v>
      </c>
      <c r="D56" s="486" t="str">
        <f t="shared" si="22"/>
        <v>2.06.01.04.25.0001</v>
      </c>
      <c r="E56" s="317" t="s">
        <v>165</v>
      </c>
      <c r="F56" s="153" t="s">
        <v>234</v>
      </c>
      <c r="G56" s="318" t="s">
        <v>128</v>
      </c>
      <c r="H56" s="319"/>
      <c r="I56" s="319"/>
      <c r="J56" s="319"/>
      <c r="K56" s="319"/>
      <c r="L56" s="320" t="s">
        <v>269</v>
      </c>
      <c r="M56" s="133"/>
      <c r="N56" s="153" t="s">
        <v>259</v>
      </c>
      <c r="O56" s="153" t="s">
        <v>108</v>
      </c>
      <c r="P56" s="133"/>
      <c r="Q56" s="133" t="s">
        <v>128</v>
      </c>
      <c r="R56" s="133" t="s">
        <v>128</v>
      </c>
      <c r="S56" s="133" t="s">
        <v>128</v>
      </c>
      <c r="T56" s="133" t="s">
        <v>128</v>
      </c>
      <c r="U56" s="319"/>
      <c r="V56" s="319"/>
      <c r="W56" s="319"/>
      <c r="X56" s="319"/>
      <c r="Y56" s="319"/>
      <c r="Z56" s="319"/>
      <c r="AA56" s="319"/>
      <c r="AB56" s="319"/>
      <c r="AC56" s="319"/>
      <c r="AD56" s="319"/>
      <c r="AE56" s="319"/>
      <c r="AF56" s="319"/>
      <c r="AG56" s="319"/>
      <c r="AH56" s="319"/>
      <c r="AI56" s="319"/>
      <c r="AJ56" s="319"/>
      <c r="AK56" s="319"/>
      <c r="AL56" s="153" t="s">
        <v>130</v>
      </c>
      <c r="AM56" s="321">
        <v>630000</v>
      </c>
      <c r="AN56" s="153" t="s">
        <v>108</v>
      </c>
      <c r="AO56" s="318">
        <v>1</v>
      </c>
      <c r="AP56" s="318" t="s">
        <v>350</v>
      </c>
      <c r="AQ56" s="131">
        <v>630000</v>
      </c>
      <c r="AR56" s="131">
        <v>630000</v>
      </c>
      <c r="AS56" s="318" t="s">
        <v>335</v>
      </c>
      <c r="AT56" s="318" t="s">
        <v>128</v>
      </c>
      <c r="AU56" s="318" t="s">
        <v>355</v>
      </c>
      <c r="AV56" s="318" t="s">
        <v>93</v>
      </c>
      <c r="AW56" s="324" t="s">
        <v>91</v>
      </c>
      <c r="AX56" s="58" t="s">
        <v>128</v>
      </c>
      <c r="AY56" s="41" t="s">
        <v>128</v>
      </c>
      <c r="AZ56" s="41" t="s">
        <v>128</v>
      </c>
      <c r="BB56" t="str">
        <f t="shared" si="0"/>
        <v>0</v>
      </c>
      <c r="BC56" s="42" t="str">
        <f t="shared" si="5"/>
        <v>2.06.01</v>
      </c>
      <c r="BD56" s="513" t="str">
        <f t="shared" si="19"/>
        <v>ALAT KANTOR</v>
      </c>
      <c r="BE56" s="42">
        <f t="shared" si="20"/>
        <v>5</v>
      </c>
      <c r="BF56" s="515">
        <f t="shared" si="18"/>
        <v>125998</v>
      </c>
      <c r="BG56" s="42">
        <f t="shared" si="6"/>
        <v>8</v>
      </c>
      <c r="BH56" s="529">
        <f t="shared" si="7"/>
        <v>629990</v>
      </c>
      <c r="BI56" s="517">
        <f t="shared" si="8"/>
        <v>0</v>
      </c>
      <c r="BJ56" s="515">
        <f t="shared" si="9"/>
        <v>0</v>
      </c>
      <c r="BK56" s="525">
        <f t="shared" si="23"/>
        <v>0</v>
      </c>
      <c r="BL56" s="525">
        <f t="shared" si="24"/>
        <v>0</v>
      </c>
      <c r="BM56" s="525">
        <f t="shared" si="25"/>
        <v>0</v>
      </c>
      <c r="BN56" s="516" t="str">
        <f t="shared" si="13"/>
        <v>2005</v>
      </c>
      <c r="BO56" s="588">
        <f t="shared" si="26"/>
        <v>10</v>
      </c>
      <c r="BP56" s="589">
        <f t="shared" si="21"/>
        <v>629990</v>
      </c>
      <c r="BQ56" s="682">
        <f t="shared" si="27"/>
        <v>629990</v>
      </c>
      <c r="BR56" s="591">
        <f t="shared" si="28"/>
        <v>629990</v>
      </c>
      <c r="BS56" s="11"/>
    </row>
    <row r="57" spans="1:71" ht="15" customHeight="1" x14ac:dyDescent="0.2">
      <c r="A57" s="327"/>
      <c r="B57" s="153" t="s">
        <v>232</v>
      </c>
      <c r="C57" s="316" t="s">
        <v>34</v>
      </c>
      <c r="D57" s="486" t="str">
        <f t="shared" si="22"/>
        <v>2.06.02.04.02.0001</v>
      </c>
      <c r="E57" s="317" t="s">
        <v>158</v>
      </c>
      <c r="F57" s="153" t="s">
        <v>232</v>
      </c>
      <c r="G57" s="318" t="s">
        <v>128</v>
      </c>
      <c r="H57" s="319"/>
      <c r="I57" s="319"/>
      <c r="J57" s="319"/>
      <c r="K57" s="319"/>
      <c r="L57" s="320" t="s">
        <v>251</v>
      </c>
      <c r="M57" s="133"/>
      <c r="N57" s="153" t="s">
        <v>140</v>
      </c>
      <c r="O57" s="153" t="s">
        <v>108</v>
      </c>
      <c r="P57" s="133"/>
      <c r="Q57" s="133" t="s">
        <v>128</v>
      </c>
      <c r="R57" s="133" t="s">
        <v>128</v>
      </c>
      <c r="S57" s="133" t="s">
        <v>128</v>
      </c>
      <c r="T57" s="133" t="s">
        <v>128</v>
      </c>
      <c r="U57" s="319"/>
      <c r="V57" s="319"/>
      <c r="W57" s="319"/>
      <c r="X57" s="319"/>
      <c r="Y57" s="319"/>
      <c r="Z57" s="319"/>
      <c r="AA57" s="319"/>
      <c r="AB57" s="319"/>
      <c r="AC57" s="319"/>
      <c r="AD57" s="319"/>
      <c r="AE57" s="319"/>
      <c r="AF57" s="319"/>
      <c r="AG57" s="319"/>
      <c r="AH57" s="319"/>
      <c r="AI57" s="319"/>
      <c r="AJ57" s="319"/>
      <c r="AK57" s="319"/>
      <c r="AL57" s="153" t="s">
        <v>130</v>
      </c>
      <c r="AM57" s="321">
        <v>4400000</v>
      </c>
      <c r="AN57" s="153" t="s">
        <v>108</v>
      </c>
      <c r="AO57" s="318">
        <v>1</v>
      </c>
      <c r="AP57" s="318" t="s">
        <v>350</v>
      </c>
      <c r="AQ57" s="131">
        <v>4400000</v>
      </c>
      <c r="AR57" s="131">
        <v>4400000</v>
      </c>
      <c r="AS57" s="328" t="s">
        <v>86</v>
      </c>
      <c r="AT57" s="328" t="s">
        <v>128</v>
      </c>
      <c r="AU57" s="328" t="s">
        <v>361</v>
      </c>
      <c r="AV57" s="328" t="s">
        <v>93</v>
      </c>
      <c r="AW57" s="329" t="s">
        <v>381</v>
      </c>
      <c r="AX57" s="59" t="s">
        <v>128</v>
      </c>
      <c r="AY57" s="43" t="s">
        <v>128</v>
      </c>
      <c r="AZ57" s="43" t="s">
        <v>128</v>
      </c>
      <c r="BB57" t="str">
        <f t="shared" si="0"/>
        <v>0</v>
      </c>
      <c r="BC57" s="42" t="str">
        <f t="shared" si="5"/>
        <v>2.06.02</v>
      </c>
      <c r="BD57" s="513" t="str">
        <f t="shared" si="19"/>
        <v>ALAT RUMAH TANGGA</v>
      </c>
      <c r="BE57" s="42">
        <f t="shared" si="20"/>
        <v>5</v>
      </c>
      <c r="BF57" s="515">
        <f t="shared" si="18"/>
        <v>879998</v>
      </c>
      <c r="BG57" s="42">
        <f t="shared" si="6"/>
        <v>8</v>
      </c>
      <c r="BH57" s="529">
        <f t="shared" si="7"/>
        <v>4399990</v>
      </c>
      <c r="BI57" s="517">
        <f t="shared" si="8"/>
        <v>0</v>
      </c>
      <c r="BJ57" s="515">
        <f t="shared" si="9"/>
        <v>0</v>
      </c>
      <c r="BK57" s="525">
        <f t="shared" si="23"/>
        <v>0</v>
      </c>
      <c r="BL57" s="525">
        <f t="shared" si="24"/>
        <v>0</v>
      </c>
      <c r="BM57" s="525">
        <f t="shared" si="25"/>
        <v>0</v>
      </c>
      <c r="BN57" s="516" t="str">
        <f t="shared" si="13"/>
        <v>2005</v>
      </c>
      <c r="BO57" s="588">
        <f t="shared" si="26"/>
        <v>10</v>
      </c>
      <c r="BP57" s="589">
        <f t="shared" si="21"/>
        <v>4399990</v>
      </c>
      <c r="BQ57" s="682">
        <f t="shared" si="27"/>
        <v>4399990</v>
      </c>
      <c r="BR57" s="591">
        <f t="shared" si="28"/>
        <v>4399990</v>
      </c>
      <c r="BS57" s="11"/>
    </row>
    <row r="58" spans="1:71" s="37" customFormat="1" ht="32" x14ac:dyDescent="0.2">
      <c r="A58" s="327"/>
      <c r="B58" s="153" t="s">
        <v>230</v>
      </c>
      <c r="C58" s="316" t="s">
        <v>34</v>
      </c>
      <c r="D58" s="486" t="str">
        <f t="shared" si="22"/>
        <v>2.06.02.01.61.0001</v>
      </c>
      <c r="E58" s="317" t="s">
        <v>408</v>
      </c>
      <c r="F58" s="153" t="s">
        <v>230</v>
      </c>
      <c r="G58" s="318" t="s">
        <v>128</v>
      </c>
      <c r="H58" s="319"/>
      <c r="I58" s="319"/>
      <c r="J58" s="319"/>
      <c r="K58" s="319"/>
      <c r="L58" s="320" t="s">
        <v>271</v>
      </c>
      <c r="M58" s="133"/>
      <c r="N58" s="320" t="s">
        <v>255</v>
      </c>
      <c r="O58" s="153" t="s">
        <v>108</v>
      </c>
      <c r="P58" s="133"/>
      <c r="Q58" s="133" t="s">
        <v>128</v>
      </c>
      <c r="R58" s="133" t="s">
        <v>128</v>
      </c>
      <c r="S58" s="133" t="s">
        <v>128</v>
      </c>
      <c r="T58" s="133" t="s">
        <v>128</v>
      </c>
      <c r="U58" s="319"/>
      <c r="V58" s="319"/>
      <c r="W58" s="319"/>
      <c r="X58" s="319"/>
      <c r="Y58" s="319"/>
      <c r="Z58" s="319"/>
      <c r="AA58" s="319"/>
      <c r="AB58" s="319"/>
      <c r="AC58" s="319"/>
      <c r="AD58" s="319"/>
      <c r="AE58" s="319"/>
      <c r="AF58" s="319"/>
      <c r="AG58" s="319"/>
      <c r="AH58" s="319"/>
      <c r="AI58" s="319"/>
      <c r="AJ58" s="319"/>
      <c r="AK58" s="319"/>
      <c r="AL58" s="153" t="s">
        <v>130</v>
      </c>
      <c r="AM58" s="321">
        <v>1350000</v>
      </c>
      <c r="AN58" s="153" t="s">
        <v>108</v>
      </c>
      <c r="AO58" s="318">
        <v>1</v>
      </c>
      <c r="AP58" s="318" t="s">
        <v>350</v>
      </c>
      <c r="AQ58" s="131">
        <v>1350000</v>
      </c>
      <c r="AR58" s="131">
        <v>1350000</v>
      </c>
      <c r="AS58" s="318" t="s">
        <v>86</v>
      </c>
      <c r="AT58" s="318" t="s">
        <v>128</v>
      </c>
      <c r="AU58" s="318" t="s">
        <v>355</v>
      </c>
      <c r="AV58" s="318" t="s">
        <v>93</v>
      </c>
      <c r="AW58" s="338" t="s">
        <v>372</v>
      </c>
      <c r="AX58" s="58" t="s">
        <v>128</v>
      </c>
      <c r="AY58" s="41" t="s">
        <v>128</v>
      </c>
      <c r="AZ58" s="41" t="s">
        <v>128</v>
      </c>
      <c r="BA58" s="11"/>
      <c r="BB58" s="11" t="str">
        <f t="shared" si="0"/>
        <v>0</v>
      </c>
      <c r="BC58" s="42" t="str">
        <f t="shared" si="5"/>
        <v>2.06.02</v>
      </c>
      <c r="BD58" s="513" t="str">
        <f t="shared" si="19"/>
        <v>ALAT RUMAH TANGGA</v>
      </c>
      <c r="BE58" s="42">
        <f t="shared" si="20"/>
        <v>5</v>
      </c>
      <c r="BF58" s="515">
        <f t="shared" si="18"/>
        <v>269998</v>
      </c>
      <c r="BG58" s="42">
        <f t="shared" si="6"/>
        <v>8</v>
      </c>
      <c r="BH58" s="529">
        <f t="shared" si="7"/>
        <v>1349990</v>
      </c>
      <c r="BI58" s="517">
        <f t="shared" si="8"/>
        <v>0</v>
      </c>
      <c r="BJ58" s="515">
        <f t="shared" si="9"/>
        <v>0</v>
      </c>
      <c r="BK58" s="525">
        <f t="shared" si="23"/>
        <v>0</v>
      </c>
      <c r="BL58" s="525">
        <f t="shared" si="24"/>
        <v>0</v>
      </c>
      <c r="BM58" s="525">
        <f t="shared" si="25"/>
        <v>0</v>
      </c>
      <c r="BN58" s="516" t="str">
        <f t="shared" si="13"/>
        <v>2005</v>
      </c>
      <c r="BO58" s="588">
        <f t="shared" si="26"/>
        <v>10</v>
      </c>
      <c r="BP58" s="589">
        <f t="shared" si="21"/>
        <v>1349990</v>
      </c>
      <c r="BQ58" s="682">
        <f t="shared" si="27"/>
        <v>1349990</v>
      </c>
      <c r="BR58" s="591">
        <f t="shared" si="28"/>
        <v>1349990</v>
      </c>
      <c r="BS58" s="11"/>
    </row>
    <row r="59" spans="1:71" s="37" customFormat="1" ht="32" x14ac:dyDescent="0.2">
      <c r="A59" s="327"/>
      <c r="B59" s="153" t="s">
        <v>230</v>
      </c>
      <c r="C59" s="316" t="s">
        <v>34</v>
      </c>
      <c r="D59" s="486" t="str">
        <f t="shared" si="22"/>
        <v>2.06.02.01.61.0001</v>
      </c>
      <c r="E59" s="317" t="s">
        <v>408</v>
      </c>
      <c r="F59" s="153" t="s">
        <v>230</v>
      </c>
      <c r="G59" s="318" t="s">
        <v>128</v>
      </c>
      <c r="H59" s="319"/>
      <c r="I59" s="319"/>
      <c r="J59" s="319"/>
      <c r="K59" s="319"/>
      <c r="L59" s="320" t="s">
        <v>271</v>
      </c>
      <c r="M59" s="133"/>
      <c r="N59" s="320" t="s">
        <v>255</v>
      </c>
      <c r="O59" s="153" t="s">
        <v>108</v>
      </c>
      <c r="P59" s="133"/>
      <c r="Q59" s="133" t="s">
        <v>128</v>
      </c>
      <c r="R59" s="133" t="s">
        <v>128</v>
      </c>
      <c r="S59" s="133" t="s">
        <v>128</v>
      </c>
      <c r="T59" s="133" t="s">
        <v>128</v>
      </c>
      <c r="U59" s="319"/>
      <c r="V59" s="319"/>
      <c r="W59" s="319"/>
      <c r="X59" s="319"/>
      <c r="Y59" s="319"/>
      <c r="Z59" s="319"/>
      <c r="AA59" s="319"/>
      <c r="AB59" s="319"/>
      <c r="AC59" s="319"/>
      <c r="AD59" s="319"/>
      <c r="AE59" s="319"/>
      <c r="AF59" s="319"/>
      <c r="AG59" s="319"/>
      <c r="AH59" s="319"/>
      <c r="AI59" s="319"/>
      <c r="AJ59" s="319"/>
      <c r="AK59" s="319"/>
      <c r="AL59" s="153" t="s">
        <v>130</v>
      </c>
      <c r="AM59" s="321">
        <v>1350000</v>
      </c>
      <c r="AN59" s="153" t="s">
        <v>108</v>
      </c>
      <c r="AO59" s="318">
        <v>1</v>
      </c>
      <c r="AP59" s="318" t="s">
        <v>350</v>
      </c>
      <c r="AQ59" s="131">
        <v>1350000</v>
      </c>
      <c r="AR59" s="131">
        <v>1350000</v>
      </c>
      <c r="AS59" s="318" t="s">
        <v>86</v>
      </c>
      <c r="AT59" s="328" t="s">
        <v>128</v>
      </c>
      <c r="AU59" s="328" t="s">
        <v>361</v>
      </c>
      <c r="AV59" s="328" t="s">
        <v>93</v>
      </c>
      <c r="AW59" s="338" t="s">
        <v>362</v>
      </c>
      <c r="AX59" s="58" t="s">
        <v>128</v>
      </c>
      <c r="AY59" s="41" t="s">
        <v>128</v>
      </c>
      <c r="AZ59" s="41" t="s">
        <v>128</v>
      </c>
      <c r="BA59" s="11"/>
      <c r="BB59" s="11" t="str">
        <f t="shared" si="0"/>
        <v>0</v>
      </c>
      <c r="BC59" s="42" t="str">
        <f t="shared" si="5"/>
        <v>2.06.02</v>
      </c>
      <c r="BD59" s="513" t="str">
        <f t="shared" si="19"/>
        <v>ALAT RUMAH TANGGA</v>
      </c>
      <c r="BE59" s="42">
        <f t="shared" si="20"/>
        <v>5</v>
      </c>
      <c r="BF59" s="515">
        <f t="shared" si="18"/>
        <v>269998</v>
      </c>
      <c r="BG59" s="42">
        <f t="shared" si="6"/>
        <v>8</v>
      </c>
      <c r="BH59" s="529">
        <f t="shared" si="7"/>
        <v>1349990</v>
      </c>
      <c r="BI59" s="517">
        <f t="shared" si="8"/>
        <v>0</v>
      </c>
      <c r="BJ59" s="515">
        <f t="shared" si="9"/>
        <v>0</v>
      </c>
      <c r="BK59" s="525">
        <f t="shared" si="23"/>
        <v>0</v>
      </c>
      <c r="BL59" s="525">
        <f t="shared" si="24"/>
        <v>0</v>
      </c>
      <c r="BM59" s="525">
        <f t="shared" si="25"/>
        <v>0</v>
      </c>
      <c r="BN59" s="516" t="str">
        <f t="shared" si="13"/>
        <v>2005</v>
      </c>
      <c r="BO59" s="588">
        <f t="shared" si="26"/>
        <v>10</v>
      </c>
      <c r="BP59" s="589">
        <f t="shared" si="21"/>
        <v>1349990</v>
      </c>
      <c r="BQ59" s="682">
        <f t="shared" si="27"/>
        <v>1349990</v>
      </c>
      <c r="BR59" s="591">
        <f t="shared" si="28"/>
        <v>1349990</v>
      </c>
      <c r="BS59" s="11"/>
    </row>
    <row r="60" spans="1:71" s="37" customFormat="1" ht="32" x14ac:dyDescent="0.2">
      <c r="A60" s="327"/>
      <c r="B60" s="153" t="s">
        <v>230</v>
      </c>
      <c r="C60" s="316" t="s">
        <v>34</v>
      </c>
      <c r="D60" s="486" t="str">
        <f t="shared" si="22"/>
        <v>2.06.02.01.61.0001</v>
      </c>
      <c r="E60" s="317" t="s">
        <v>408</v>
      </c>
      <c r="F60" s="153" t="s">
        <v>230</v>
      </c>
      <c r="G60" s="318" t="s">
        <v>128</v>
      </c>
      <c r="H60" s="319"/>
      <c r="I60" s="319"/>
      <c r="J60" s="319"/>
      <c r="K60" s="319"/>
      <c r="L60" s="320" t="s">
        <v>271</v>
      </c>
      <c r="M60" s="133"/>
      <c r="N60" s="320" t="s">
        <v>255</v>
      </c>
      <c r="O60" s="153" t="s">
        <v>108</v>
      </c>
      <c r="P60" s="133"/>
      <c r="Q60" s="133" t="s">
        <v>128</v>
      </c>
      <c r="R60" s="133" t="s">
        <v>128</v>
      </c>
      <c r="S60" s="133" t="s">
        <v>128</v>
      </c>
      <c r="T60" s="133" t="s">
        <v>128</v>
      </c>
      <c r="U60" s="319"/>
      <c r="V60" s="319"/>
      <c r="W60" s="319"/>
      <c r="X60" s="319"/>
      <c r="Y60" s="319"/>
      <c r="Z60" s="319"/>
      <c r="AA60" s="319"/>
      <c r="AB60" s="319"/>
      <c r="AC60" s="319"/>
      <c r="AD60" s="319"/>
      <c r="AE60" s="319"/>
      <c r="AF60" s="319"/>
      <c r="AG60" s="319"/>
      <c r="AH60" s="319"/>
      <c r="AI60" s="319"/>
      <c r="AJ60" s="319"/>
      <c r="AK60" s="319"/>
      <c r="AL60" s="153" t="s">
        <v>130</v>
      </c>
      <c r="AM60" s="321">
        <v>1350000</v>
      </c>
      <c r="AN60" s="153" t="s">
        <v>108</v>
      </c>
      <c r="AO60" s="318">
        <v>1</v>
      </c>
      <c r="AP60" s="318" t="s">
        <v>350</v>
      </c>
      <c r="AQ60" s="131">
        <v>1350000</v>
      </c>
      <c r="AR60" s="131">
        <v>1350000</v>
      </c>
      <c r="AS60" s="318" t="s">
        <v>86</v>
      </c>
      <c r="AT60" s="328" t="s">
        <v>128</v>
      </c>
      <c r="AU60" s="328" t="s">
        <v>361</v>
      </c>
      <c r="AV60" s="328" t="s">
        <v>93</v>
      </c>
      <c r="AW60" s="338" t="s">
        <v>362</v>
      </c>
      <c r="AX60" s="58" t="s">
        <v>128</v>
      </c>
      <c r="AY60" s="41" t="s">
        <v>128</v>
      </c>
      <c r="AZ60" s="41" t="s">
        <v>128</v>
      </c>
      <c r="BA60" s="11"/>
      <c r="BB60" s="11" t="str">
        <f t="shared" si="0"/>
        <v>0</v>
      </c>
      <c r="BC60" s="42" t="str">
        <f t="shared" si="5"/>
        <v>2.06.02</v>
      </c>
      <c r="BD60" s="513" t="str">
        <f t="shared" si="19"/>
        <v>ALAT RUMAH TANGGA</v>
      </c>
      <c r="BE60" s="42">
        <f t="shared" si="20"/>
        <v>5</v>
      </c>
      <c r="BF60" s="515">
        <f t="shared" si="18"/>
        <v>269998</v>
      </c>
      <c r="BG60" s="42">
        <f t="shared" si="6"/>
        <v>8</v>
      </c>
      <c r="BH60" s="529">
        <f t="shared" si="7"/>
        <v>1349990</v>
      </c>
      <c r="BI60" s="517">
        <f t="shared" si="8"/>
        <v>0</v>
      </c>
      <c r="BJ60" s="515">
        <f t="shared" si="9"/>
        <v>0</v>
      </c>
      <c r="BK60" s="525">
        <f t="shared" si="23"/>
        <v>0</v>
      </c>
      <c r="BL60" s="525">
        <f t="shared" si="24"/>
        <v>0</v>
      </c>
      <c r="BM60" s="525">
        <f t="shared" si="25"/>
        <v>0</v>
      </c>
      <c r="BN60" s="516" t="str">
        <f t="shared" si="13"/>
        <v>2005</v>
      </c>
      <c r="BO60" s="588">
        <f t="shared" si="26"/>
        <v>10</v>
      </c>
      <c r="BP60" s="589">
        <f t="shared" si="21"/>
        <v>1349990</v>
      </c>
      <c r="BQ60" s="682">
        <f t="shared" si="27"/>
        <v>1349990</v>
      </c>
      <c r="BR60" s="591">
        <f t="shared" si="28"/>
        <v>1349990</v>
      </c>
      <c r="BS60" s="11"/>
    </row>
    <row r="61" spans="1:71" s="37" customFormat="1" ht="32" x14ac:dyDescent="0.2">
      <c r="A61" s="327"/>
      <c r="B61" s="153" t="s">
        <v>230</v>
      </c>
      <c r="C61" s="316" t="s">
        <v>34</v>
      </c>
      <c r="D61" s="486" t="str">
        <f t="shared" si="22"/>
        <v>2.06.02.01.61.0001</v>
      </c>
      <c r="E61" s="317" t="s">
        <v>408</v>
      </c>
      <c r="F61" s="153" t="s">
        <v>230</v>
      </c>
      <c r="G61" s="318" t="s">
        <v>128</v>
      </c>
      <c r="H61" s="319"/>
      <c r="I61" s="319"/>
      <c r="J61" s="319"/>
      <c r="K61" s="319"/>
      <c r="L61" s="320" t="s">
        <v>271</v>
      </c>
      <c r="M61" s="133"/>
      <c r="N61" s="320" t="s">
        <v>255</v>
      </c>
      <c r="O61" s="153" t="s">
        <v>108</v>
      </c>
      <c r="P61" s="133"/>
      <c r="Q61" s="133" t="s">
        <v>128</v>
      </c>
      <c r="R61" s="133" t="s">
        <v>128</v>
      </c>
      <c r="S61" s="133" t="s">
        <v>128</v>
      </c>
      <c r="T61" s="133" t="s">
        <v>128</v>
      </c>
      <c r="U61" s="319"/>
      <c r="V61" s="319"/>
      <c r="W61" s="319"/>
      <c r="X61" s="319"/>
      <c r="Y61" s="319"/>
      <c r="Z61" s="319"/>
      <c r="AA61" s="319"/>
      <c r="AB61" s="319"/>
      <c r="AC61" s="319"/>
      <c r="AD61" s="319"/>
      <c r="AE61" s="319"/>
      <c r="AF61" s="319"/>
      <c r="AG61" s="319"/>
      <c r="AH61" s="319"/>
      <c r="AI61" s="319"/>
      <c r="AJ61" s="319"/>
      <c r="AK61" s="319"/>
      <c r="AL61" s="153" t="s">
        <v>130</v>
      </c>
      <c r="AM61" s="321">
        <v>1350000</v>
      </c>
      <c r="AN61" s="153" t="s">
        <v>108</v>
      </c>
      <c r="AO61" s="318">
        <v>1</v>
      </c>
      <c r="AP61" s="318" t="s">
        <v>350</v>
      </c>
      <c r="AQ61" s="131">
        <v>1350000</v>
      </c>
      <c r="AR61" s="131">
        <v>1350000</v>
      </c>
      <c r="AS61" s="318" t="s">
        <v>86</v>
      </c>
      <c r="AT61" s="328" t="s">
        <v>128</v>
      </c>
      <c r="AU61" s="328" t="s">
        <v>361</v>
      </c>
      <c r="AV61" s="328" t="s">
        <v>93</v>
      </c>
      <c r="AW61" s="338" t="s">
        <v>362</v>
      </c>
      <c r="AX61" s="58" t="s">
        <v>128</v>
      </c>
      <c r="AY61" s="41" t="s">
        <v>128</v>
      </c>
      <c r="AZ61" s="41" t="s">
        <v>128</v>
      </c>
      <c r="BA61" s="11"/>
      <c r="BB61" s="11" t="str">
        <f t="shared" si="0"/>
        <v>0</v>
      </c>
      <c r="BC61" s="42" t="str">
        <f t="shared" si="5"/>
        <v>2.06.02</v>
      </c>
      <c r="BD61" s="513" t="str">
        <f t="shared" si="19"/>
        <v>ALAT RUMAH TANGGA</v>
      </c>
      <c r="BE61" s="42">
        <f t="shared" si="20"/>
        <v>5</v>
      </c>
      <c r="BF61" s="515">
        <f t="shared" si="18"/>
        <v>269998</v>
      </c>
      <c r="BG61" s="42">
        <f t="shared" si="6"/>
        <v>8</v>
      </c>
      <c r="BH61" s="529">
        <f t="shared" si="7"/>
        <v>1349990</v>
      </c>
      <c r="BI61" s="517">
        <f t="shared" si="8"/>
        <v>0</v>
      </c>
      <c r="BJ61" s="515">
        <f t="shared" si="9"/>
        <v>0</v>
      </c>
      <c r="BK61" s="525">
        <f t="shared" si="23"/>
        <v>0</v>
      </c>
      <c r="BL61" s="525">
        <f t="shared" si="24"/>
        <v>0</v>
      </c>
      <c r="BM61" s="525">
        <f t="shared" si="25"/>
        <v>0</v>
      </c>
      <c r="BN61" s="516" t="str">
        <f t="shared" si="13"/>
        <v>2005</v>
      </c>
      <c r="BO61" s="588">
        <f t="shared" si="26"/>
        <v>10</v>
      </c>
      <c r="BP61" s="589">
        <f t="shared" si="21"/>
        <v>1349990</v>
      </c>
      <c r="BQ61" s="682">
        <f t="shared" si="27"/>
        <v>1349990</v>
      </c>
      <c r="BR61" s="591">
        <f t="shared" si="28"/>
        <v>1349990</v>
      </c>
      <c r="BS61" s="11"/>
    </row>
    <row r="62" spans="1:71" s="37" customFormat="1" ht="32" x14ac:dyDescent="0.2">
      <c r="A62" s="327"/>
      <c r="B62" s="153" t="s">
        <v>230</v>
      </c>
      <c r="C62" s="316" t="s">
        <v>34</v>
      </c>
      <c r="D62" s="486" t="str">
        <f t="shared" si="22"/>
        <v>2.06.02.01.61.0001</v>
      </c>
      <c r="E62" s="317" t="s">
        <v>408</v>
      </c>
      <c r="F62" s="153" t="s">
        <v>230</v>
      </c>
      <c r="G62" s="318" t="s">
        <v>128</v>
      </c>
      <c r="H62" s="319"/>
      <c r="I62" s="319"/>
      <c r="J62" s="319"/>
      <c r="K62" s="319"/>
      <c r="L62" s="320" t="s">
        <v>271</v>
      </c>
      <c r="M62" s="133"/>
      <c r="N62" s="320" t="s">
        <v>255</v>
      </c>
      <c r="O62" s="153" t="s">
        <v>108</v>
      </c>
      <c r="P62" s="133"/>
      <c r="Q62" s="133" t="s">
        <v>128</v>
      </c>
      <c r="R62" s="133" t="s">
        <v>128</v>
      </c>
      <c r="S62" s="133" t="s">
        <v>128</v>
      </c>
      <c r="T62" s="133" t="s">
        <v>128</v>
      </c>
      <c r="U62" s="319"/>
      <c r="V62" s="319"/>
      <c r="W62" s="319"/>
      <c r="X62" s="319"/>
      <c r="Y62" s="319"/>
      <c r="Z62" s="319"/>
      <c r="AA62" s="319"/>
      <c r="AB62" s="319"/>
      <c r="AC62" s="319"/>
      <c r="AD62" s="319"/>
      <c r="AE62" s="319"/>
      <c r="AF62" s="319"/>
      <c r="AG62" s="319"/>
      <c r="AH62" s="319"/>
      <c r="AI62" s="319"/>
      <c r="AJ62" s="319"/>
      <c r="AK62" s="319"/>
      <c r="AL62" s="153" t="s">
        <v>130</v>
      </c>
      <c r="AM62" s="321">
        <v>1350000</v>
      </c>
      <c r="AN62" s="153" t="s">
        <v>108</v>
      </c>
      <c r="AO62" s="318">
        <v>1</v>
      </c>
      <c r="AP62" s="318" t="s">
        <v>350</v>
      </c>
      <c r="AQ62" s="131">
        <v>1350000</v>
      </c>
      <c r="AR62" s="131">
        <v>1350000</v>
      </c>
      <c r="AS62" s="318" t="s">
        <v>86</v>
      </c>
      <c r="AT62" s="328" t="s">
        <v>128</v>
      </c>
      <c r="AU62" s="328" t="s">
        <v>361</v>
      </c>
      <c r="AV62" s="328" t="s">
        <v>93</v>
      </c>
      <c r="AW62" s="338" t="s">
        <v>362</v>
      </c>
      <c r="AX62" s="58" t="s">
        <v>128</v>
      </c>
      <c r="AY62" s="41" t="s">
        <v>128</v>
      </c>
      <c r="AZ62" s="41" t="s">
        <v>128</v>
      </c>
      <c r="BA62" s="11"/>
      <c r="BB62" s="11" t="str">
        <f t="shared" si="0"/>
        <v>0</v>
      </c>
      <c r="BC62" s="42" t="str">
        <f t="shared" si="5"/>
        <v>2.06.02</v>
      </c>
      <c r="BD62" s="513" t="str">
        <f t="shared" si="19"/>
        <v>ALAT RUMAH TANGGA</v>
      </c>
      <c r="BE62" s="42">
        <f t="shared" si="20"/>
        <v>5</v>
      </c>
      <c r="BF62" s="515">
        <f t="shared" si="18"/>
        <v>269998</v>
      </c>
      <c r="BG62" s="42">
        <f t="shared" si="6"/>
        <v>8</v>
      </c>
      <c r="BH62" s="529">
        <f t="shared" si="7"/>
        <v>1349990</v>
      </c>
      <c r="BI62" s="517">
        <f t="shared" si="8"/>
        <v>0</v>
      </c>
      <c r="BJ62" s="515">
        <f t="shared" si="9"/>
        <v>0</v>
      </c>
      <c r="BK62" s="525">
        <f t="shared" si="23"/>
        <v>0</v>
      </c>
      <c r="BL62" s="525">
        <f t="shared" si="24"/>
        <v>0</v>
      </c>
      <c r="BM62" s="525">
        <f t="shared" si="25"/>
        <v>0</v>
      </c>
      <c r="BN62" s="516" t="str">
        <f t="shared" si="13"/>
        <v>2005</v>
      </c>
      <c r="BO62" s="588">
        <f t="shared" si="26"/>
        <v>10</v>
      </c>
      <c r="BP62" s="589">
        <f t="shared" si="21"/>
        <v>1349990</v>
      </c>
      <c r="BQ62" s="682">
        <f t="shared" si="27"/>
        <v>1349990</v>
      </c>
      <c r="BR62" s="591">
        <f t="shared" si="28"/>
        <v>1349990</v>
      </c>
      <c r="BS62" s="11"/>
    </row>
    <row r="63" spans="1:71" s="37" customFormat="1" ht="32" x14ac:dyDescent="0.2">
      <c r="A63" s="327"/>
      <c r="B63" s="153" t="s">
        <v>230</v>
      </c>
      <c r="C63" s="316" t="s">
        <v>34</v>
      </c>
      <c r="D63" s="486" t="str">
        <f t="shared" si="22"/>
        <v>2.06.02.01.61.0001</v>
      </c>
      <c r="E63" s="317" t="s">
        <v>408</v>
      </c>
      <c r="F63" s="153" t="s">
        <v>230</v>
      </c>
      <c r="G63" s="318" t="s">
        <v>128</v>
      </c>
      <c r="H63" s="319"/>
      <c r="I63" s="319"/>
      <c r="J63" s="319"/>
      <c r="K63" s="319"/>
      <c r="L63" s="320" t="s">
        <v>271</v>
      </c>
      <c r="M63" s="133"/>
      <c r="N63" s="320" t="s">
        <v>255</v>
      </c>
      <c r="O63" s="153" t="s">
        <v>108</v>
      </c>
      <c r="P63" s="133"/>
      <c r="Q63" s="133" t="s">
        <v>128</v>
      </c>
      <c r="R63" s="133" t="s">
        <v>128</v>
      </c>
      <c r="S63" s="133" t="s">
        <v>128</v>
      </c>
      <c r="T63" s="133" t="s">
        <v>128</v>
      </c>
      <c r="U63" s="319"/>
      <c r="V63" s="319"/>
      <c r="W63" s="319"/>
      <c r="X63" s="319"/>
      <c r="Y63" s="319"/>
      <c r="Z63" s="319"/>
      <c r="AA63" s="319"/>
      <c r="AB63" s="319"/>
      <c r="AC63" s="319"/>
      <c r="AD63" s="319"/>
      <c r="AE63" s="319"/>
      <c r="AF63" s="319"/>
      <c r="AG63" s="319"/>
      <c r="AH63" s="319"/>
      <c r="AI63" s="319"/>
      <c r="AJ63" s="319"/>
      <c r="AK63" s="319"/>
      <c r="AL63" s="153" t="s">
        <v>130</v>
      </c>
      <c r="AM63" s="321">
        <v>1350000</v>
      </c>
      <c r="AN63" s="153" t="s">
        <v>108</v>
      </c>
      <c r="AO63" s="318">
        <v>1</v>
      </c>
      <c r="AP63" s="318" t="s">
        <v>350</v>
      </c>
      <c r="AQ63" s="131">
        <v>1350000</v>
      </c>
      <c r="AR63" s="131">
        <v>1350000</v>
      </c>
      <c r="AS63" s="318" t="s">
        <v>335</v>
      </c>
      <c r="AT63" s="318" t="s">
        <v>128</v>
      </c>
      <c r="AU63" s="318" t="s">
        <v>352</v>
      </c>
      <c r="AV63" s="318" t="s">
        <v>93</v>
      </c>
      <c r="AW63" s="339" t="s">
        <v>409</v>
      </c>
      <c r="AX63" s="58" t="s">
        <v>128</v>
      </c>
      <c r="AY63" s="41" t="s">
        <v>128</v>
      </c>
      <c r="AZ63" s="41" t="s">
        <v>128</v>
      </c>
      <c r="BA63" s="11"/>
      <c r="BB63" s="11" t="str">
        <f t="shared" si="0"/>
        <v>0</v>
      </c>
      <c r="BC63" s="42" t="str">
        <f t="shared" si="5"/>
        <v>2.06.02</v>
      </c>
      <c r="BD63" s="513" t="str">
        <f t="shared" si="19"/>
        <v>ALAT RUMAH TANGGA</v>
      </c>
      <c r="BE63" s="42">
        <f t="shared" si="20"/>
        <v>5</v>
      </c>
      <c r="BF63" s="515">
        <f t="shared" si="18"/>
        <v>269998</v>
      </c>
      <c r="BG63" s="42">
        <f t="shared" si="6"/>
        <v>8</v>
      </c>
      <c r="BH63" s="529">
        <f t="shared" si="7"/>
        <v>1349990</v>
      </c>
      <c r="BI63" s="517">
        <f t="shared" si="8"/>
        <v>0</v>
      </c>
      <c r="BJ63" s="515">
        <f t="shared" si="9"/>
        <v>0</v>
      </c>
      <c r="BK63" s="525">
        <f t="shared" si="23"/>
        <v>0</v>
      </c>
      <c r="BL63" s="525">
        <f t="shared" si="24"/>
        <v>0</v>
      </c>
      <c r="BM63" s="525">
        <f t="shared" si="25"/>
        <v>0</v>
      </c>
      <c r="BN63" s="516" t="str">
        <f t="shared" si="13"/>
        <v>2005</v>
      </c>
      <c r="BO63" s="588">
        <f t="shared" si="26"/>
        <v>10</v>
      </c>
      <c r="BP63" s="589">
        <f t="shared" si="21"/>
        <v>1349990</v>
      </c>
      <c r="BQ63" s="682">
        <f t="shared" si="27"/>
        <v>1349990</v>
      </c>
      <c r="BR63" s="591">
        <f t="shared" si="28"/>
        <v>1349990</v>
      </c>
      <c r="BS63" s="11"/>
    </row>
    <row r="64" spans="1:71" ht="15" customHeight="1" x14ac:dyDescent="0.2">
      <c r="A64" s="340"/>
      <c r="B64" s="151" t="s">
        <v>228</v>
      </c>
      <c r="C64" s="341" t="s">
        <v>34</v>
      </c>
      <c r="D64" s="486" t="str">
        <f t="shared" si="22"/>
        <v>2.06.02.01.125.000</v>
      </c>
      <c r="E64" s="317" t="s">
        <v>160</v>
      </c>
      <c r="F64" s="151" t="s">
        <v>228</v>
      </c>
      <c r="G64" s="343" t="s">
        <v>128</v>
      </c>
      <c r="H64" s="344"/>
      <c r="I64" s="344"/>
      <c r="J64" s="344"/>
      <c r="K64" s="344"/>
      <c r="L64" s="345" t="s">
        <v>398</v>
      </c>
      <c r="M64" s="105"/>
      <c r="N64" s="345" t="s">
        <v>257</v>
      </c>
      <c r="O64" s="151" t="s">
        <v>108</v>
      </c>
      <c r="P64" s="105"/>
      <c r="Q64" s="105" t="s">
        <v>128</v>
      </c>
      <c r="R64" s="105" t="s">
        <v>128</v>
      </c>
      <c r="S64" s="105" t="s">
        <v>128</v>
      </c>
      <c r="T64" s="105" t="s">
        <v>128</v>
      </c>
      <c r="U64" s="344"/>
      <c r="V64" s="344"/>
      <c r="W64" s="344"/>
      <c r="X64" s="344"/>
      <c r="Y64" s="344"/>
      <c r="Z64" s="344"/>
      <c r="AA64" s="344"/>
      <c r="AB64" s="344"/>
      <c r="AC64" s="344"/>
      <c r="AD64" s="344"/>
      <c r="AE64" s="344"/>
      <c r="AF64" s="344"/>
      <c r="AG64" s="344"/>
      <c r="AH64" s="344"/>
      <c r="AI64" s="344"/>
      <c r="AJ64" s="344"/>
      <c r="AK64" s="344"/>
      <c r="AL64" s="151" t="s">
        <v>130</v>
      </c>
      <c r="AM64" s="346">
        <v>1050000</v>
      </c>
      <c r="AN64" s="151" t="s">
        <v>108</v>
      </c>
      <c r="AO64" s="343">
        <v>1</v>
      </c>
      <c r="AP64" s="343" t="s">
        <v>350</v>
      </c>
      <c r="AQ64" s="103">
        <v>1050000</v>
      </c>
      <c r="AR64" s="103">
        <v>1050000</v>
      </c>
      <c r="AS64" s="347" t="s">
        <v>86</v>
      </c>
      <c r="AT64" s="347" t="s">
        <v>128</v>
      </c>
      <c r="AU64" s="347" t="s">
        <v>359</v>
      </c>
      <c r="AV64" s="347" t="s">
        <v>93</v>
      </c>
      <c r="AW64" s="329" t="s">
        <v>360</v>
      </c>
      <c r="AX64" s="59" t="s">
        <v>128</v>
      </c>
      <c r="AY64" s="43" t="s">
        <v>128</v>
      </c>
      <c r="AZ64" s="43" t="s">
        <v>128</v>
      </c>
      <c r="BB64" t="str">
        <f t="shared" si="0"/>
        <v>0</v>
      </c>
      <c r="BC64" s="42" t="str">
        <f t="shared" si="5"/>
        <v>2.06.02</v>
      </c>
      <c r="BD64" s="513" t="str">
        <f t="shared" si="19"/>
        <v>ALAT RUMAH TANGGA</v>
      </c>
      <c r="BE64" s="42">
        <f t="shared" si="20"/>
        <v>5</v>
      </c>
      <c r="BF64" s="515">
        <f t="shared" si="18"/>
        <v>209998</v>
      </c>
      <c r="BG64" s="42">
        <f t="shared" si="6"/>
        <v>8</v>
      </c>
      <c r="BH64" s="529">
        <f t="shared" si="7"/>
        <v>1049990</v>
      </c>
      <c r="BI64" s="517">
        <f t="shared" si="8"/>
        <v>0</v>
      </c>
      <c r="BJ64" s="515">
        <f t="shared" si="9"/>
        <v>0</v>
      </c>
      <c r="BK64" s="525">
        <f t="shared" si="23"/>
        <v>0</v>
      </c>
      <c r="BL64" s="525">
        <f t="shared" si="24"/>
        <v>0</v>
      </c>
      <c r="BM64" s="525">
        <f t="shared" si="25"/>
        <v>0</v>
      </c>
      <c r="BN64" s="516" t="str">
        <f t="shared" si="13"/>
        <v>2005</v>
      </c>
      <c r="BO64" s="588">
        <f t="shared" si="26"/>
        <v>10</v>
      </c>
      <c r="BP64" s="589">
        <f t="shared" si="21"/>
        <v>1049990</v>
      </c>
      <c r="BQ64" s="682">
        <f t="shared" si="27"/>
        <v>1049990</v>
      </c>
      <c r="BR64" s="591">
        <f t="shared" si="28"/>
        <v>1049990</v>
      </c>
      <c r="BS64" s="11"/>
    </row>
    <row r="65" spans="1:71" ht="19.5" customHeight="1" x14ac:dyDescent="0.2">
      <c r="A65" s="327"/>
      <c r="B65" s="153" t="s">
        <v>228</v>
      </c>
      <c r="C65" s="316" t="s">
        <v>34</v>
      </c>
      <c r="D65" s="486" t="str">
        <f t="shared" si="22"/>
        <v>2.06.02.01.125.000</v>
      </c>
      <c r="E65" s="317" t="s">
        <v>160</v>
      </c>
      <c r="F65" s="153" t="s">
        <v>228</v>
      </c>
      <c r="G65" s="318" t="s">
        <v>128</v>
      </c>
      <c r="H65" s="319"/>
      <c r="I65" s="319"/>
      <c r="J65" s="319"/>
      <c r="K65" s="319"/>
      <c r="L65" s="320" t="s">
        <v>398</v>
      </c>
      <c r="M65" s="133"/>
      <c r="N65" s="320" t="s">
        <v>257</v>
      </c>
      <c r="O65" s="153" t="s">
        <v>108</v>
      </c>
      <c r="P65" s="133"/>
      <c r="Q65" s="133" t="s">
        <v>128</v>
      </c>
      <c r="R65" s="133" t="s">
        <v>128</v>
      </c>
      <c r="S65" s="133" t="s">
        <v>128</v>
      </c>
      <c r="T65" s="133" t="s">
        <v>128</v>
      </c>
      <c r="U65" s="319"/>
      <c r="V65" s="319"/>
      <c r="W65" s="319"/>
      <c r="X65" s="319"/>
      <c r="Y65" s="319"/>
      <c r="Z65" s="319"/>
      <c r="AA65" s="319"/>
      <c r="AB65" s="319"/>
      <c r="AC65" s="319"/>
      <c r="AD65" s="319"/>
      <c r="AE65" s="319"/>
      <c r="AF65" s="319"/>
      <c r="AG65" s="319"/>
      <c r="AH65" s="319"/>
      <c r="AI65" s="319"/>
      <c r="AJ65" s="319"/>
      <c r="AK65" s="319"/>
      <c r="AL65" s="153" t="s">
        <v>130</v>
      </c>
      <c r="AM65" s="321">
        <v>1050000</v>
      </c>
      <c r="AN65" s="153" t="s">
        <v>108</v>
      </c>
      <c r="AO65" s="318">
        <v>1</v>
      </c>
      <c r="AP65" s="318" t="s">
        <v>350</v>
      </c>
      <c r="AQ65" s="131">
        <v>1050000</v>
      </c>
      <c r="AR65" s="131">
        <v>1050000</v>
      </c>
      <c r="AS65" s="328" t="s">
        <v>86</v>
      </c>
      <c r="AT65" s="328" t="s">
        <v>128</v>
      </c>
      <c r="AU65" s="328" t="s">
        <v>359</v>
      </c>
      <c r="AV65" s="328" t="s">
        <v>93</v>
      </c>
      <c r="AW65" s="329" t="s">
        <v>360</v>
      </c>
      <c r="AX65" s="59" t="s">
        <v>128</v>
      </c>
      <c r="AY65" s="43" t="s">
        <v>128</v>
      </c>
      <c r="AZ65" s="43" t="s">
        <v>128</v>
      </c>
      <c r="BB65" t="str">
        <f t="shared" si="0"/>
        <v>0</v>
      </c>
      <c r="BC65" s="42" t="str">
        <f t="shared" si="5"/>
        <v>2.06.02</v>
      </c>
      <c r="BD65" s="513" t="str">
        <f t="shared" si="19"/>
        <v>ALAT RUMAH TANGGA</v>
      </c>
      <c r="BE65" s="42">
        <f t="shared" si="20"/>
        <v>5</v>
      </c>
      <c r="BF65" s="515">
        <f t="shared" si="18"/>
        <v>209998</v>
      </c>
      <c r="BG65" s="42">
        <f t="shared" si="6"/>
        <v>8</v>
      </c>
      <c r="BH65" s="529">
        <f t="shared" si="7"/>
        <v>1049990</v>
      </c>
      <c r="BI65" s="517">
        <f t="shared" si="8"/>
        <v>0</v>
      </c>
      <c r="BJ65" s="515">
        <f t="shared" si="9"/>
        <v>0</v>
      </c>
      <c r="BK65" s="525">
        <f t="shared" si="23"/>
        <v>0</v>
      </c>
      <c r="BL65" s="525">
        <f t="shared" si="24"/>
        <v>0</v>
      </c>
      <c r="BM65" s="525">
        <f t="shared" si="25"/>
        <v>0</v>
      </c>
      <c r="BN65" s="516" t="str">
        <f t="shared" si="13"/>
        <v>2005</v>
      </c>
      <c r="BO65" s="588">
        <f t="shared" si="26"/>
        <v>10</v>
      </c>
      <c r="BP65" s="589">
        <f t="shared" si="21"/>
        <v>1049990</v>
      </c>
      <c r="BQ65" s="682">
        <f t="shared" si="27"/>
        <v>1049990</v>
      </c>
      <c r="BR65" s="591">
        <f t="shared" si="28"/>
        <v>1049990</v>
      </c>
      <c r="BS65" s="11"/>
    </row>
    <row r="66" spans="1:71" ht="15" customHeight="1" x14ac:dyDescent="0.2">
      <c r="A66" s="327"/>
      <c r="B66" s="153" t="s">
        <v>234</v>
      </c>
      <c r="C66" s="316" t="s">
        <v>34</v>
      </c>
      <c r="D66" s="486" t="str">
        <f t="shared" si="22"/>
        <v>2.06.01.04.25.0001</v>
      </c>
      <c r="E66" s="317" t="s">
        <v>165</v>
      </c>
      <c r="F66" s="153" t="s">
        <v>234</v>
      </c>
      <c r="G66" s="318" t="s">
        <v>128</v>
      </c>
      <c r="H66" s="319"/>
      <c r="I66" s="319"/>
      <c r="J66" s="319"/>
      <c r="K66" s="319"/>
      <c r="L66" s="320" t="s">
        <v>269</v>
      </c>
      <c r="M66" s="133"/>
      <c r="N66" s="320" t="s">
        <v>259</v>
      </c>
      <c r="O66" s="153" t="s">
        <v>108</v>
      </c>
      <c r="P66" s="133"/>
      <c r="Q66" s="133" t="s">
        <v>128</v>
      </c>
      <c r="R66" s="133" t="s">
        <v>128</v>
      </c>
      <c r="S66" s="133" t="s">
        <v>128</v>
      </c>
      <c r="T66" s="133" t="s">
        <v>128</v>
      </c>
      <c r="U66" s="319"/>
      <c r="V66" s="319"/>
      <c r="W66" s="319"/>
      <c r="X66" s="319"/>
      <c r="Y66" s="319"/>
      <c r="Z66" s="319"/>
      <c r="AA66" s="319"/>
      <c r="AB66" s="319"/>
      <c r="AC66" s="319"/>
      <c r="AD66" s="319"/>
      <c r="AE66" s="319"/>
      <c r="AF66" s="319"/>
      <c r="AG66" s="319"/>
      <c r="AH66" s="319"/>
      <c r="AI66" s="319"/>
      <c r="AJ66" s="319"/>
      <c r="AK66" s="319"/>
      <c r="AL66" s="153" t="s">
        <v>130</v>
      </c>
      <c r="AM66" s="321">
        <v>900000</v>
      </c>
      <c r="AN66" s="153" t="s">
        <v>108</v>
      </c>
      <c r="AO66" s="318">
        <v>1</v>
      </c>
      <c r="AP66" s="318" t="s">
        <v>350</v>
      </c>
      <c r="AQ66" s="131">
        <v>900000</v>
      </c>
      <c r="AR66" s="131">
        <v>900000</v>
      </c>
      <c r="AS66" s="328" t="s">
        <v>86</v>
      </c>
      <c r="AT66" s="328" t="s">
        <v>128</v>
      </c>
      <c r="AU66" s="328" t="s">
        <v>359</v>
      </c>
      <c r="AV66" s="328" t="s">
        <v>93</v>
      </c>
      <c r="AW66" s="329" t="s">
        <v>360</v>
      </c>
      <c r="AX66" s="59" t="s">
        <v>128</v>
      </c>
      <c r="AY66" s="43" t="s">
        <v>128</v>
      </c>
      <c r="AZ66" s="43" t="s">
        <v>128</v>
      </c>
      <c r="BB66" t="str">
        <f t="shared" si="0"/>
        <v>0</v>
      </c>
      <c r="BC66" s="42" t="str">
        <f t="shared" si="5"/>
        <v>2.06.01</v>
      </c>
      <c r="BD66" s="513" t="str">
        <f t="shared" si="19"/>
        <v>ALAT KANTOR</v>
      </c>
      <c r="BE66" s="42">
        <f t="shared" si="20"/>
        <v>5</v>
      </c>
      <c r="BF66" s="515">
        <f t="shared" si="18"/>
        <v>179998</v>
      </c>
      <c r="BG66" s="42">
        <f t="shared" si="6"/>
        <v>8</v>
      </c>
      <c r="BH66" s="529">
        <f t="shared" si="7"/>
        <v>899990</v>
      </c>
      <c r="BI66" s="517">
        <f t="shared" si="8"/>
        <v>0</v>
      </c>
      <c r="BJ66" s="515">
        <f t="shared" si="9"/>
        <v>0</v>
      </c>
      <c r="BK66" s="525">
        <f t="shared" si="23"/>
        <v>0</v>
      </c>
      <c r="BL66" s="525">
        <f t="shared" si="24"/>
        <v>0</v>
      </c>
      <c r="BM66" s="525">
        <f t="shared" si="25"/>
        <v>0</v>
      </c>
      <c r="BN66" s="516" t="str">
        <f t="shared" si="13"/>
        <v>2005</v>
      </c>
      <c r="BO66" s="588">
        <f t="shared" si="26"/>
        <v>10</v>
      </c>
      <c r="BP66" s="589">
        <f t="shared" si="21"/>
        <v>899990</v>
      </c>
      <c r="BQ66" s="682">
        <f t="shared" si="27"/>
        <v>899990</v>
      </c>
      <c r="BR66" s="591">
        <f t="shared" si="28"/>
        <v>899990</v>
      </c>
      <c r="BS66" s="11"/>
    </row>
    <row r="67" spans="1:71" ht="15" customHeight="1" x14ac:dyDescent="0.2">
      <c r="A67" s="327"/>
      <c r="B67" s="153" t="s">
        <v>235</v>
      </c>
      <c r="C67" s="316" t="s">
        <v>34</v>
      </c>
      <c r="D67" s="486" t="str">
        <f t="shared" si="22"/>
        <v>2.06.02.01.101.000</v>
      </c>
      <c r="E67" s="317" t="s">
        <v>168</v>
      </c>
      <c r="F67" s="153" t="s">
        <v>235</v>
      </c>
      <c r="G67" s="318" t="s">
        <v>128</v>
      </c>
      <c r="H67" s="319"/>
      <c r="I67" s="319"/>
      <c r="J67" s="319"/>
      <c r="K67" s="319"/>
      <c r="L67" s="320" t="s">
        <v>249</v>
      </c>
      <c r="M67" s="133"/>
      <c r="N67" s="320" t="s">
        <v>254</v>
      </c>
      <c r="O67" s="153" t="s">
        <v>108</v>
      </c>
      <c r="P67" s="133"/>
      <c r="Q67" s="133" t="s">
        <v>128</v>
      </c>
      <c r="R67" s="133" t="s">
        <v>128</v>
      </c>
      <c r="S67" s="133" t="s">
        <v>128</v>
      </c>
      <c r="T67" s="133" t="s">
        <v>128</v>
      </c>
      <c r="U67" s="319"/>
      <c r="V67" s="319"/>
      <c r="W67" s="319"/>
      <c r="X67" s="319"/>
      <c r="Y67" s="319"/>
      <c r="Z67" s="319"/>
      <c r="AA67" s="319"/>
      <c r="AB67" s="319"/>
      <c r="AC67" s="319"/>
      <c r="AD67" s="319"/>
      <c r="AE67" s="319"/>
      <c r="AF67" s="319"/>
      <c r="AG67" s="319"/>
      <c r="AH67" s="319"/>
      <c r="AI67" s="319"/>
      <c r="AJ67" s="319"/>
      <c r="AK67" s="319"/>
      <c r="AL67" s="153" t="s">
        <v>130</v>
      </c>
      <c r="AM67" s="321">
        <v>1260000</v>
      </c>
      <c r="AN67" s="153" t="s">
        <v>108</v>
      </c>
      <c r="AO67" s="318">
        <v>1</v>
      </c>
      <c r="AP67" s="318" t="s">
        <v>350</v>
      </c>
      <c r="AQ67" s="131">
        <v>1260000</v>
      </c>
      <c r="AR67" s="131">
        <v>1260000</v>
      </c>
      <c r="AS67" s="328" t="s">
        <v>86</v>
      </c>
      <c r="AT67" s="328" t="s">
        <v>128</v>
      </c>
      <c r="AU67" s="328" t="s">
        <v>351</v>
      </c>
      <c r="AV67" s="328" t="s">
        <v>93</v>
      </c>
      <c r="AW67" s="329" t="s">
        <v>358</v>
      </c>
      <c r="AX67" s="59" t="s">
        <v>128</v>
      </c>
      <c r="AY67" s="43" t="s">
        <v>128</v>
      </c>
      <c r="AZ67" s="43" t="s">
        <v>128</v>
      </c>
      <c r="BB67" t="str">
        <f t="shared" si="0"/>
        <v>0</v>
      </c>
      <c r="BC67" s="42" t="str">
        <f t="shared" si="5"/>
        <v>2.06.02</v>
      </c>
      <c r="BD67" s="513" t="str">
        <f t="shared" si="19"/>
        <v>ALAT RUMAH TANGGA</v>
      </c>
      <c r="BE67" s="42">
        <f t="shared" si="20"/>
        <v>5</v>
      </c>
      <c r="BF67" s="515">
        <f t="shared" si="18"/>
        <v>251998</v>
      </c>
      <c r="BG67" s="42">
        <f t="shared" si="6"/>
        <v>8</v>
      </c>
      <c r="BH67" s="529">
        <f t="shared" si="7"/>
        <v>1259990</v>
      </c>
      <c r="BI67" s="517">
        <f t="shared" si="8"/>
        <v>0</v>
      </c>
      <c r="BJ67" s="515">
        <f t="shared" si="9"/>
        <v>0</v>
      </c>
      <c r="BK67" s="525">
        <f t="shared" si="23"/>
        <v>0</v>
      </c>
      <c r="BL67" s="525">
        <f t="shared" si="24"/>
        <v>0</v>
      </c>
      <c r="BM67" s="525">
        <f t="shared" si="25"/>
        <v>0</v>
      </c>
      <c r="BN67" s="516" t="str">
        <f t="shared" si="13"/>
        <v>2005</v>
      </c>
      <c r="BO67" s="588">
        <f t="shared" si="26"/>
        <v>10</v>
      </c>
      <c r="BP67" s="589">
        <f t="shared" si="21"/>
        <v>1259990</v>
      </c>
      <c r="BQ67" s="682">
        <f t="shared" si="27"/>
        <v>1259990</v>
      </c>
      <c r="BR67" s="591">
        <f t="shared" si="28"/>
        <v>1259990</v>
      </c>
      <c r="BS67" s="11"/>
    </row>
    <row r="68" spans="1:71" ht="15" customHeight="1" x14ac:dyDescent="0.2">
      <c r="A68" s="327"/>
      <c r="B68" s="153" t="s">
        <v>232</v>
      </c>
      <c r="C68" s="316" t="s">
        <v>34</v>
      </c>
      <c r="D68" s="486" t="str">
        <f t="shared" si="22"/>
        <v>2.06.02.04.02.0001</v>
      </c>
      <c r="E68" s="317" t="s">
        <v>158</v>
      </c>
      <c r="F68" s="153" t="s">
        <v>232</v>
      </c>
      <c r="G68" s="318" t="s">
        <v>128</v>
      </c>
      <c r="H68" s="319"/>
      <c r="I68" s="319"/>
      <c r="J68" s="319"/>
      <c r="K68" s="319"/>
      <c r="L68" s="320" t="s">
        <v>251</v>
      </c>
      <c r="M68" s="133"/>
      <c r="N68" s="320" t="s">
        <v>140</v>
      </c>
      <c r="O68" s="153" t="s">
        <v>108</v>
      </c>
      <c r="P68" s="133"/>
      <c r="Q68" s="133" t="s">
        <v>128</v>
      </c>
      <c r="R68" s="133" t="s">
        <v>128</v>
      </c>
      <c r="S68" s="133" t="s">
        <v>128</v>
      </c>
      <c r="T68" s="133" t="s">
        <v>128</v>
      </c>
      <c r="U68" s="319"/>
      <c r="V68" s="319"/>
      <c r="W68" s="319"/>
      <c r="X68" s="319"/>
      <c r="Y68" s="319"/>
      <c r="Z68" s="319"/>
      <c r="AA68" s="319"/>
      <c r="AB68" s="319"/>
      <c r="AC68" s="319"/>
      <c r="AD68" s="319"/>
      <c r="AE68" s="319"/>
      <c r="AF68" s="319"/>
      <c r="AG68" s="319"/>
      <c r="AH68" s="319"/>
      <c r="AI68" s="319"/>
      <c r="AJ68" s="319"/>
      <c r="AK68" s="319"/>
      <c r="AL68" s="153" t="s">
        <v>130</v>
      </c>
      <c r="AM68" s="321">
        <v>2200000</v>
      </c>
      <c r="AN68" s="153" t="s">
        <v>108</v>
      </c>
      <c r="AO68" s="318">
        <v>1</v>
      </c>
      <c r="AP68" s="318" t="s">
        <v>350</v>
      </c>
      <c r="AQ68" s="131">
        <v>2200000</v>
      </c>
      <c r="AR68" s="131">
        <v>2200000</v>
      </c>
      <c r="AS68" s="328" t="s">
        <v>86</v>
      </c>
      <c r="AT68" s="328" t="s">
        <v>128</v>
      </c>
      <c r="AU68" s="328" t="s">
        <v>351</v>
      </c>
      <c r="AV68" s="328" t="s">
        <v>93</v>
      </c>
      <c r="AW68" s="329" t="s">
        <v>358</v>
      </c>
      <c r="AX68" s="59" t="s">
        <v>128</v>
      </c>
      <c r="AY68" s="43" t="s">
        <v>128</v>
      </c>
      <c r="AZ68" s="43" t="s">
        <v>128</v>
      </c>
      <c r="BB68" t="str">
        <f t="shared" si="0"/>
        <v>0</v>
      </c>
      <c r="BC68" s="42" t="str">
        <f t="shared" si="5"/>
        <v>2.06.02</v>
      </c>
      <c r="BD68" s="513" t="str">
        <f t="shared" si="19"/>
        <v>ALAT RUMAH TANGGA</v>
      </c>
      <c r="BE68" s="42">
        <f t="shared" si="20"/>
        <v>5</v>
      </c>
      <c r="BF68" s="515">
        <f t="shared" si="18"/>
        <v>439998</v>
      </c>
      <c r="BG68" s="42">
        <f t="shared" si="6"/>
        <v>8</v>
      </c>
      <c r="BH68" s="529">
        <f t="shared" si="7"/>
        <v>2199990</v>
      </c>
      <c r="BI68" s="517">
        <f t="shared" si="8"/>
        <v>0</v>
      </c>
      <c r="BJ68" s="515">
        <f t="shared" si="9"/>
        <v>0</v>
      </c>
      <c r="BK68" s="525">
        <f t="shared" si="23"/>
        <v>0</v>
      </c>
      <c r="BL68" s="525">
        <f t="shared" si="24"/>
        <v>0</v>
      </c>
      <c r="BM68" s="525">
        <f t="shared" si="25"/>
        <v>0</v>
      </c>
      <c r="BN68" s="516" t="str">
        <f t="shared" si="13"/>
        <v>2005</v>
      </c>
      <c r="BO68" s="588">
        <f t="shared" si="26"/>
        <v>10</v>
      </c>
      <c r="BP68" s="589">
        <f t="shared" si="21"/>
        <v>2199990</v>
      </c>
      <c r="BQ68" s="682">
        <f t="shared" si="27"/>
        <v>2199990</v>
      </c>
      <c r="BR68" s="591">
        <f t="shared" si="28"/>
        <v>2199990</v>
      </c>
      <c r="BS68" s="11"/>
    </row>
    <row r="69" spans="1:71" ht="18" customHeight="1" x14ac:dyDescent="0.2">
      <c r="A69" s="327"/>
      <c r="B69" s="153" t="s">
        <v>228</v>
      </c>
      <c r="C69" s="316" t="s">
        <v>34</v>
      </c>
      <c r="D69" s="486" t="str">
        <f t="shared" si="22"/>
        <v>2.06.02.01.125.000</v>
      </c>
      <c r="E69" s="317" t="s">
        <v>160</v>
      </c>
      <c r="F69" s="153" t="s">
        <v>228</v>
      </c>
      <c r="G69" s="318" t="s">
        <v>128</v>
      </c>
      <c r="H69" s="319"/>
      <c r="I69" s="319"/>
      <c r="J69" s="319"/>
      <c r="K69" s="319"/>
      <c r="L69" s="320" t="s">
        <v>398</v>
      </c>
      <c r="M69" s="133"/>
      <c r="N69" s="320" t="s">
        <v>257</v>
      </c>
      <c r="O69" s="153" t="s">
        <v>108</v>
      </c>
      <c r="P69" s="133"/>
      <c r="Q69" s="133" t="s">
        <v>128</v>
      </c>
      <c r="R69" s="133" t="s">
        <v>128</v>
      </c>
      <c r="S69" s="133" t="s">
        <v>128</v>
      </c>
      <c r="T69" s="133" t="s">
        <v>128</v>
      </c>
      <c r="U69" s="319"/>
      <c r="V69" s="319"/>
      <c r="W69" s="319"/>
      <c r="X69" s="319"/>
      <c r="Y69" s="319"/>
      <c r="Z69" s="319"/>
      <c r="AA69" s="319"/>
      <c r="AB69" s="319"/>
      <c r="AC69" s="319"/>
      <c r="AD69" s="319"/>
      <c r="AE69" s="319"/>
      <c r="AF69" s="319"/>
      <c r="AG69" s="319"/>
      <c r="AH69" s="319"/>
      <c r="AI69" s="319"/>
      <c r="AJ69" s="319"/>
      <c r="AK69" s="319"/>
      <c r="AL69" s="153" t="s">
        <v>130</v>
      </c>
      <c r="AM69" s="321">
        <v>1400000</v>
      </c>
      <c r="AN69" s="153" t="s">
        <v>108</v>
      </c>
      <c r="AO69" s="318">
        <v>1</v>
      </c>
      <c r="AP69" s="318" t="s">
        <v>350</v>
      </c>
      <c r="AQ69" s="131">
        <v>1400000</v>
      </c>
      <c r="AR69" s="131">
        <v>1400000</v>
      </c>
      <c r="AS69" s="328" t="s">
        <v>86</v>
      </c>
      <c r="AT69" s="318" t="s">
        <v>128</v>
      </c>
      <c r="AU69" s="318" t="s">
        <v>355</v>
      </c>
      <c r="AV69" s="318" t="s">
        <v>93</v>
      </c>
      <c r="AW69" s="324" t="s">
        <v>371</v>
      </c>
      <c r="AX69" s="58" t="s">
        <v>128</v>
      </c>
      <c r="AY69" s="41" t="s">
        <v>128</v>
      </c>
      <c r="AZ69" s="41" t="s">
        <v>128</v>
      </c>
      <c r="BB69" t="str">
        <f t="shared" si="0"/>
        <v>0</v>
      </c>
      <c r="BC69" s="42" t="str">
        <f t="shared" si="5"/>
        <v>2.06.02</v>
      </c>
      <c r="BD69" s="513" t="str">
        <f t="shared" si="19"/>
        <v>ALAT RUMAH TANGGA</v>
      </c>
      <c r="BE69" s="42">
        <f t="shared" si="20"/>
        <v>5</v>
      </c>
      <c r="BF69" s="515">
        <f t="shared" si="18"/>
        <v>279998</v>
      </c>
      <c r="BG69" s="42">
        <f t="shared" si="6"/>
        <v>8</v>
      </c>
      <c r="BH69" s="529">
        <f t="shared" si="7"/>
        <v>1399990</v>
      </c>
      <c r="BI69" s="517">
        <f t="shared" si="8"/>
        <v>0</v>
      </c>
      <c r="BJ69" s="515">
        <f t="shared" si="9"/>
        <v>0</v>
      </c>
      <c r="BK69" s="525">
        <f t="shared" si="23"/>
        <v>0</v>
      </c>
      <c r="BL69" s="525">
        <f t="shared" si="24"/>
        <v>0</v>
      </c>
      <c r="BM69" s="525">
        <f t="shared" si="25"/>
        <v>0</v>
      </c>
      <c r="BN69" s="516" t="str">
        <f t="shared" si="13"/>
        <v>2005</v>
      </c>
      <c r="BO69" s="588">
        <f t="shared" si="26"/>
        <v>10</v>
      </c>
      <c r="BP69" s="589">
        <f t="shared" si="21"/>
        <v>1399990</v>
      </c>
      <c r="BQ69" s="682">
        <f t="shared" si="27"/>
        <v>1399990</v>
      </c>
      <c r="BR69" s="591">
        <f t="shared" si="28"/>
        <v>1399990</v>
      </c>
      <c r="BS69" s="11"/>
    </row>
    <row r="70" spans="1:71" ht="15" customHeight="1" x14ac:dyDescent="0.2">
      <c r="A70" s="327"/>
      <c r="B70" s="153" t="s">
        <v>234</v>
      </c>
      <c r="C70" s="316" t="s">
        <v>34</v>
      </c>
      <c r="D70" s="486" t="str">
        <f t="shared" si="22"/>
        <v>2.06.01.04.25.0001</v>
      </c>
      <c r="E70" s="317" t="s">
        <v>165</v>
      </c>
      <c r="F70" s="153" t="s">
        <v>234</v>
      </c>
      <c r="G70" s="318" t="s">
        <v>128</v>
      </c>
      <c r="H70" s="319"/>
      <c r="I70" s="319"/>
      <c r="J70" s="319"/>
      <c r="K70" s="319"/>
      <c r="L70" s="320" t="s">
        <v>258</v>
      </c>
      <c r="M70" s="133"/>
      <c r="N70" s="320" t="s">
        <v>259</v>
      </c>
      <c r="O70" s="153" t="s">
        <v>108</v>
      </c>
      <c r="P70" s="133"/>
      <c r="Q70" s="133" t="s">
        <v>128</v>
      </c>
      <c r="R70" s="133" t="s">
        <v>128</v>
      </c>
      <c r="S70" s="133" t="s">
        <v>128</v>
      </c>
      <c r="T70" s="133" t="s">
        <v>128</v>
      </c>
      <c r="U70" s="319"/>
      <c r="V70" s="319"/>
      <c r="W70" s="319"/>
      <c r="X70" s="319"/>
      <c r="Y70" s="319"/>
      <c r="Z70" s="319"/>
      <c r="AA70" s="319"/>
      <c r="AB70" s="319"/>
      <c r="AC70" s="319"/>
      <c r="AD70" s="319"/>
      <c r="AE70" s="319"/>
      <c r="AF70" s="319"/>
      <c r="AG70" s="319"/>
      <c r="AH70" s="319"/>
      <c r="AI70" s="319"/>
      <c r="AJ70" s="319"/>
      <c r="AK70" s="319"/>
      <c r="AL70" s="153" t="s">
        <v>130</v>
      </c>
      <c r="AM70" s="321">
        <v>1300000</v>
      </c>
      <c r="AN70" s="153" t="s">
        <v>108</v>
      </c>
      <c r="AO70" s="318">
        <v>1</v>
      </c>
      <c r="AP70" s="318" t="s">
        <v>350</v>
      </c>
      <c r="AQ70" s="131">
        <v>1300000</v>
      </c>
      <c r="AR70" s="131">
        <v>1300000</v>
      </c>
      <c r="AS70" s="318" t="s">
        <v>86</v>
      </c>
      <c r="AT70" s="318" t="s">
        <v>128</v>
      </c>
      <c r="AU70" s="318" t="s">
        <v>355</v>
      </c>
      <c r="AV70" s="318" t="s">
        <v>93</v>
      </c>
      <c r="AW70" s="324" t="s">
        <v>372</v>
      </c>
      <c r="AX70" s="58" t="s">
        <v>128</v>
      </c>
      <c r="AY70" s="41" t="s">
        <v>128</v>
      </c>
      <c r="AZ70" s="41" t="s">
        <v>128</v>
      </c>
      <c r="BB70" t="str">
        <f t="shared" si="0"/>
        <v>0</v>
      </c>
      <c r="BC70" s="42" t="str">
        <f t="shared" si="5"/>
        <v>2.06.01</v>
      </c>
      <c r="BD70" s="513" t="str">
        <f t="shared" si="19"/>
        <v>ALAT KANTOR</v>
      </c>
      <c r="BE70" s="42">
        <f t="shared" si="20"/>
        <v>5</v>
      </c>
      <c r="BF70" s="515">
        <f t="shared" si="18"/>
        <v>259998</v>
      </c>
      <c r="BG70" s="42">
        <f t="shared" si="6"/>
        <v>8</v>
      </c>
      <c r="BH70" s="529">
        <f t="shared" si="7"/>
        <v>1299990</v>
      </c>
      <c r="BI70" s="517">
        <f t="shared" si="8"/>
        <v>0</v>
      </c>
      <c r="BJ70" s="515">
        <f t="shared" si="9"/>
        <v>0</v>
      </c>
      <c r="BK70" s="525">
        <f t="shared" si="23"/>
        <v>0</v>
      </c>
      <c r="BL70" s="525">
        <f t="shared" si="24"/>
        <v>0</v>
      </c>
      <c r="BM70" s="525">
        <f t="shared" si="25"/>
        <v>0</v>
      </c>
      <c r="BN70" s="516" t="str">
        <f t="shared" si="13"/>
        <v>2005</v>
      </c>
      <c r="BO70" s="588">
        <f t="shared" si="26"/>
        <v>10</v>
      </c>
      <c r="BP70" s="589">
        <f t="shared" si="21"/>
        <v>1299990</v>
      </c>
      <c r="BQ70" s="682">
        <f t="shared" si="27"/>
        <v>1299990</v>
      </c>
      <c r="BR70" s="591">
        <f t="shared" si="28"/>
        <v>1299990</v>
      </c>
      <c r="BS70" s="11"/>
    </row>
    <row r="71" spans="1:71" ht="32" x14ac:dyDescent="0.2">
      <c r="A71" s="327"/>
      <c r="B71" s="153" t="s">
        <v>230</v>
      </c>
      <c r="C71" s="316" t="s">
        <v>34</v>
      </c>
      <c r="D71" s="486" t="str">
        <f t="shared" si="22"/>
        <v>2.06.02.01.61.0001</v>
      </c>
      <c r="E71" s="317" t="s">
        <v>408</v>
      </c>
      <c r="F71" s="153" t="s">
        <v>230</v>
      </c>
      <c r="G71" s="318" t="s">
        <v>128</v>
      </c>
      <c r="H71" s="319"/>
      <c r="I71" s="319"/>
      <c r="J71" s="319"/>
      <c r="K71" s="319"/>
      <c r="L71" s="320" t="s">
        <v>249</v>
      </c>
      <c r="M71" s="133"/>
      <c r="N71" s="320" t="s">
        <v>250</v>
      </c>
      <c r="O71" s="153" t="s">
        <v>108</v>
      </c>
      <c r="P71" s="133"/>
      <c r="Q71" s="133" t="s">
        <v>128</v>
      </c>
      <c r="R71" s="133" t="s">
        <v>128</v>
      </c>
      <c r="S71" s="133" t="s">
        <v>128</v>
      </c>
      <c r="T71" s="133" t="s">
        <v>128</v>
      </c>
      <c r="U71" s="319"/>
      <c r="V71" s="319"/>
      <c r="W71" s="319"/>
      <c r="X71" s="319"/>
      <c r="Y71" s="319"/>
      <c r="Z71" s="319"/>
      <c r="AA71" s="319"/>
      <c r="AB71" s="319"/>
      <c r="AC71" s="319"/>
      <c r="AD71" s="319"/>
      <c r="AE71" s="319"/>
      <c r="AF71" s="319"/>
      <c r="AG71" s="319"/>
      <c r="AH71" s="319"/>
      <c r="AI71" s="319"/>
      <c r="AJ71" s="319"/>
      <c r="AK71" s="319"/>
      <c r="AL71" s="153" t="s">
        <v>130</v>
      </c>
      <c r="AM71" s="321">
        <v>595000</v>
      </c>
      <c r="AN71" s="153" t="s">
        <v>108</v>
      </c>
      <c r="AO71" s="318">
        <v>1</v>
      </c>
      <c r="AP71" s="318" t="s">
        <v>350</v>
      </c>
      <c r="AQ71" s="131">
        <v>595000</v>
      </c>
      <c r="AR71" s="131">
        <v>595000</v>
      </c>
      <c r="AS71" s="318" t="s">
        <v>86</v>
      </c>
      <c r="AT71" s="318" t="s">
        <v>128</v>
      </c>
      <c r="AU71" s="318" t="s">
        <v>356</v>
      </c>
      <c r="AV71" s="318" t="s">
        <v>93</v>
      </c>
      <c r="AW71" s="324" t="s">
        <v>357</v>
      </c>
      <c r="AX71" s="58" t="s">
        <v>128</v>
      </c>
      <c r="AY71" s="41" t="s">
        <v>128</v>
      </c>
      <c r="AZ71" s="41" t="s">
        <v>128</v>
      </c>
      <c r="BB71" t="str">
        <f t="shared" si="0"/>
        <v>0</v>
      </c>
      <c r="BC71" s="42" t="str">
        <f t="shared" si="5"/>
        <v>2.06.02</v>
      </c>
      <c r="BD71" s="513" t="str">
        <f t="shared" si="19"/>
        <v>ALAT RUMAH TANGGA</v>
      </c>
      <c r="BE71" s="42">
        <f t="shared" si="20"/>
        <v>5</v>
      </c>
      <c r="BF71" s="515">
        <f t="shared" si="18"/>
        <v>118998</v>
      </c>
      <c r="BG71" s="42">
        <f t="shared" si="6"/>
        <v>8</v>
      </c>
      <c r="BH71" s="529">
        <f t="shared" si="7"/>
        <v>594990</v>
      </c>
      <c r="BI71" s="517">
        <f t="shared" si="8"/>
        <v>0</v>
      </c>
      <c r="BJ71" s="515">
        <f t="shared" si="9"/>
        <v>0</v>
      </c>
      <c r="BK71" s="525">
        <f t="shared" si="23"/>
        <v>0</v>
      </c>
      <c r="BL71" s="525">
        <f t="shared" si="24"/>
        <v>0</v>
      </c>
      <c r="BM71" s="525">
        <f t="shared" si="25"/>
        <v>0</v>
      </c>
      <c r="BN71" s="516" t="str">
        <f t="shared" si="13"/>
        <v>2005</v>
      </c>
      <c r="BO71" s="588">
        <f t="shared" si="26"/>
        <v>10</v>
      </c>
      <c r="BP71" s="589">
        <f t="shared" si="21"/>
        <v>594990</v>
      </c>
      <c r="BQ71" s="682">
        <f t="shared" si="27"/>
        <v>594990</v>
      </c>
      <c r="BR71" s="591">
        <f t="shared" si="28"/>
        <v>594990</v>
      </c>
      <c r="BS71" s="11"/>
    </row>
    <row r="72" spans="1:71" ht="15" customHeight="1" x14ac:dyDescent="0.2">
      <c r="A72" s="327"/>
      <c r="B72" s="153" t="s">
        <v>235</v>
      </c>
      <c r="C72" s="316" t="s">
        <v>34</v>
      </c>
      <c r="D72" s="486" t="str">
        <f t="shared" si="22"/>
        <v>2.06.02.01.101.000</v>
      </c>
      <c r="E72" s="317" t="s">
        <v>168</v>
      </c>
      <c r="F72" s="153" t="s">
        <v>235</v>
      </c>
      <c r="G72" s="318" t="s">
        <v>128</v>
      </c>
      <c r="H72" s="319"/>
      <c r="I72" s="319"/>
      <c r="J72" s="319"/>
      <c r="K72" s="319"/>
      <c r="L72" s="320" t="s">
        <v>249</v>
      </c>
      <c r="M72" s="133"/>
      <c r="N72" s="320" t="s">
        <v>254</v>
      </c>
      <c r="O72" s="153" t="s">
        <v>108</v>
      </c>
      <c r="P72" s="133"/>
      <c r="Q72" s="133" t="s">
        <v>128</v>
      </c>
      <c r="R72" s="133" t="s">
        <v>128</v>
      </c>
      <c r="S72" s="133" t="s">
        <v>128</v>
      </c>
      <c r="T72" s="133" t="s">
        <v>128</v>
      </c>
      <c r="U72" s="319"/>
      <c r="V72" s="319"/>
      <c r="W72" s="319"/>
      <c r="X72" s="319"/>
      <c r="Y72" s="319"/>
      <c r="Z72" s="319"/>
      <c r="AA72" s="319"/>
      <c r="AB72" s="319"/>
      <c r="AC72" s="319"/>
      <c r="AD72" s="319"/>
      <c r="AE72" s="319"/>
      <c r="AF72" s="319"/>
      <c r="AG72" s="319"/>
      <c r="AH72" s="319"/>
      <c r="AI72" s="319"/>
      <c r="AJ72" s="319"/>
      <c r="AK72" s="319"/>
      <c r="AL72" s="153" t="s">
        <v>130</v>
      </c>
      <c r="AM72" s="321">
        <v>550000</v>
      </c>
      <c r="AN72" s="153" t="s">
        <v>108</v>
      </c>
      <c r="AO72" s="318">
        <v>1</v>
      </c>
      <c r="AP72" s="318" t="s">
        <v>350</v>
      </c>
      <c r="AQ72" s="131">
        <v>550000</v>
      </c>
      <c r="AR72" s="131">
        <v>550000</v>
      </c>
      <c r="AS72" s="328" t="s">
        <v>335</v>
      </c>
      <c r="AT72" s="328" t="s">
        <v>128</v>
      </c>
      <c r="AU72" s="328" t="s">
        <v>351</v>
      </c>
      <c r="AV72" s="328" t="s">
        <v>93</v>
      </c>
      <c r="AW72" s="329" t="s">
        <v>358</v>
      </c>
      <c r="AX72" s="59" t="s">
        <v>128</v>
      </c>
      <c r="AY72" s="43" t="s">
        <v>128</v>
      </c>
      <c r="AZ72" s="43" t="s">
        <v>128</v>
      </c>
      <c r="BB72" t="str">
        <f t="shared" si="0"/>
        <v>0</v>
      </c>
      <c r="BC72" s="42" t="str">
        <f t="shared" si="5"/>
        <v>2.06.02</v>
      </c>
      <c r="BD72" s="513" t="str">
        <f t="shared" si="19"/>
        <v>ALAT RUMAH TANGGA</v>
      </c>
      <c r="BE72" s="42">
        <f t="shared" si="20"/>
        <v>5</v>
      </c>
      <c r="BF72" s="515">
        <f t="shared" si="18"/>
        <v>109998</v>
      </c>
      <c r="BG72" s="42">
        <f t="shared" si="6"/>
        <v>8</v>
      </c>
      <c r="BH72" s="529">
        <f t="shared" si="7"/>
        <v>549990</v>
      </c>
      <c r="BI72" s="517">
        <f t="shared" si="8"/>
        <v>0</v>
      </c>
      <c r="BJ72" s="515">
        <f t="shared" si="9"/>
        <v>0</v>
      </c>
      <c r="BK72" s="525">
        <f t="shared" si="23"/>
        <v>0</v>
      </c>
      <c r="BL72" s="525">
        <f t="shared" si="24"/>
        <v>0</v>
      </c>
      <c r="BM72" s="525">
        <f t="shared" si="25"/>
        <v>0</v>
      </c>
      <c r="BN72" s="516" t="str">
        <f t="shared" si="13"/>
        <v>2005</v>
      </c>
      <c r="BO72" s="588">
        <f t="shared" si="26"/>
        <v>10</v>
      </c>
      <c r="BP72" s="589">
        <f t="shared" si="21"/>
        <v>549990</v>
      </c>
      <c r="BQ72" s="682">
        <f t="shared" si="27"/>
        <v>549990</v>
      </c>
      <c r="BR72" s="591">
        <f t="shared" si="28"/>
        <v>549990</v>
      </c>
      <c r="BS72" s="11"/>
    </row>
    <row r="73" spans="1:71" ht="15" customHeight="1" x14ac:dyDescent="0.2">
      <c r="A73" s="330"/>
      <c r="B73" s="278" t="s">
        <v>228</v>
      </c>
      <c r="C73" s="331" t="s">
        <v>34</v>
      </c>
      <c r="D73" s="494" t="str">
        <f t="shared" si="22"/>
        <v>2.06.02.01.125.000</v>
      </c>
      <c r="E73" s="477" t="s">
        <v>160</v>
      </c>
      <c r="F73" s="278" t="s">
        <v>228</v>
      </c>
      <c r="G73" s="332" t="s">
        <v>128</v>
      </c>
      <c r="H73" s="333"/>
      <c r="I73" s="333"/>
      <c r="J73" s="333"/>
      <c r="K73" s="333"/>
      <c r="L73" s="334" t="s">
        <v>249</v>
      </c>
      <c r="M73" s="214"/>
      <c r="N73" s="334" t="s">
        <v>257</v>
      </c>
      <c r="O73" s="278" t="s">
        <v>108</v>
      </c>
      <c r="P73" s="214"/>
      <c r="Q73" s="214" t="s">
        <v>128</v>
      </c>
      <c r="R73" s="214" t="s">
        <v>128</v>
      </c>
      <c r="S73" s="214" t="s">
        <v>128</v>
      </c>
      <c r="T73" s="214" t="s">
        <v>128</v>
      </c>
      <c r="U73" s="333"/>
      <c r="V73" s="333"/>
      <c r="W73" s="333"/>
      <c r="X73" s="333"/>
      <c r="Y73" s="333"/>
      <c r="Z73" s="333"/>
      <c r="AA73" s="333"/>
      <c r="AB73" s="333"/>
      <c r="AC73" s="333"/>
      <c r="AD73" s="333"/>
      <c r="AE73" s="333"/>
      <c r="AF73" s="333"/>
      <c r="AG73" s="333"/>
      <c r="AH73" s="333"/>
      <c r="AI73" s="333"/>
      <c r="AJ73" s="333"/>
      <c r="AK73" s="333"/>
      <c r="AL73" s="278" t="s">
        <v>130</v>
      </c>
      <c r="AM73" s="335">
        <v>1400000</v>
      </c>
      <c r="AN73" s="278" t="s">
        <v>108</v>
      </c>
      <c r="AO73" s="332">
        <v>1</v>
      </c>
      <c r="AP73" s="332" t="s">
        <v>350</v>
      </c>
      <c r="AQ73" s="209">
        <v>1400000</v>
      </c>
      <c r="AR73" s="209">
        <v>1400000</v>
      </c>
      <c r="AS73" s="336" t="s">
        <v>335</v>
      </c>
      <c r="AT73" s="336" t="s">
        <v>128</v>
      </c>
      <c r="AU73" s="336" t="s">
        <v>351</v>
      </c>
      <c r="AV73" s="336" t="s">
        <v>93</v>
      </c>
      <c r="AW73" s="348" t="s">
        <v>358</v>
      </c>
      <c r="AX73" s="59" t="s">
        <v>128</v>
      </c>
      <c r="AY73" s="43" t="s">
        <v>128</v>
      </c>
      <c r="AZ73" s="43" t="s">
        <v>128</v>
      </c>
      <c r="BB73" t="str">
        <f t="shared" si="0"/>
        <v>0</v>
      </c>
      <c r="BC73" s="42" t="str">
        <f t="shared" si="5"/>
        <v>2.06.02</v>
      </c>
      <c r="BD73" s="513" t="str">
        <f t="shared" si="19"/>
        <v>ALAT RUMAH TANGGA</v>
      </c>
      <c r="BE73" s="42">
        <f t="shared" si="20"/>
        <v>5</v>
      </c>
      <c r="BF73" s="515">
        <f t="shared" si="18"/>
        <v>279998</v>
      </c>
      <c r="BG73" s="42">
        <f t="shared" si="6"/>
        <v>8</v>
      </c>
      <c r="BH73" s="529">
        <f t="shared" si="7"/>
        <v>1399990</v>
      </c>
      <c r="BI73" s="517">
        <f t="shared" si="8"/>
        <v>0</v>
      </c>
      <c r="BJ73" s="515">
        <f t="shared" si="9"/>
        <v>0</v>
      </c>
      <c r="BK73" s="525">
        <f t="shared" si="23"/>
        <v>0</v>
      </c>
      <c r="BL73" s="525">
        <f t="shared" si="24"/>
        <v>0</v>
      </c>
      <c r="BM73" s="525">
        <f t="shared" si="25"/>
        <v>0</v>
      </c>
      <c r="BN73" s="516" t="str">
        <f t="shared" si="13"/>
        <v>2005</v>
      </c>
      <c r="BO73" s="588">
        <f t="shared" si="26"/>
        <v>10</v>
      </c>
      <c r="BP73" s="589">
        <f t="shared" si="21"/>
        <v>1399990</v>
      </c>
      <c r="BQ73" s="682">
        <f t="shared" si="27"/>
        <v>1399990</v>
      </c>
      <c r="BR73" s="591">
        <f t="shared" si="28"/>
        <v>1399990</v>
      </c>
      <c r="BS73" s="11"/>
    </row>
    <row r="74" spans="1:71" ht="15" customHeight="1" x14ac:dyDescent="0.2">
      <c r="A74" s="327"/>
      <c r="B74" s="153" t="s">
        <v>232</v>
      </c>
      <c r="C74" s="316" t="s">
        <v>34</v>
      </c>
      <c r="D74" s="486" t="str">
        <f t="shared" si="22"/>
        <v>2.06.02.04.02.0001</v>
      </c>
      <c r="E74" s="317" t="s">
        <v>158</v>
      </c>
      <c r="F74" s="153" t="s">
        <v>232</v>
      </c>
      <c r="G74" s="318" t="s">
        <v>128</v>
      </c>
      <c r="H74" s="319"/>
      <c r="I74" s="319"/>
      <c r="J74" s="319"/>
      <c r="K74" s="319"/>
      <c r="L74" s="320" t="s">
        <v>251</v>
      </c>
      <c r="M74" s="133"/>
      <c r="N74" s="320" t="s">
        <v>140</v>
      </c>
      <c r="O74" s="153" t="s">
        <v>108</v>
      </c>
      <c r="P74" s="133"/>
      <c r="Q74" s="133" t="s">
        <v>128</v>
      </c>
      <c r="R74" s="133" t="s">
        <v>128</v>
      </c>
      <c r="S74" s="133" t="s">
        <v>128</v>
      </c>
      <c r="T74" s="133" t="s">
        <v>128</v>
      </c>
      <c r="U74" s="319"/>
      <c r="V74" s="319"/>
      <c r="W74" s="319"/>
      <c r="X74" s="319"/>
      <c r="Y74" s="319"/>
      <c r="Z74" s="319"/>
      <c r="AA74" s="319"/>
      <c r="AB74" s="319"/>
      <c r="AC74" s="319"/>
      <c r="AD74" s="319"/>
      <c r="AE74" s="319"/>
      <c r="AF74" s="319"/>
      <c r="AG74" s="319"/>
      <c r="AH74" s="319"/>
      <c r="AI74" s="319"/>
      <c r="AJ74" s="319"/>
      <c r="AK74" s="319"/>
      <c r="AL74" s="153" t="s">
        <v>130</v>
      </c>
      <c r="AM74" s="321">
        <v>3800000</v>
      </c>
      <c r="AN74" s="153" t="s">
        <v>108</v>
      </c>
      <c r="AO74" s="318">
        <v>1</v>
      </c>
      <c r="AP74" s="318" t="s">
        <v>350</v>
      </c>
      <c r="AQ74" s="131">
        <v>3800000</v>
      </c>
      <c r="AR74" s="131">
        <v>3800000</v>
      </c>
      <c r="AS74" s="328" t="s">
        <v>86</v>
      </c>
      <c r="AT74" s="328" t="s">
        <v>128</v>
      </c>
      <c r="AU74" s="328" t="s">
        <v>351</v>
      </c>
      <c r="AV74" s="328" t="s">
        <v>93</v>
      </c>
      <c r="AW74" s="329" t="s">
        <v>358</v>
      </c>
      <c r="AX74" s="59" t="s">
        <v>128</v>
      </c>
      <c r="AY74" s="43" t="s">
        <v>128</v>
      </c>
      <c r="AZ74" s="43" t="s">
        <v>128</v>
      </c>
      <c r="BB74" t="str">
        <f t="shared" si="0"/>
        <v>0</v>
      </c>
      <c r="BC74" s="42" t="str">
        <f t="shared" si="5"/>
        <v>2.06.02</v>
      </c>
      <c r="BD74" s="513" t="str">
        <f t="shared" si="19"/>
        <v>ALAT RUMAH TANGGA</v>
      </c>
      <c r="BE74" s="42">
        <f t="shared" si="20"/>
        <v>5</v>
      </c>
      <c r="BF74" s="515">
        <f t="shared" si="18"/>
        <v>759998</v>
      </c>
      <c r="BG74" s="42">
        <f t="shared" si="6"/>
        <v>8</v>
      </c>
      <c r="BH74" s="529">
        <f t="shared" si="7"/>
        <v>3799990</v>
      </c>
      <c r="BI74" s="517">
        <f t="shared" si="8"/>
        <v>0</v>
      </c>
      <c r="BJ74" s="515">
        <f t="shared" si="9"/>
        <v>0</v>
      </c>
      <c r="BK74" s="525">
        <f t="shared" si="23"/>
        <v>0</v>
      </c>
      <c r="BL74" s="525">
        <f t="shared" si="24"/>
        <v>0</v>
      </c>
      <c r="BM74" s="525">
        <f t="shared" si="25"/>
        <v>0</v>
      </c>
      <c r="BN74" s="516" t="str">
        <f t="shared" si="13"/>
        <v>2005</v>
      </c>
      <c r="BO74" s="588">
        <f t="shared" si="26"/>
        <v>10</v>
      </c>
      <c r="BP74" s="589">
        <f t="shared" si="21"/>
        <v>3799990</v>
      </c>
      <c r="BQ74" s="682">
        <f t="shared" si="27"/>
        <v>3799990</v>
      </c>
      <c r="BR74" s="591">
        <f t="shared" si="28"/>
        <v>3799990</v>
      </c>
      <c r="BS74" s="11"/>
    </row>
    <row r="75" spans="1:71" ht="15" customHeight="1" x14ac:dyDescent="0.2">
      <c r="A75" s="327"/>
      <c r="B75" s="153" t="s">
        <v>232</v>
      </c>
      <c r="C75" s="316" t="s">
        <v>34</v>
      </c>
      <c r="D75" s="486" t="str">
        <f t="shared" si="22"/>
        <v>2.06.02.04.02.0001</v>
      </c>
      <c r="E75" s="317" t="s">
        <v>158</v>
      </c>
      <c r="F75" s="153" t="s">
        <v>232</v>
      </c>
      <c r="G75" s="318" t="s">
        <v>128</v>
      </c>
      <c r="H75" s="319"/>
      <c r="I75" s="319"/>
      <c r="J75" s="319"/>
      <c r="K75" s="319"/>
      <c r="L75" s="320" t="s">
        <v>251</v>
      </c>
      <c r="M75" s="133"/>
      <c r="N75" s="320" t="s">
        <v>140</v>
      </c>
      <c r="O75" s="153" t="s">
        <v>108</v>
      </c>
      <c r="P75" s="133"/>
      <c r="Q75" s="133" t="s">
        <v>128</v>
      </c>
      <c r="R75" s="133" t="s">
        <v>128</v>
      </c>
      <c r="S75" s="133" t="s">
        <v>128</v>
      </c>
      <c r="T75" s="133" t="s">
        <v>128</v>
      </c>
      <c r="U75" s="319"/>
      <c r="V75" s="319"/>
      <c r="W75" s="319"/>
      <c r="X75" s="319"/>
      <c r="Y75" s="319"/>
      <c r="Z75" s="319"/>
      <c r="AA75" s="319"/>
      <c r="AB75" s="319"/>
      <c r="AC75" s="319"/>
      <c r="AD75" s="319"/>
      <c r="AE75" s="319"/>
      <c r="AF75" s="319"/>
      <c r="AG75" s="319"/>
      <c r="AH75" s="319"/>
      <c r="AI75" s="319"/>
      <c r="AJ75" s="319"/>
      <c r="AK75" s="319"/>
      <c r="AL75" s="153" t="s">
        <v>130</v>
      </c>
      <c r="AM75" s="321">
        <v>5775000</v>
      </c>
      <c r="AN75" s="153" t="s">
        <v>108</v>
      </c>
      <c r="AO75" s="318">
        <v>1</v>
      </c>
      <c r="AP75" s="318" t="s">
        <v>350</v>
      </c>
      <c r="AQ75" s="131">
        <v>5775000</v>
      </c>
      <c r="AR75" s="131">
        <v>5775000</v>
      </c>
      <c r="AS75" s="328" t="s">
        <v>86</v>
      </c>
      <c r="AT75" s="328" t="s">
        <v>128</v>
      </c>
      <c r="AU75" s="328" t="s">
        <v>351</v>
      </c>
      <c r="AV75" s="328" t="s">
        <v>93</v>
      </c>
      <c r="AW75" s="329" t="s">
        <v>358</v>
      </c>
      <c r="AX75" s="59" t="s">
        <v>128</v>
      </c>
      <c r="AY75" s="43" t="s">
        <v>128</v>
      </c>
      <c r="AZ75" s="43" t="s">
        <v>128</v>
      </c>
      <c r="BB75" t="str">
        <f t="shared" ref="BB75:BB138" si="29">IF(AM75&lt;300000,AM75,"0")</f>
        <v>0</v>
      </c>
      <c r="BC75" s="42" t="str">
        <f t="shared" si="5"/>
        <v>2.06.02</v>
      </c>
      <c r="BD75" s="513" t="str">
        <f t="shared" si="19"/>
        <v>ALAT RUMAH TANGGA</v>
      </c>
      <c r="BE75" s="42">
        <f t="shared" si="20"/>
        <v>5</v>
      </c>
      <c r="BF75" s="515">
        <f t="shared" si="18"/>
        <v>1154998</v>
      </c>
      <c r="BG75" s="42">
        <f t="shared" si="6"/>
        <v>8</v>
      </c>
      <c r="BH75" s="529">
        <f t="shared" si="7"/>
        <v>5774990</v>
      </c>
      <c r="BI75" s="517">
        <f t="shared" si="8"/>
        <v>0</v>
      </c>
      <c r="BJ75" s="515">
        <f t="shared" si="9"/>
        <v>0</v>
      </c>
      <c r="BK75" s="525">
        <f t="shared" si="23"/>
        <v>0</v>
      </c>
      <c r="BL75" s="525">
        <f t="shared" si="24"/>
        <v>0</v>
      </c>
      <c r="BM75" s="525">
        <f t="shared" si="25"/>
        <v>0</v>
      </c>
      <c r="BN75" s="516" t="str">
        <f t="shared" si="13"/>
        <v>2005</v>
      </c>
      <c r="BO75" s="588">
        <f t="shared" si="26"/>
        <v>10</v>
      </c>
      <c r="BP75" s="589">
        <f t="shared" si="21"/>
        <v>5774990</v>
      </c>
      <c r="BQ75" s="682">
        <f t="shared" si="27"/>
        <v>5774990</v>
      </c>
      <c r="BR75" s="591">
        <f t="shared" si="28"/>
        <v>5774990</v>
      </c>
      <c r="BS75" s="11"/>
    </row>
    <row r="76" spans="1:71" ht="16" x14ac:dyDescent="0.2">
      <c r="A76" s="327"/>
      <c r="B76" s="153" t="s">
        <v>230</v>
      </c>
      <c r="C76" s="316" t="s">
        <v>34</v>
      </c>
      <c r="D76" s="486" t="str">
        <f t="shared" si="22"/>
        <v>2.06.02.01.61.0001</v>
      </c>
      <c r="E76" s="317" t="s">
        <v>400</v>
      </c>
      <c r="F76" s="153" t="s">
        <v>230</v>
      </c>
      <c r="G76" s="318" t="s">
        <v>128</v>
      </c>
      <c r="H76" s="319"/>
      <c r="I76" s="319"/>
      <c r="J76" s="319"/>
      <c r="K76" s="319"/>
      <c r="L76" s="320" t="s">
        <v>249</v>
      </c>
      <c r="M76" s="133"/>
      <c r="N76" s="320" t="s">
        <v>255</v>
      </c>
      <c r="O76" s="153" t="s">
        <v>108</v>
      </c>
      <c r="P76" s="133"/>
      <c r="Q76" s="133" t="s">
        <v>128</v>
      </c>
      <c r="R76" s="133" t="s">
        <v>128</v>
      </c>
      <c r="S76" s="133" t="s">
        <v>128</v>
      </c>
      <c r="T76" s="133" t="s">
        <v>128</v>
      </c>
      <c r="U76" s="319"/>
      <c r="V76" s="319"/>
      <c r="W76" s="319"/>
      <c r="X76" s="319"/>
      <c r="Y76" s="319"/>
      <c r="Z76" s="319"/>
      <c r="AA76" s="319"/>
      <c r="AB76" s="319"/>
      <c r="AC76" s="319"/>
      <c r="AD76" s="319"/>
      <c r="AE76" s="319"/>
      <c r="AF76" s="319"/>
      <c r="AG76" s="319"/>
      <c r="AH76" s="319"/>
      <c r="AI76" s="319"/>
      <c r="AJ76" s="319"/>
      <c r="AK76" s="319"/>
      <c r="AL76" s="153" t="s">
        <v>130</v>
      </c>
      <c r="AM76" s="321">
        <v>3000000</v>
      </c>
      <c r="AN76" s="153" t="s">
        <v>108</v>
      </c>
      <c r="AO76" s="318">
        <v>1</v>
      </c>
      <c r="AP76" s="318" t="s">
        <v>350</v>
      </c>
      <c r="AQ76" s="131">
        <v>3000000</v>
      </c>
      <c r="AR76" s="131">
        <v>3000000</v>
      </c>
      <c r="AS76" s="328" t="s">
        <v>86</v>
      </c>
      <c r="AT76" s="328" t="s">
        <v>128</v>
      </c>
      <c r="AU76" s="328" t="s">
        <v>351</v>
      </c>
      <c r="AV76" s="328" t="s">
        <v>93</v>
      </c>
      <c r="AW76" s="329" t="s">
        <v>354</v>
      </c>
      <c r="AX76" s="59" t="s">
        <v>128</v>
      </c>
      <c r="AY76" s="43" t="s">
        <v>128</v>
      </c>
      <c r="AZ76" s="43" t="s">
        <v>128</v>
      </c>
      <c r="BB76" t="str">
        <f t="shared" si="29"/>
        <v>0</v>
      </c>
      <c r="BC76" s="42" t="str">
        <f t="shared" si="5"/>
        <v>2.06.02</v>
      </c>
      <c r="BD76" s="513" t="str">
        <f t="shared" si="19"/>
        <v>ALAT RUMAH TANGGA</v>
      </c>
      <c r="BE76" s="42">
        <f t="shared" si="20"/>
        <v>5</v>
      </c>
      <c r="BF76" s="515">
        <f t="shared" si="18"/>
        <v>599998</v>
      </c>
      <c r="BG76" s="42">
        <f t="shared" si="6"/>
        <v>8</v>
      </c>
      <c r="BH76" s="529">
        <f t="shared" si="7"/>
        <v>2999990</v>
      </c>
      <c r="BI76" s="517">
        <f t="shared" si="8"/>
        <v>0</v>
      </c>
      <c r="BJ76" s="515">
        <f t="shared" si="9"/>
        <v>0</v>
      </c>
      <c r="BK76" s="525">
        <f t="shared" si="23"/>
        <v>0</v>
      </c>
      <c r="BL76" s="525">
        <f t="shared" si="24"/>
        <v>0</v>
      </c>
      <c r="BM76" s="525">
        <f t="shared" si="25"/>
        <v>0</v>
      </c>
      <c r="BN76" s="516" t="str">
        <f t="shared" si="13"/>
        <v>2005</v>
      </c>
      <c r="BO76" s="588">
        <f t="shared" si="26"/>
        <v>10</v>
      </c>
      <c r="BP76" s="589">
        <f t="shared" si="21"/>
        <v>2999990</v>
      </c>
      <c r="BQ76" s="682">
        <f t="shared" si="27"/>
        <v>2999990</v>
      </c>
      <c r="BR76" s="591">
        <f t="shared" si="28"/>
        <v>2999990</v>
      </c>
      <c r="BS76" s="11"/>
    </row>
    <row r="77" spans="1:71" ht="15" customHeight="1" x14ac:dyDescent="0.2">
      <c r="A77" s="327"/>
      <c r="B77" s="153" t="s">
        <v>234</v>
      </c>
      <c r="C77" s="316" t="s">
        <v>34</v>
      </c>
      <c r="D77" s="486" t="str">
        <f t="shared" si="22"/>
        <v>2.06.01.04.25.0001</v>
      </c>
      <c r="E77" s="317" t="s">
        <v>168</v>
      </c>
      <c r="F77" s="153" t="s">
        <v>234</v>
      </c>
      <c r="G77" s="318" t="s">
        <v>128</v>
      </c>
      <c r="H77" s="319"/>
      <c r="I77" s="319"/>
      <c r="J77" s="319"/>
      <c r="K77" s="319"/>
      <c r="L77" s="320" t="s">
        <v>249</v>
      </c>
      <c r="M77" s="133"/>
      <c r="N77" s="320" t="s">
        <v>254</v>
      </c>
      <c r="O77" s="153" t="s">
        <v>108</v>
      </c>
      <c r="P77" s="133"/>
      <c r="Q77" s="133" t="s">
        <v>128</v>
      </c>
      <c r="R77" s="133" t="s">
        <v>128</v>
      </c>
      <c r="S77" s="133" t="s">
        <v>128</v>
      </c>
      <c r="T77" s="133" t="s">
        <v>128</v>
      </c>
      <c r="U77" s="319"/>
      <c r="V77" s="319"/>
      <c r="W77" s="319"/>
      <c r="X77" s="319"/>
      <c r="Y77" s="319"/>
      <c r="Z77" s="319"/>
      <c r="AA77" s="319"/>
      <c r="AB77" s="319"/>
      <c r="AC77" s="319"/>
      <c r="AD77" s="319"/>
      <c r="AE77" s="319"/>
      <c r="AF77" s="319"/>
      <c r="AG77" s="319"/>
      <c r="AH77" s="319"/>
      <c r="AI77" s="319"/>
      <c r="AJ77" s="319"/>
      <c r="AK77" s="319"/>
      <c r="AL77" s="153" t="s">
        <v>130</v>
      </c>
      <c r="AM77" s="321">
        <v>1260000</v>
      </c>
      <c r="AN77" s="153" t="s">
        <v>108</v>
      </c>
      <c r="AO77" s="318">
        <v>1</v>
      </c>
      <c r="AP77" s="318" t="s">
        <v>350</v>
      </c>
      <c r="AQ77" s="131">
        <v>1260000</v>
      </c>
      <c r="AR77" s="131">
        <v>1260000</v>
      </c>
      <c r="AS77" s="328" t="s">
        <v>86</v>
      </c>
      <c r="AT77" s="328" t="s">
        <v>128</v>
      </c>
      <c r="AU77" s="328" t="s">
        <v>351</v>
      </c>
      <c r="AV77" s="328" t="s">
        <v>93</v>
      </c>
      <c r="AW77" s="329" t="s">
        <v>354</v>
      </c>
      <c r="AX77" s="59" t="s">
        <v>128</v>
      </c>
      <c r="AY77" s="43" t="s">
        <v>128</v>
      </c>
      <c r="AZ77" s="43" t="s">
        <v>128</v>
      </c>
      <c r="BB77" t="str">
        <f t="shared" si="29"/>
        <v>0</v>
      </c>
      <c r="BC77" s="42" t="str">
        <f t="shared" si="5"/>
        <v>2.06.01</v>
      </c>
      <c r="BD77" s="513" t="str">
        <f t="shared" si="19"/>
        <v>ALAT KANTOR</v>
      </c>
      <c r="BE77" s="42">
        <f t="shared" si="20"/>
        <v>5</v>
      </c>
      <c r="BF77" s="515">
        <f t="shared" si="18"/>
        <v>251998</v>
      </c>
      <c r="BG77" s="42">
        <f t="shared" si="6"/>
        <v>8</v>
      </c>
      <c r="BH77" s="529">
        <f t="shared" si="7"/>
        <v>1259990</v>
      </c>
      <c r="BI77" s="517">
        <f t="shared" si="8"/>
        <v>0</v>
      </c>
      <c r="BJ77" s="515">
        <f t="shared" si="9"/>
        <v>0</v>
      </c>
      <c r="BK77" s="525">
        <f t="shared" si="23"/>
        <v>0</v>
      </c>
      <c r="BL77" s="525">
        <f t="shared" si="24"/>
        <v>0</v>
      </c>
      <c r="BM77" s="525">
        <f t="shared" si="25"/>
        <v>0</v>
      </c>
      <c r="BN77" s="516" t="str">
        <f t="shared" si="13"/>
        <v>2005</v>
      </c>
      <c r="BO77" s="588">
        <f t="shared" si="26"/>
        <v>10</v>
      </c>
      <c r="BP77" s="589">
        <f t="shared" si="21"/>
        <v>1259990</v>
      </c>
      <c r="BQ77" s="682">
        <f t="shared" si="27"/>
        <v>1259990</v>
      </c>
      <c r="BR77" s="591">
        <f t="shared" si="28"/>
        <v>1259990</v>
      </c>
      <c r="BS77" s="11"/>
    </row>
    <row r="78" spans="1:71" ht="32" x14ac:dyDescent="0.2">
      <c r="A78" s="327"/>
      <c r="B78" s="153" t="s">
        <v>230</v>
      </c>
      <c r="C78" s="316" t="s">
        <v>34</v>
      </c>
      <c r="D78" s="486" t="str">
        <f t="shared" si="22"/>
        <v>2.06.02.01.61.0001</v>
      </c>
      <c r="E78" s="317" t="s">
        <v>408</v>
      </c>
      <c r="F78" s="153" t="s">
        <v>230</v>
      </c>
      <c r="G78" s="318" t="s">
        <v>128</v>
      </c>
      <c r="H78" s="319"/>
      <c r="I78" s="319"/>
      <c r="J78" s="319"/>
      <c r="K78" s="319"/>
      <c r="L78" s="320" t="s">
        <v>249</v>
      </c>
      <c r="M78" s="133"/>
      <c r="N78" s="320" t="s">
        <v>255</v>
      </c>
      <c r="O78" s="153" t="s">
        <v>108</v>
      </c>
      <c r="P78" s="133"/>
      <c r="Q78" s="133" t="s">
        <v>128</v>
      </c>
      <c r="R78" s="133" t="s">
        <v>128</v>
      </c>
      <c r="S78" s="133" t="s">
        <v>128</v>
      </c>
      <c r="T78" s="133" t="s">
        <v>128</v>
      </c>
      <c r="U78" s="319"/>
      <c r="V78" s="319"/>
      <c r="W78" s="319"/>
      <c r="X78" s="319"/>
      <c r="Y78" s="319"/>
      <c r="Z78" s="319"/>
      <c r="AA78" s="319"/>
      <c r="AB78" s="319"/>
      <c r="AC78" s="319"/>
      <c r="AD78" s="319"/>
      <c r="AE78" s="319"/>
      <c r="AF78" s="319"/>
      <c r="AG78" s="319"/>
      <c r="AH78" s="319"/>
      <c r="AI78" s="319"/>
      <c r="AJ78" s="319"/>
      <c r="AK78" s="319"/>
      <c r="AL78" s="153" t="s">
        <v>130</v>
      </c>
      <c r="AM78" s="321">
        <v>510000</v>
      </c>
      <c r="AN78" s="153" t="s">
        <v>108</v>
      </c>
      <c r="AO78" s="318">
        <v>1</v>
      </c>
      <c r="AP78" s="318" t="s">
        <v>350</v>
      </c>
      <c r="AQ78" s="131">
        <v>510000</v>
      </c>
      <c r="AR78" s="131">
        <v>510000</v>
      </c>
      <c r="AS78" s="328" t="s">
        <v>86</v>
      </c>
      <c r="AT78" s="318" t="s">
        <v>128</v>
      </c>
      <c r="AU78" s="318" t="s">
        <v>355</v>
      </c>
      <c r="AV78" s="318" t="s">
        <v>93</v>
      </c>
      <c r="AW78" s="324" t="s">
        <v>369</v>
      </c>
      <c r="AX78" s="58" t="s">
        <v>128</v>
      </c>
      <c r="AY78" s="41" t="s">
        <v>128</v>
      </c>
      <c r="AZ78" s="41" t="s">
        <v>128</v>
      </c>
      <c r="BB78" t="str">
        <f t="shared" si="29"/>
        <v>0</v>
      </c>
      <c r="BC78" s="42" t="str">
        <f t="shared" si="5"/>
        <v>2.06.02</v>
      </c>
      <c r="BD78" s="513" t="str">
        <f t="shared" si="19"/>
        <v>ALAT RUMAH TANGGA</v>
      </c>
      <c r="BE78" s="42">
        <f t="shared" si="20"/>
        <v>5</v>
      </c>
      <c r="BF78" s="515">
        <f t="shared" si="18"/>
        <v>101998</v>
      </c>
      <c r="BG78" s="42">
        <f t="shared" si="6"/>
        <v>8</v>
      </c>
      <c r="BH78" s="529">
        <f t="shared" si="7"/>
        <v>509990</v>
      </c>
      <c r="BI78" s="517">
        <f t="shared" si="8"/>
        <v>0</v>
      </c>
      <c r="BJ78" s="515">
        <f t="shared" si="9"/>
        <v>0</v>
      </c>
      <c r="BK78" s="525">
        <f t="shared" si="23"/>
        <v>0</v>
      </c>
      <c r="BL78" s="525">
        <f t="shared" si="24"/>
        <v>0</v>
      </c>
      <c r="BM78" s="525">
        <f t="shared" si="25"/>
        <v>0</v>
      </c>
      <c r="BN78" s="516" t="str">
        <f t="shared" si="13"/>
        <v>2005</v>
      </c>
      <c r="BO78" s="588">
        <f t="shared" si="26"/>
        <v>10</v>
      </c>
      <c r="BP78" s="589">
        <f t="shared" si="21"/>
        <v>509990</v>
      </c>
      <c r="BQ78" s="682">
        <f t="shared" si="27"/>
        <v>509990</v>
      </c>
      <c r="BR78" s="591">
        <f t="shared" si="28"/>
        <v>509990</v>
      </c>
      <c r="BS78" s="11"/>
    </row>
    <row r="79" spans="1:71" ht="15" customHeight="1" x14ac:dyDescent="0.2">
      <c r="A79" s="327"/>
      <c r="B79" s="153" t="s">
        <v>228</v>
      </c>
      <c r="C79" s="316" t="s">
        <v>34</v>
      </c>
      <c r="D79" s="486" t="str">
        <f t="shared" si="22"/>
        <v>2.06.02.01.125.000</v>
      </c>
      <c r="E79" s="317" t="s">
        <v>401</v>
      </c>
      <c r="F79" s="153" t="s">
        <v>228</v>
      </c>
      <c r="G79" s="318" t="s">
        <v>128</v>
      </c>
      <c r="H79" s="319"/>
      <c r="I79" s="319"/>
      <c r="J79" s="319"/>
      <c r="K79" s="319"/>
      <c r="L79" s="320" t="s">
        <v>249</v>
      </c>
      <c r="M79" s="133"/>
      <c r="N79" s="320" t="s">
        <v>257</v>
      </c>
      <c r="O79" s="153" t="s">
        <v>108</v>
      </c>
      <c r="P79" s="133"/>
      <c r="Q79" s="133" t="s">
        <v>128</v>
      </c>
      <c r="R79" s="133" t="s">
        <v>128</v>
      </c>
      <c r="S79" s="133" t="s">
        <v>128</v>
      </c>
      <c r="T79" s="133" t="s">
        <v>128</v>
      </c>
      <c r="U79" s="319"/>
      <c r="V79" s="319"/>
      <c r="W79" s="319"/>
      <c r="X79" s="319"/>
      <c r="Y79" s="319"/>
      <c r="Z79" s="319"/>
      <c r="AA79" s="319"/>
      <c r="AB79" s="319"/>
      <c r="AC79" s="319"/>
      <c r="AD79" s="319"/>
      <c r="AE79" s="319"/>
      <c r="AF79" s="319"/>
      <c r="AG79" s="319"/>
      <c r="AH79" s="319"/>
      <c r="AI79" s="319"/>
      <c r="AJ79" s="319"/>
      <c r="AK79" s="319"/>
      <c r="AL79" s="153" t="s">
        <v>130</v>
      </c>
      <c r="AM79" s="321">
        <v>1400000</v>
      </c>
      <c r="AN79" s="153" t="s">
        <v>108</v>
      </c>
      <c r="AO79" s="318">
        <v>1</v>
      </c>
      <c r="AP79" s="318" t="s">
        <v>350</v>
      </c>
      <c r="AQ79" s="131">
        <v>1400000</v>
      </c>
      <c r="AR79" s="131">
        <v>1400000</v>
      </c>
      <c r="AS79" s="328" t="s">
        <v>86</v>
      </c>
      <c r="AT79" s="328" t="s">
        <v>128</v>
      </c>
      <c r="AU79" s="328" t="s">
        <v>361</v>
      </c>
      <c r="AV79" s="328" t="s">
        <v>93</v>
      </c>
      <c r="AW79" s="329" t="s">
        <v>381</v>
      </c>
      <c r="AX79" s="59" t="s">
        <v>128</v>
      </c>
      <c r="AY79" s="43" t="s">
        <v>128</v>
      </c>
      <c r="AZ79" s="43" t="s">
        <v>128</v>
      </c>
      <c r="BB79" t="str">
        <f t="shared" si="29"/>
        <v>0</v>
      </c>
      <c r="BC79" s="42" t="str">
        <f t="shared" si="5"/>
        <v>2.06.02</v>
      </c>
      <c r="BD79" s="513" t="str">
        <f t="shared" si="19"/>
        <v>ALAT RUMAH TANGGA</v>
      </c>
      <c r="BE79" s="42">
        <f t="shared" si="20"/>
        <v>5</v>
      </c>
      <c r="BF79" s="515">
        <f t="shared" si="18"/>
        <v>279998</v>
      </c>
      <c r="BG79" s="42">
        <f t="shared" si="6"/>
        <v>8</v>
      </c>
      <c r="BH79" s="529">
        <f t="shared" si="7"/>
        <v>1399990</v>
      </c>
      <c r="BI79" s="517">
        <f t="shared" si="8"/>
        <v>0</v>
      </c>
      <c r="BJ79" s="515">
        <f t="shared" si="9"/>
        <v>0</v>
      </c>
      <c r="BK79" s="525">
        <f t="shared" si="23"/>
        <v>0</v>
      </c>
      <c r="BL79" s="525">
        <f t="shared" si="24"/>
        <v>0</v>
      </c>
      <c r="BM79" s="525">
        <f t="shared" si="25"/>
        <v>0</v>
      </c>
      <c r="BN79" s="516" t="str">
        <f t="shared" si="13"/>
        <v>2005</v>
      </c>
      <c r="BO79" s="588">
        <f t="shared" si="26"/>
        <v>10</v>
      </c>
      <c r="BP79" s="589">
        <f t="shared" si="21"/>
        <v>1399990</v>
      </c>
      <c r="BQ79" s="682">
        <f t="shared" si="27"/>
        <v>1399990</v>
      </c>
      <c r="BR79" s="591">
        <f t="shared" si="28"/>
        <v>1399990</v>
      </c>
      <c r="BS79" s="11"/>
    </row>
    <row r="80" spans="1:71" ht="15" customHeight="1" x14ac:dyDescent="0.2">
      <c r="A80" s="327"/>
      <c r="B80" s="153" t="s">
        <v>228</v>
      </c>
      <c r="C80" s="316" t="s">
        <v>34</v>
      </c>
      <c r="D80" s="486" t="str">
        <f t="shared" si="22"/>
        <v>2.06.02.01.125.000</v>
      </c>
      <c r="E80" s="317" t="s">
        <v>441</v>
      </c>
      <c r="F80" s="153" t="s">
        <v>228</v>
      </c>
      <c r="G80" s="318" t="s">
        <v>128</v>
      </c>
      <c r="H80" s="319"/>
      <c r="I80" s="319"/>
      <c r="J80" s="319"/>
      <c r="K80" s="319"/>
      <c r="L80" s="320" t="s">
        <v>249</v>
      </c>
      <c r="M80" s="133"/>
      <c r="N80" s="320" t="s">
        <v>257</v>
      </c>
      <c r="O80" s="153" t="s">
        <v>108</v>
      </c>
      <c r="P80" s="133"/>
      <c r="Q80" s="133" t="s">
        <v>128</v>
      </c>
      <c r="R80" s="133" t="s">
        <v>128</v>
      </c>
      <c r="S80" s="133" t="s">
        <v>128</v>
      </c>
      <c r="T80" s="133" t="s">
        <v>128</v>
      </c>
      <c r="U80" s="319"/>
      <c r="V80" s="319"/>
      <c r="W80" s="319"/>
      <c r="X80" s="319"/>
      <c r="Y80" s="319"/>
      <c r="Z80" s="319"/>
      <c r="AA80" s="319"/>
      <c r="AB80" s="319"/>
      <c r="AC80" s="319"/>
      <c r="AD80" s="319"/>
      <c r="AE80" s="319"/>
      <c r="AF80" s="319"/>
      <c r="AG80" s="319"/>
      <c r="AH80" s="319"/>
      <c r="AI80" s="319"/>
      <c r="AJ80" s="319"/>
      <c r="AK80" s="319"/>
      <c r="AL80" s="153" t="s">
        <v>130</v>
      </c>
      <c r="AM80" s="321">
        <v>1200000</v>
      </c>
      <c r="AN80" s="153" t="s">
        <v>108</v>
      </c>
      <c r="AO80" s="318">
        <v>1</v>
      </c>
      <c r="AP80" s="318" t="s">
        <v>350</v>
      </c>
      <c r="AQ80" s="131">
        <v>1200000</v>
      </c>
      <c r="AR80" s="131">
        <v>1200000</v>
      </c>
      <c r="AS80" s="318" t="s">
        <v>86</v>
      </c>
      <c r="AT80" s="318" t="s">
        <v>128</v>
      </c>
      <c r="AU80" s="318" t="s">
        <v>352</v>
      </c>
      <c r="AV80" s="318" t="s">
        <v>93</v>
      </c>
      <c r="AW80" s="324" t="s">
        <v>353</v>
      </c>
      <c r="AX80" s="58" t="s">
        <v>128</v>
      </c>
      <c r="AY80" s="41" t="s">
        <v>128</v>
      </c>
      <c r="AZ80" s="41" t="s">
        <v>128</v>
      </c>
      <c r="BB80" t="str">
        <f t="shared" si="29"/>
        <v>0</v>
      </c>
      <c r="BC80" s="42" t="str">
        <f t="shared" ref="BC80:BC143" si="30">MID(B80,2,7)</f>
        <v>2.06.02</v>
      </c>
      <c r="BD80" s="513" t="str">
        <f t="shared" si="19"/>
        <v>ALAT RUMAH TANGGA</v>
      </c>
      <c r="BE80" s="42">
        <f t="shared" si="20"/>
        <v>5</v>
      </c>
      <c r="BF80" s="515">
        <f t="shared" ref="BF80:BF143" si="31">(AM80-10)/BE80</f>
        <v>239998</v>
      </c>
      <c r="BG80" s="42">
        <f t="shared" ref="BG80:BG143" si="32">2013-BN80</f>
        <v>8</v>
      </c>
      <c r="BH80" s="529">
        <f t="shared" ref="BH80:BH143" si="33">IF(BG80&gt;BE80,AM80-10,BF80*BG80)</f>
        <v>1199990</v>
      </c>
      <c r="BI80" s="517">
        <f t="shared" ref="BI80:BI143" si="34">IF(AM80-10=BH80,0,BF80)</f>
        <v>0</v>
      </c>
      <c r="BJ80" s="515">
        <f t="shared" ref="BJ80:BJ143" si="35">IF(AM80-10=BH80+BI80,0,BF80)</f>
        <v>0</v>
      </c>
      <c r="BK80" s="525">
        <f t="shared" si="23"/>
        <v>0</v>
      </c>
      <c r="BL80" s="525">
        <f t="shared" si="24"/>
        <v>0</v>
      </c>
      <c r="BM80" s="525">
        <f t="shared" si="25"/>
        <v>0</v>
      </c>
      <c r="BN80" s="516" t="str">
        <f t="shared" ref="BN80:BN143" si="36">O80</f>
        <v>2005</v>
      </c>
      <c r="BO80" s="588">
        <f t="shared" si="26"/>
        <v>10</v>
      </c>
      <c r="BP80" s="589">
        <f t="shared" si="21"/>
        <v>1199990</v>
      </c>
      <c r="BQ80" s="682">
        <f t="shared" si="27"/>
        <v>1199990</v>
      </c>
      <c r="BR80" s="591">
        <f t="shared" si="28"/>
        <v>1199990</v>
      </c>
      <c r="BS80" s="11"/>
    </row>
    <row r="81" spans="1:71" ht="32" x14ac:dyDescent="0.2">
      <c r="A81" s="327"/>
      <c r="B81" s="153" t="s">
        <v>230</v>
      </c>
      <c r="C81" s="316" t="s">
        <v>34</v>
      </c>
      <c r="D81" s="486" t="str">
        <f t="shared" si="22"/>
        <v>2.06.02.01.61.0001</v>
      </c>
      <c r="E81" s="317" t="s">
        <v>408</v>
      </c>
      <c r="F81" s="153" t="s">
        <v>230</v>
      </c>
      <c r="G81" s="318" t="s">
        <v>128</v>
      </c>
      <c r="H81" s="319"/>
      <c r="I81" s="319"/>
      <c r="J81" s="319"/>
      <c r="K81" s="319"/>
      <c r="L81" s="320" t="s">
        <v>249</v>
      </c>
      <c r="M81" s="133"/>
      <c r="N81" s="320" t="s">
        <v>255</v>
      </c>
      <c r="O81" s="153" t="s">
        <v>108</v>
      </c>
      <c r="P81" s="133"/>
      <c r="Q81" s="133" t="s">
        <v>128</v>
      </c>
      <c r="R81" s="133" t="s">
        <v>128</v>
      </c>
      <c r="S81" s="133" t="s">
        <v>128</v>
      </c>
      <c r="T81" s="133" t="s">
        <v>128</v>
      </c>
      <c r="U81" s="319"/>
      <c r="V81" s="319"/>
      <c r="W81" s="319"/>
      <c r="X81" s="319"/>
      <c r="Y81" s="319"/>
      <c r="Z81" s="319"/>
      <c r="AA81" s="319"/>
      <c r="AB81" s="319"/>
      <c r="AC81" s="319"/>
      <c r="AD81" s="319"/>
      <c r="AE81" s="319"/>
      <c r="AF81" s="319"/>
      <c r="AG81" s="319"/>
      <c r="AH81" s="319"/>
      <c r="AI81" s="319"/>
      <c r="AJ81" s="319"/>
      <c r="AK81" s="319"/>
      <c r="AL81" s="153" t="s">
        <v>130</v>
      </c>
      <c r="AM81" s="321">
        <v>1190000</v>
      </c>
      <c r="AN81" s="153" t="s">
        <v>108</v>
      </c>
      <c r="AO81" s="318">
        <v>1</v>
      </c>
      <c r="AP81" s="318" t="s">
        <v>350</v>
      </c>
      <c r="AQ81" s="131">
        <v>1190000</v>
      </c>
      <c r="AR81" s="131">
        <v>1190000</v>
      </c>
      <c r="AS81" s="318" t="s">
        <v>335</v>
      </c>
      <c r="AT81" s="318" t="s">
        <v>128</v>
      </c>
      <c r="AU81" s="318" t="s">
        <v>355</v>
      </c>
      <c r="AV81" s="318" t="s">
        <v>93</v>
      </c>
      <c r="AW81" s="324" t="s">
        <v>369</v>
      </c>
      <c r="AX81" s="58" t="s">
        <v>128</v>
      </c>
      <c r="AY81" s="41" t="s">
        <v>128</v>
      </c>
      <c r="AZ81" s="41" t="s">
        <v>128</v>
      </c>
      <c r="BB81" t="str">
        <f t="shared" si="29"/>
        <v>0</v>
      </c>
      <c r="BC81" s="42" t="str">
        <f t="shared" si="30"/>
        <v>2.06.02</v>
      </c>
      <c r="BD81" s="513" t="str">
        <f t="shared" si="19"/>
        <v>ALAT RUMAH TANGGA</v>
      </c>
      <c r="BE81" s="42">
        <f t="shared" si="20"/>
        <v>5</v>
      </c>
      <c r="BF81" s="515">
        <f t="shared" si="31"/>
        <v>237998</v>
      </c>
      <c r="BG81" s="42">
        <f t="shared" si="32"/>
        <v>8</v>
      </c>
      <c r="BH81" s="529">
        <f t="shared" si="33"/>
        <v>1189990</v>
      </c>
      <c r="BI81" s="517">
        <f t="shared" si="34"/>
        <v>0</v>
      </c>
      <c r="BJ81" s="515">
        <f t="shared" si="35"/>
        <v>0</v>
      </c>
      <c r="BK81" s="525">
        <f t="shared" si="23"/>
        <v>0</v>
      </c>
      <c r="BL81" s="525">
        <f t="shared" si="24"/>
        <v>0</v>
      </c>
      <c r="BM81" s="525">
        <f t="shared" si="25"/>
        <v>0</v>
      </c>
      <c r="BN81" s="516" t="str">
        <f t="shared" si="36"/>
        <v>2005</v>
      </c>
      <c r="BO81" s="588">
        <f t="shared" si="26"/>
        <v>10</v>
      </c>
      <c r="BP81" s="589">
        <f t="shared" si="21"/>
        <v>1189990</v>
      </c>
      <c r="BQ81" s="682">
        <f t="shared" si="27"/>
        <v>1189990</v>
      </c>
      <c r="BR81" s="591">
        <f t="shared" si="28"/>
        <v>1189990</v>
      </c>
      <c r="BS81" s="11"/>
    </row>
    <row r="82" spans="1:71" ht="15" customHeight="1" x14ac:dyDescent="0.2">
      <c r="A82" s="327"/>
      <c r="B82" s="153" t="s">
        <v>232</v>
      </c>
      <c r="C82" s="316" t="s">
        <v>34</v>
      </c>
      <c r="D82" s="486" t="str">
        <f t="shared" si="22"/>
        <v>2.06.02.04.02.0001</v>
      </c>
      <c r="E82" s="317" t="s">
        <v>158</v>
      </c>
      <c r="F82" s="153" t="s">
        <v>232</v>
      </c>
      <c r="G82" s="318" t="s">
        <v>128</v>
      </c>
      <c r="H82" s="319"/>
      <c r="I82" s="319"/>
      <c r="J82" s="319"/>
      <c r="K82" s="319"/>
      <c r="L82" s="320" t="s">
        <v>251</v>
      </c>
      <c r="M82" s="133"/>
      <c r="N82" s="320" t="s">
        <v>140</v>
      </c>
      <c r="O82" s="153" t="s">
        <v>108</v>
      </c>
      <c r="P82" s="133"/>
      <c r="Q82" s="133" t="s">
        <v>128</v>
      </c>
      <c r="R82" s="133" t="s">
        <v>128</v>
      </c>
      <c r="S82" s="133" t="s">
        <v>128</v>
      </c>
      <c r="T82" s="133" t="s">
        <v>128</v>
      </c>
      <c r="U82" s="319"/>
      <c r="V82" s="319"/>
      <c r="W82" s="319"/>
      <c r="X82" s="319"/>
      <c r="Y82" s="319"/>
      <c r="Z82" s="319"/>
      <c r="AA82" s="319"/>
      <c r="AB82" s="319"/>
      <c r="AC82" s="319"/>
      <c r="AD82" s="319"/>
      <c r="AE82" s="319"/>
      <c r="AF82" s="319"/>
      <c r="AG82" s="319"/>
      <c r="AH82" s="319"/>
      <c r="AI82" s="319"/>
      <c r="AJ82" s="319"/>
      <c r="AK82" s="319"/>
      <c r="AL82" s="153" t="s">
        <v>130</v>
      </c>
      <c r="AM82" s="321">
        <v>8550000</v>
      </c>
      <c r="AN82" s="153" t="s">
        <v>108</v>
      </c>
      <c r="AO82" s="318">
        <v>1</v>
      </c>
      <c r="AP82" s="318" t="s">
        <v>350</v>
      </c>
      <c r="AQ82" s="131">
        <v>8550000</v>
      </c>
      <c r="AR82" s="131">
        <v>8550000</v>
      </c>
      <c r="AS82" s="328" t="s">
        <v>335</v>
      </c>
      <c r="AT82" s="318" t="s">
        <v>128</v>
      </c>
      <c r="AU82" s="318" t="s">
        <v>355</v>
      </c>
      <c r="AV82" s="318" t="s">
        <v>93</v>
      </c>
      <c r="AW82" s="324" t="s">
        <v>370</v>
      </c>
      <c r="AX82" s="58" t="s">
        <v>128</v>
      </c>
      <c r="AY82" s="41" t="s">
        <v>128</v>
      </c>
      <c r="AZ82" s="41" t="s">
        <v>128</v>
      </c>
      <c r="BB82" t="str">
        <f t="shared" si="29"/>
        <v>0</v>
      </c>
      <c r="BC82" s="42" t="str">
        <f t="shared" si="30"/>
        <v>2.06.02</v>
      </c>
      <c r="BD82" s="513" t="str">
        <f t="shared" si="19"/>
        <v>ALAT RUMAH TANGGA</v>
      </c>
      <c r="BE82" s="42">
        <f t="shared" si="20"/>
        <v>5</v>
      </c>
      <c r="BF82" s="515">
        <f t="shared" si="31"/>
        <v>1709998</v>
      </c>
      <c r="BG82" s="42">
        <f t="shared" si="32"/>
        <v>8</v>
      </c>
      <c r="BH82" s="529">
        <f t="shared" si="33"/>
        <v>8549990</v>
      </c>
      <c r="BI82" s="517">
        <f t="shared" si="34"/>
        <v>0</v>
      </c>
      <c r="BJ82" s="515">
        <f t="shared" si="35"/>
        <v>0</v>
      </c>
      <c r="BK82" s="525">
        <f t="shared" si="23"/>
        <v>0</v>
      </c>
      <c r="BL82" s="525">
        <f t="shared" si="24"/>
        <v>0</v>
      </c>
      <c r="BM82" s="525">
        <f t="shared" si="25"/>
        <v>0</v>
      </c>
      <c r="BN82" s="516" t="str">
        <f t="shared" si="36"/>
        <v>2005</v>
      </c>
      <c r="BO82" s="588">
        <f t="shared" si="26"/>
        <v>10</v>
      </c>
      <c r="BP82" s="589">
        <f t="shared" si="21"/>
        <v>8549990</v>
      </c>
      <c r="BQ82" s="682">
        <f t="shared" si="27"/>
        <v>8549990</v>
      </c>
      <c r="BR82" s="591">
        <f t="shared" si="28"/>
        <v>8549990</v>
      </c>
      <c r="BS82" s="11"/>
    </row>
    <row r="83" spans="1:71" s="37" customFormat="1" ht="32" x14ac:dyDescent="0.2">
      <c r="A83" s="327"/>
      <c r="B83" s="153" t="s">
        <v>230</v>
      </c>
      <c r="C83" s="316" t="s">
        <v>34</v>
      </c>
      <c r="D83" s="486" t="str">
        <f t="shared" si="22"/>
        <v>2.06.02.01.61.0001</v>
      </c>
      <c r="E83" s="317" t="s">
        <v>408</v>
      </c>
      <c r="F83" s="153" t="s">
        <v>230</v>
      </c>
      <c r="G83" s="318" t="s">
        <v>128</v>
      </c>
      <c r="H83" s="319"/>
      <c r="I83" s="319"/>
      <c r="J83" s="319"/>
      <c r="K83" s="319"/>
      <c r="L83" s="320" t="s">
        <v>271</v>
      </c>
      <c r="M83" s="133"/>
      <c r="N83" s="320" t="s">
        <v>255</v>
      </c>
      <c r="O83" s="153" t="s">
        <v>108</v>
      </c>
      <c r="P83" s="133"/>
      <c r="Q83" s="133" t="s">
        <v>128</v>
      </c>
      <c r="R83" s="133" t="s">
        <v>128</v>
      </c>
      <c r="S83" s="133" t="s">
        <v>128</v>
      </c>
      <c r="T83" s="133" t="s">
        <v>128</v>
      </c>
      <c r="U83" s="319"/>
      <c r="V83" s="319"/>
      <c r="W83" s="319"/>
      <c r="X83" s="319"/>
      <c r="Y83" s="319"/>
      <c r="Z83" s="319"/>
      <c r="AA83" s="319"/>
      <c r="AB83" s="319"/>
      <c r="AC83" s="319"/>
      <c r="AD83" s="319"/>
      <c r="AE83" s="319"/>
      <c r="AF83" s="319"/>
      <c r="AG83" s="319"/>
      <c r="AH83" s="319"/>
      <c r="AI83" s="319"/>
      <c r="AJ83" s="319"/>
      <c r="AK83" s="319"/>
      <c r="AL83" s="153" t="s">
        <v>130</v>
      </c>
      <c r="AM83" s="321">
        <v>1350000</v>
      </c>
      <c r="AN83" s="153" t="s">
        <v>108</v>
      </c>
      <c r="AO83" s="318">
        <v>1</v>
      </c>
      <c r="AP83" s="318" t="s">
        <v>350</v>
      </c>
      <c r="AQ83" s="131">
        <v>1350000</v>
      </c>
      <c r="AR83" s="131">
        <v>1350000</v>
      </c>
      <c r="AS83" s="318" t="s">
        <v>86</v>
      </c>
      <c r="AT83" s="318" t="s">
        <v>128</v>
      </c>
      <c r="AU83" s="318" t="s">
        <v>352</v>
      </c>
      <c r="AV83" s="318" t="s">
        <v>93</v>
      </c>
      <c r="AW83" s="338" t="s">
        <v>353</v>
      </c>
      <c r="AX83" s="58" t="s">
        <v>128</v>
      </c>
      <c r="AY83" s="41" t="s">
        <v>128</v>
      </c>
      <c r="AZ83" s="41" t="s">
        <v>128</v>
      </c>
      <c r="BA83" s="11"/>
      <c r="BB83" s="11" t="str">
        <f t="shared" si="29"/>
        <v>0</v>
      </c>
      <c r="BC83" s="42" t="str">
        <f t="shared" si="30"/>
        <v>2.06.02</v>
      </c>
      <c r="BD83" s="513" t="str">
        <f t="shared" si="19"/>
        <v>ALAT RUMAH TANGGA</v>
      </c>
      <c r="BE83" s="42">
        <f t="shared" si="20"/>
        <v>5</v>
      </c>
      <c r="BF83" s="515">
        <f t="shared" si="31"/>
        <v>269998</v>
      </c>
      <c r="BG83" s="42">
        <f t="shared" si="32"/>
        <v>8</v>
      </c>
      <c r="BH83" s="529">
        <f t="shared" si="33"/>
        <v>1349990</v>
      </c>
      <c r="BI83" s="517">
        <f t="shared" si="34"/>
        <v>0</v>
      </c>
      <c r="BJ83" s="515">
        <f t="shared" si="35"/>
        <v>0</v>
      </c>
      <c r="BK83" s="525">
        <f t="shared" si="23"/>
        <v>0</v>
      </c>
      <c r="BL83" s="525">
        <f t="shared" si="24"/>
        <v>0</v>
      </c>
      <c r="BM83" s="525">
        <f t="shared" si="25"/>
        <v>0</v>
      </c>
      <c r="BN83" s="516" t="str">
        <f t="shared" si="36"/>
        <v>2005</v>
      </c>
      <c r="BO83" s="588">
        <f t="shared" si="26"/>
        <v>10</v>
      </c>
      <c r="BP83" s="589">
        <f t="shared" si="21"/>
        <v>1349990</v>
      </c>
      <c r="BQ83" s="682">
        <f t="shared" si="27"/>
        <v>1349990</v>
      </c>
      <c r="BR83" s="591">
        <f t="shared" si="28"/>
        <v>1349990</v>
      </c>
      <c r="BS83" s="11"/>
    </row>
    <row r="84" spans="1:71" s="37" customFormat="1" ht="32" x14ac:dyDescent="0.2">
      <c r="A84" s="349"/>
      <c r="B84" s="350" t="s">
        <v>230</v>
      </c>
      <c r="C84" s="351" t="s">
        <v>34</v>
      </c>
      <c r="D84" s="494" t="str">
        <f t="shared" si="22"/>
        <v>2.06.02.01.61.0001</v>
      </c>
      <c r="E84" s="477" t="s">
        <v>408</v>
      </c>
      <c r="F84" s="350" t="s">
        <v>230</v>
      </c>
      <c r="G84" s="352" t="s">
        <v>128</v>
      </c>
      <c r="H84" s="353"/>
      <c r="I84" s="353"/>
      <c r="J84" s="353"/>
      <c r="K84" s="353"/>
      <c r="L84" s="354" t="s">
        <v>271</v>
      </c>
      <c r="M84" s="355"/>
      <c r="N84" s="354" t="s">
        <v>255</v>
      </c>
      <c r="O84" s="350" t="s">
        <v>108</v>
      </c>
      <c r="P84" s="355"/>
      <c r="Q84" s="355" t="s">
        <v>128</v>
      </c>
      <c r="R84" s="355" t="s">
        <v>128</v>
      </c>
      <c r="S84" s="355" t="s">
        <v>128</v>
      </c>
      <c r="T84" s="355" t="s">
        <v>128</v>
      </c>
      <c r="U84" s="353"/>
      <c r="V84" s="353"/>
      <c r="W84" s="353"/>
      <c r="X84" s="353"/>
      <c r="Y84" s="353"/>
      <c r="Z84" s="353"/>
      <c r="AA84" s="353"/>
      <c r="AB84" s="353"/>
      <c r="AC84" s="353"/>
      <c r="AD84" s="353"/>
      <c r="AE84" s="353"/>
      <c r="AF84" s="353"/>
      <c r="AG84" s="353"/>
      <c r="AH84" s="353"/>
      <c r="AI84" s="353"/>
      <c r="AJ84" s="353"/>
      <c r="AK84" s="353"/>
      <c r="AL84" s="350" t="s">
        <v>130</v>
      </c>
      <c r="AM84" s="356">
        <v>1350000</v>
      </c>
      <c r="AN84" s="350" t="s">
        <v>108</v>
      </c>
      <c r="AO84" s="352">
        <v>1</v>
      </c>
      <c r="AP84" s="352" t="s">
        <v>350</v>
      </c>
      <c r="AQ84" s="89">
        <v>1350000</v>
      </c>
      <c r="AR84" s="89">
        <v>1350000</v>
      </c>
      <c r="AS84" s="352" t="s">
        <v>86</v>
      </c>
      <c r="AT84" s="352" t="s">
        <v>128</v>
      </c>
      <c r="AU84" s="352" t="s">
        <v>352</v>
      </c>
      <c r="AV84" s="352" t="s">
        <v>93</v>
      </c>
      <c r="AW84" s="357" t="s">
        <v>353</v>
      </c>
      <c r="AX84" s="58" t="s">
        <v>128</v>
      </c>
      <c r="AY84" s="41" t="s">
        <v>128</v>
      </c>
      <c r="AZ84" s="41" t="s">
        <v>128</v>
      </c>
      <c r="BA84" s="11"/>
      <c r="BB84" s="11" t="str">
        <f t="shared" si="29"/>
        <v>0</v>
      </c>
      <c r="BC84" s="42" t="str">
        <f t="shared" si="30"/>
        <v>2.06.02</v>
      </c>
      <c r="BD84" s="513" t="str">
        <f t="shared" si="19"/>
        <v>ALAT RUMAH TANGGA</v>
      </c>
      <c r="BE84" s="42">
        <f t="shared" si="20"/>
        <v>5</v>
      </c>
      <c r="BF84" s="515">
        <f t="shared" si="31"/>
        <v>269998</v>
      </c>
      <c r="BG84" s="42">
        <f t="shared" si="32"/>
        <v>8</v>
      </c>
      <c r="BH84" s="529">
        <f t="shared" si="33"/>
        <v>1349990</v>
      </c>
      <c r="BI84" s="517">
        <f t="shared" si="34"/>
        <v>0</v>
      </c>
      <c r="BJ84" s="515">
        <f t="shared" si="35"/>
        <v>0</v>
      </c>
      <c r="BK84" s="525">
        <f t="shared" si="23"/>
        <v>0</v>
      </c>
      <c r="BL84" s="525">
        <f t="shared" si="24"/>
        <v>0</v>
      </c>
      <c r="BM84" s="525">
        <f t="shared" si="25"/>
        <v>0</v>
      </c>
      <c r="BN84" s="516" t="str">
        <f t="shared" si="36"/>
        <v>2005</v>
      </c>
      <c r="BO84" s="588">
        <f t="shared" si="26"/>
        <v>10</v>
      </c>
      <c r="BP84" s="589">
        <f t="shared" si="21"/>
        <v>1349990</v>
      </c>
      <c r="BQ84" s="682">
        <f t="shared" si="27"/>
        <v>1349990</v>
      </c>
      <c r="BR84" s="591">
        <f t="shared" si="28"/>
        <v>1349990</v>
      </c>
      <c r="BS84" s="11"/>
    </row>
    <row r="85" spans="1:71" s="37" customFormat="1" ht="32" x14ac:dyDescent="0.2">
      <c r="A85" s="358"/>
      <c r="B85" s="359" t="s">
        <v>230</v>
      </c>
      <c r="C85" s="303" t="s">
        <v>34</v>
      </c>
      <c r="D85" s="486" t="str">
        <f t="shared" si="22"/>
        <v>2.06.02.01.61.0001</v>
      </c>
      <c r="E85" s="478" t="s">
        <v>408</v>
      </c>
      <c r="F85" s="359" t="s">
        <v>230</v>
      </c>
      <c r="G85" s="306" t="s">
        <v>128</v>
      </c>
      <c r="H85" s="360"/>
      <c r="I85" s="360"/>
      <c r="J85" s="360"/>
      <c r="K85" s="360"/>
      <c r="L85" s="361" t="s">
        <v>271</v>
      </c>
      <c r="M85" s="362"/>
      <c r="N85" s="361" t="s">
        <v>255</v>
      </c>
      <c r="O85" s="359" t="s">
        <v>108</v>
      </c>
      <c r="P85" s="362"/>
      <c r="Q85" s="362" t="s">
        <v>128</v>
      </c>
      <c r="R85" s="362" t="s">
        <v>128</v>
      </c>
      <c r="S85" s="362" t="s">
        <v>128</v>
      </c>
      <c r="T85" s="362" t="s">
        <v>128</v>
      </c>
      <c r="U85" s="360"/>
      <c r="V85" s="360"/>
      <c r="W85" s="360"/>
      <c r="X85" s="360"/>
      <c r="Y85" s="360"/>
      <c r="Z85" s="360"/>
      <c r="AA85" s="360"/>
      <c r="AB85" s="360"/>
      <c r="AC85" s="360"/>
      <c r="AD85" s="360"/>
      <c r="AE85" s="360"/>
      <c r="AF85" s="360"/>
      <c r="AG85" s="360"/>
      <c r="AH85" s="360"/>
      <c r="AI85" s="360"/>
      <c r="AJ85" s="360"/>
      <c r="AK85" s="360"/>
      <c r="AL85" s="359" t="s">
        <v>130</v>
      </c>
      <c r="AM85" s="363">
        <v>1350000</v>
      </c>
      <c r="AN85" s="359" t="s">
        <v>108</v>
      </c>
      <c r="AO85" s="306">
        <v>1</v>
      </c>
      <c r="AP85" s="306" t="s">
        <v>350</v>
      </c>
      <c r="AQ85" s="142">
        <v>1350000</v>
      </c>
      <c r="AR85" s="142">
        <v>1350000</v>
      </c>
      <c r="AS85" s="306" t="s">
        <v>86</v>
      </c>
      <c r="AT85" s="364" t="s">
        <v>128</v>
      </c>
      <c r="AU85" s="364" t="s">
        <v>359</v>
      </c>
      <c r="AV85" s="364" t="s">
        <v>93</v>
      </c>
      <c r="AW85" s="365" t="s">
        <v>360</v>
      </c>
      <c r="AX85" s="58" t="s">
        <v>128</v>
      </c>
      <c r="AY85" s="41" t="s">
        <v>128</v>
      </c>
      <c r="AZ85" s="41" t="s">
        <v>128</v>
      </c>
      <c r="BA85" s="11"/>
      <c r="BB85" s="11" t="str">
        <f t="shared" si="29"/>
        <v>0</v>
      </c>
      <c r="BC85" s="42" t="str">
        <f t="shared" si="30"/>
        <v>2.06.02</v>
      </c>
      <c r="BD85" s="513" t="str">
        <f t="shared" si="19"/>
        <v>ALAT RUMAH TANGGA</v>
      </c>
      <c r="BE85" s="42">
        <f t="shared" si="20"/>
        <v>5</v>
      </c>
      <c r="BF85" s="515">
        <f t="shared" si="31"/>
        <v>269998</v>
      </c>
      <c r="BG85" s="42">
        <f t="shared" si="32"/>
        <v>8</v>
      </c>
      <c r="BH85" s="529">
        <f t="shared" si="33"/>
        <v>1349990</v>
      </c>
      <c r="BI85" s="517">
        <f t="shared" si="34"/>
        <v>0</v>
      </c>
      <c r="BJ85" s="515">
        <f t="shared" si="35"/>
        <v>0</v>
      </c>
      <c r="BK85" s="525">
        <f t="shared" si="23"/>
        <v>0</v>
      </c>
      <c r="BL85" s="525">
        <f t="shared" si="24"/>
        <v>0</v>
      </c>
      <c r="BM85" s="525">
        <f t="shared" si="25"/>
        <v>0</v>
      </c>
      <c r="BN85" s="516" t="str">
        <f t="shared" si="36"/>
        <v>2005</v>
      </c>
      <c r="BO85" s="588">
        <f t="shared" si="26"/>
        <v>10</v>
      </c>
      <c r="BP85" s="589">
        <f t="shared" si="21"/>
        <v>1349990</v>
      </c>
      <c r="BQ85" s="682">
        <f t="shared" si="27"/>
        <v>1349990</v>
      </c>
      <c r="BR85" s="591">
        <f t="shared" si="28"/>
        <v>1349990</v>
      </c>
      <c r="BS85" s="11"/>
    </row>
    <row r="86" spans="1:71" s="37" customFormat="1" ht="32" x14ac:dyDescent="0.2">
      <c r="A86" s="327"/>
      <c r="B86" s="153" t="s">
        <v>230</v>
      </c>
      <c r="C86" s="316" t="s">
        <v>34</v>
      </c>
      <c r="D86" s="486" t="str">
        <f t="shared" si="22"/>
        <v>2.06.02.01.61.0001</v>
      </c>
      <c r="E86" s="317" t="s">
        <v>408</v>
      </c>
      <c r="F86" s="153" t="s">
        <v>230</v>
      </c>
      <c r="G86" s="318" t="s">
        <v>128</v>
      </c>
      <c r="H86" s="319"/>
      <c r="I86" s="319"/>
      <c r="J86" s="319"/>
      <c r="K86" s="319"/>
      <c r="L86" s="320" t="s">
        <v>271</v>
      </c>
      <c r="M86" s="133"/>
      <c r="N86" s="320" t="s">
        <v>255</v>
      </c>
      <c r="O86" s="153" t="s">
        <v>108</v>
      </c>
      <c r="P86" s="133"/>
      <c r="Q86" s="133" t="s">
        <v>128</v>
      </c>
      <c r="R86" s="133" t="s">
        <v>128</v>
      </c>
      <c r="S86" s="133" t="s">
        <v>128</v>
      </c>
      <c r="T86" s="133" t="s">
        <v>128</v>
      </c>
      <c r="U86" s="319"/>
      <c r="V86" s="319"/>
      <c r="W86" s="319"/>
      <c r="X86" s="319"/>
      <c r="Y86" s="319"/>
      <c r="Z86" s="319"/>
      <c r="AA86" s="319"/>
      <c r="AB86" s="319"/>
      <c r="AC86" s="319"/>
      <c r="AD86" s="319"/>
      <c r="AE86" s="319"/>
      <c r="AF86" s="319"/>
      <c r="AG86" s="319"/>
      <c r="AH86" s="319"/>
      <c r="AI86" s="319"/>
      <c r="AJ86" s="319"/>
      <c r="AK86" s="319"/>
      <c r="AL86" s="153" t="s">
        <v>130</v>
      </c>
      <c r="AM86" s="321">
        <v>1350000</v>
      </c>
      <c r="AN86" s="153" t="s">
        <v>108</v>
      </c>
      <c r="AO86" s="318">
        <v>1</v>
      </c>
      <c r="AP86" s="318" t="s">
        <v>350</v>
      </c>
      <c r="AQ86" s="131">
        <v>1350000</v>
      </c>
      <c r="AR86" s="131">
        <v>1350000</v>
      </c>
      <c r="AS86" s="318" t="s">
        <v>86</v>
      </c>
      <c r="AT86" s="328" t="s">
        <v>128</v>
      </c>
      <c r="AU86" s="328" t="s">
        <v>359</v>
      </c>
      <c r="AV86" s="328" t="s">
        <v>93</v>
      </c>
      <c r="AW86" s="338" t="s">
        <v>360</v>
      </c>
      <c r="AX86" s="58" t="s">
        <v>128</v>
      </c>
      <c r="AY86" s="41" t="s">
        <v>128</v>
      </c>
      <c r="AZ86" s="41" t="s">
        <v>128</v>
      </c>
      <c r="BA86" s="11"/>
      <c r="BB86" s="11" t="str">
        <f t="shared" si="29"/>
        <v>0</v>
      </c>
      <c r="BC86" s="42" t="str">
        <f t="shared" si="30"/>
        <v>2.06.02</v>
      </c>
      <c r="BD86" s="513" t="str">
        <f t="shared" si="19"/>
        <v>ALAT RUMAH TANGGA</v>
      </c>
      <c r="BE86" s="42">
        <f t="shared" si="20"/>
        <v>5</v>
      </c>
      <c r="BF86" s="515">
        <f t="shared" si="31"/>
        <v>269998</v>
      </c>
      <c r="BG86" s="42">
        <f t="shared" si="32"/>
        <v>8</v>
      </c>
      <c r="BH86" s="529">
        <f t="shared" si="33"/>
        <v>1349990</v>
      </c>
      <c r="BI86" s="517">
        <f t="shared" si="34"/>
        <v>0</v>
      </c>
      <c r="BJ86" s="515">
        <f t="shared" si="35"/>
        <v>0</v>
      </c>
      <c r="BK86" s="525">
        <f t="shared" si="23"/>
        <v>0</v>
      </c>
      <c r="BL86" s="525">
        <f t="shared" si="24"/>
        <v>0</v>
      </c>
      <c r="BM86" s="525">
        <f t="shared" si="25"/>
        <v>0</v>
      </c>
      <c r="BN86" s="516" t="str">
        <f t="shared" si="36"/>
        <v>2005</v>
      </c>
      <c r="BO86" s="588">
        <f t="shared" si="26"/>
        <v>10</v>
      </c>
      <c r="BP86" s="589">
        <f t="shared" si="21"/>
        <v>1349990</v>
      </c>
      <c r="BQ86" s="682">
        <f t="shared" si="27"/>
        <v>1349990</v>
      </c>
      <c r="BR86" s="591">
        <f t="shared" si="28"/>
        <v>1349990</v>
      </c>
      <c r="BS86" s="11"/>
    </row>
    <row r="87" spans="1:71" ht="15" customHeight="1" x14ac:dyDescent="0.2">
      <c r="A87" s="327"/>
      <c r="B87" s="153" t="s">
        <v>241</v>
      </c>
      <c r="C87" s="316" t="s">
        <v>34</v>
      </c>
      <c r="D87" s="486" t="str">
        <f t="shared" si="22"/>
        <v>2.06.02.06.03.0001</v>
      </c>
      <c r="E87" s="317" t="s">
        <v>172</v>
      </c>
      <c r="F87" s="153" t="s">
        <v>241</v>
      </c>
      <c r="G87" s="318" t="s">
        <v>128</v>
      </c>
      <c r="H87" s="319"/>
      <c r="I87" s="319"/>
      <c r="J87" s="319"/>
      <c r="K87" s="319"/>
      <c r="L87" s="320" t="s">
        <v>251</v>
      </c>
      <c r="M87" s="153"/>
      <c r="N87" s="320" t="s">
        <v>140</v>
      </c>
      <c r="O87" s="153">
        <v>2006</v>
      </c>
      <c r="P87" s="133"/>
      <c r="Q87" s="133" t="s">
        <v>128</v>
      </c>
      <c r="R87" s="133" t="s">
        <v>128</v>
      </c>
      <c r="S87" s="133" t="s">
        <v>128</v>
      </c>
      <c r="T87" s="133" t="s">
        <v>128</v>
      </c>
      <c r="U87" s="319"/>
      <c r="V87" s="319"/>
      <c r="W87" s="319"/>
      <c r="X87" s="319"/>
      <c r="Y87" s="319"/>
      <c r="Z87" s="319"/>
      <c r="AA87" s="319"/>
      <c r="AB87" s="319"/>
      <c r="AC87" s="319"/>
      <c r="AD87" s="319"/>
      <c r="AE87" s="319"/>
      <c r="AF87" s="319"/>
      <c r="AG87" s="319"/>
      <c r="AH87" s="319"/>
      <c r="AI87" s="319"/>
      <c r="AJ87" s="319"/>
      <c r="AK87" s="319"/>
      <c r="AL87" s="153" t="s">
        <v>130</v>
      </c>
      <c r="AM87" s="321">
        <v>960000</v>
      </c>
      <c r="AN87" s="153">
        <v>2006</v>
      </c>
      <c r="AO87" s="318">
        <v>1</v>
      </c>
      <c r="AP87" s="318" t="s">
        <v>350</v>
      </c>
      <c r="AQ87" s="126">
        <v>960000</v>
      </c>
      <c r="AR87" s="126">
        <v>960000</v>
      </c>
      <c r="AS87" s="328" t="s">
        <v>86</v>
      </c>
      <c r="AT87" s="318" t="s">
        <v>128</v>
      </c>
      <c r="AU87" s="318" t="s">
        <v>355</v>
      </c>
      <c r="AV87" s="318" t="s">
        <v>93</v>
      </c>
      <c r="AW87" s="324" t="s">
        <v>386</v>
      </c>
      <c r="AX87" s="58" t="s">
        <v>128</v>
      </c>
      <c r="AY87" s="41" t="s">
        <v>128</v>
      </c>
      <c r="AZ87" s="41" t="s">
        <v>128</v>
      </c>
      <c r="BB87" t="str">
        <f t="shared" si="29"/>
        <v>0</v>
      </c>
      <c r="BC87" s="42" t="str">
        <f t="shared" si="30"/>
        <v>2.06.02</v>
      </c>
      <c r="BD87" s="513" t="str">
        <f t="shared" si="19"/>
        <v>ALAT RUMAH TANGGA</v>
      </c>
      <c r="BE87" s="42">
        <f t="shared" si="20"/>
        <v>5</v>
      </c>
      <c r="BF87" s="515">
        <f t="shared" si="31"/>
        <v>191998</v>
      </c>
      <c r="BG87" s="42">
        <f t="shared" si="32"/>
        <v>7</v>
      </c>
      <c r="BH87" s="529">
        <f t="shared" si="33"/>
        <v>959990</v>
      </c>
      <c r="BI87" s="517">
        <f t="shared" si="34"/>
        <v>0</v>
      </c>
      <c r="BJ87" s="515">
        <f t="shared" si="35"/>
        <v>0</v>
      </c>
      <c r="BK87" s="525">
        <f t="shared" si="23"/>
        <v>0</v>
      </c>
      <c r="BL87" s="525">
        <f t="shared" si="24"/>
        <v>0</v>
      </c>
      <c r="BM87" s="525">
        <f t="shared" si="25"/>
        <v>0</v>
      </c>
      <c r="BN87" s="516">
        <f t="shared" si="36"/>
        <v>2006</v>
      </c>
      <c r="BO87" s="588">
        <f t="shared" si="26"/>
        <v>10</v>
      </c>
      <c r="BP87" s="589">
        <f t="shared" si="21"/>
        <v>959990</v>
      </c>
      <c r="BQ87" s="682">
        <f t="shared" si="27"/>
        <v>959990</v>
      </c>
      <c r="BR87" s="591">
        <f t="shared" si="28"/>
        <v>959990</v>
      </c>
      <c r="BS87" s="11"/>
    </row>
    <row r="88" spans="1:71" ht="15" customHeight="1" x14ac:dyDescent="0.2">
      <c r="A88" s="327"/>
      <c r="B88" s="153" t="s">
        <v>151</v>
      </c>
      <c r="C88" s="316" t="s">
        <v>34</v>
      </c>
      <c r="D88" s="486" t="str">
        <f t="shared" si="22"/>
        <v>2.06.02.06.57.0001</v>
      </c>
      <c r="E88" s="317" t="s">
        <v>153</v>
      </c>
      <c r="F88" s="153" t="s">
        <v>151</v>
      </c>
      <c r="G88" s="318" t="s">
        <v>128</v>
      </c>
      <c r="H88" s="319"/>
      <c r="I88" s="319"/>
      <c r="J88" s="319"/>
      <c r="K88" s="319"/>
      <c r="L88" s="320" t="s">
        <v>155</v>
      </c>
      <c r="M88" s="153"/>
      <c r="N88" s="320" t="s">
        <v>140</v>
      </c>
      <c r="O88" s="153">
        <v>2006</v>
      </c>
      <c r="P88" s="133"/>
      <c r="Q88" s="133" t="s">
        <v>128</v>
      </c>
      <c r="R88" s="133" t="s">
        <v>128</v>
      </c>
      <c r="S88" s="133" t="s">
        <v>128</v>
      </c>
      <c r="T88" s="133" t="s">
        <v>128</v>
      </c>
      <c r="U88" s="319"/>
      <c r="V88" s="319"/>
      <c r="W88" s="319"/>
      <c r="X88" s="319"/>
      <c r="Y88" s="319"/>
      <c r="Z88" s="319"/>
      <c r="AA88" s="319"/>
      <c r="AB88" s="319"/>
      <c r="AC88" s="319"/>
      <c r="AD88" s="319"/>
      <c r="AE88" s="319"/>
      <c r="AF88" s="319"/>
      <c r="AG88" s="319"/>
      <c r="AH88" s="319"/>
      <c r="AI88" s="319"/>
      <c r="AJ88" s="319"/>
      <c r="AK88" s="319"/>
      <c r="AL88" s="153" t="s">
        <v>130</v>
      </c>
      <c r="AM88" s="321">
        <v>160000</v>
      </c>
      <c r="AN88" s="153">
        <v>2006</v>
      </c>
      <c r="AO88" s="318">
        <v>1</v>
      </c>
      <c r="AP88" s="318" t="s">
        <v>350</v>
      </c>
      <c r="AQ88" s="126">
        <v>160000</v>
      </c>
      <c r="AR88" s="126">
        <v>160000</v>
      </c>
      <c r="AS88" s="318" t="s">
        <v>86</v>
      </c>
      <c r="AT88" s="318" t="s">
        <v>128</v>
      </c>
      <c r="AU88" s="318" t="s">
        <v>387</v>
      </c>
      <c r="AV88" s="318" t="s">
        <v>93</v>
      </c>
      <c r="AW88" s="325" t="s">
        <v>388</v>
      </c>
      <c r="AX88" s="58" t="s">
        <v>128</v>
      </c>
      <c r="AY88" s="41" t="s">
        <v>128</v>
      </c>
      <c r="AZ88" s="41" t="s">
        <v>128</v>
      </c>
      <c r="BA88" s="275" t="s">
        <v>636</v>
      </c>
      <c r="BB88" s="276">
        <f t="shared" si="29"/>
        <v>160000</v>
      </c>
      <c r="BC88" s="42" t="str">
        <f t="shared" si="30"/>
        <v>2.06.02</v>
      </c>
      <c r="BD88" s="513" t="str">
        <f t="shared" si="19"/>
        <v>ALAT RUMAH TANGGA</v>
      </c>
      <c r="BE88" s="42">
        <f t="shared" si="20"/>
        <v>5</v>
      </c>
      <c r="BF88" s="515">
        <f t="shared" si="31"/>
        <v>31998</v>
      </c>
      <c r="BG88" s="42">
        <f t="shared" si="32"/>
        <v>7</v>
      </c>
      <c r="BH88" s="529">
        <f t="shared" si="33"/>
        <v>159990</v>
      </c>
      <c r="BI88" s="517">
        <f t="shared" si="34"/>
        <v>0</v>
      </c>
      <c r="BJ88" s="515">
        <f t="shared" si="35"/>
        <v>0</v>
      </c>
      <c r="BK88" s="525">
        <f t="shared" si="23"/>
        <v>0</v>
      </c>
      <c r="BL88" s="525">
        <f t="shared" si="24"/>
        <v>0</v>
      </c>
      <c r="BM88" s="525">
        <f t="shared" si="25"/>
        <v>0</v>
      </c>
      <c r="BN88" s="516">
        <f t="shared" si="36"/>
        <v>2006</v>
      </c>
      <c r="BO88" s="588">
        <f t="shared" si="26"/>
        <v>10</v>
      </c>
      <c r="BP88" s="589">
        <f t="shared" si="21"/>
        <v>159990</v>
      </c>
      <c r="BQ88" s="682">
        <f t="shared" si="27"/>
        <v>159990</v>
      </c>
      <c r="BR88" s="591">
        <f t="shared" si="28"/>
        <v>159990</v>
      </c>
      <c r="BS88" s="11"/>
    </row>
    <row r="89" spans="1:71" ht="18.75" customHeight="1" x14ac:dyDescent="0.2">
      <c r="A89" s="327"/>
      <c r="B89" s="153" t="s">
        <v>240</v>
      </c>
      <c r="C89" s="316" t="s">
        <v>34</v>
      </c>
      <c r="D89" s="486" t="str">
        <f t="shared" si="22"/>
        <v>2.06.02.01.62.0001</v>
      </c>
      <c r="E89" s="317" t="s">
        <v>173</v>
      </c>
      <c r="F89" s="153" t="s">
        <v>240</v>
      </c>
      <c r="G89" s="318" t="s">
        <v>128</v>
      </c>
      <c r="H89" s="319"/>
      <c r="I89" s="319"/>
      <c r="J89" s="319"/>
      <c r="K89" s="319"/>
      <c r="L89" s="320" t="s">
        <v>272</v>
      </c>
      <c r="M89" s="153"/>
      <c r="N89" s="320" t="s">
        <v>257</v>
      </c>
      <c r="O89" s="153">
        <v>2006</v>
      </c>
      <c r="P89" s="133"/>
      <c r="Q89" s="133" t="s">
        <v>128</v>
      </c>
      <c r="R89" s="133" t="s">
        <v>128</v>
      </c>
      <c r="S89" s="133" t="s">
        <v>128</v>
      </c>
      <c r="T89" s="133" t="s">
        <v>128</v>
      </c>
      <c r="U89" s="319"/>
      <c r="V89" s="319"/>
      <c r="W89" s="319"/>
      <c r="X89" s="319"/>
      <c r="Y89" s="319"/>
      <c r="Z89" s="319"/>
      <c r="AA89" s="319"/>
      <c r="AB89" s="319"/>
      <c r="AC89" s="319"/>
      <c r="AD89" s="319"/>
      <c r="AE89" s="319"/>
      <c r="AF89" s="319"/>
      <c r="AG89" s="319"/>
      <c r="AH89" s="319"/>
      <c r="AI89" s="319"/>
      <c r="AJ89" s="319"/>
      <c r="AK89" s="319"/>
      <c r="AL89" s="153" t="s">
        <v>130</v>
      </c>
      <c r="AM89" s="321">
        <v>210000</v>
      </c>
      <c r="AN89" s="153">
        <v>2006</v>
      </c>
      <c r="AO89" s="318">
        <v>1</v>
      </c>
      <c r="AP89" s="318" t="s">
        <v>350</v>
      </c>
      <c r="AQ89" s="126">
        <v>210000</v>
      </c>
      <c r="AR89" s="126">
        <v>210000</v>
      </c>
      <c r="AS89" s="318" t="s">
        <v>86</v>
      </c>
      <c r="AT89" s="318" t="s">
        <v>128</v>
      </c>
      <c r="AU89" s="318" t="s">
        <v>387</v>
      </c>
      <c r="AV89" s="318" t="s">
        <v>93</v>
      </c>
      <c r="AW89" s="325" t="s">
        <v>388</v>
      </c>
      <c r="AX89" s="58" t="s">
        <v>128</v>
      </c>
      <c r="AY89" s="41" t="s">
        <v>128</v>
      </c>
      <c r="AZ89" s="41" t="s">
        <v>128</v>
      </c>
      <c r="BA89" s="275" t="s">
        <v>636</v>
      </c>
      <c r="BB89" s="276">
        <f t="shared" si="29"/>
        <v>210000</v>
      </c>
      <c r="BC89" s="42" t="str">
        <f t="shared" si="30"/>
        <v>2.06.02</v>
      </c>
      <c r="BD89" s="513" t="str">
        <f t="shared" si="19"/>
        <v>ALAT RUMAH TANGGA</v>
      </c>
      <c r="BE89" s="42">
        <f t="shared" si="20"/>
        <v>5</v>
      </c>
      <c r="BF89" s="515">
        <f t="shared" si="31"/>
        <v>41998</v>
      </c>
      <c r="BG89" s="42">
        <f t="shared" si="32"/>
        <v>7</v>
      </c>
      <c r="BH89" s="529">
        <f t="shared" si="33"/>
        <v>209990</v>
      </c>
      <c r="BI89" s="517">
        <f t="shared" si="34"/>
        <v>0</v>
      </c>
      <c r="BJ89" s="515">
        <f t="shared" si="35"/>
        <v>0</v>
      </c>
      <c r="BK89" s="525">
        <f t="shared" si="23"/>
        <v>0</v>
      </c>
      <c r="BL89" s="525">
        <f t="shared" si="24"/>
        <v>0</v>
      </c>
      <c r="BM89" s="525">
        <f t="shared" si="25"/>
        <v>0</v>
      </c>
      <c r="BN89" s="516">
        <f t="shared" si="36"/>
        <v>2006</v>
      </c>
      <c r="BO89" s="588">
        <f t="shared" si="26"/>
        <v>10</v>
      </c>
      <c r="BP89" s="589">
        <f t="shared" si="21"/>
        <v>209990</v>
      </c>
      <c r="BQ89" s="682">
        <f t="shared" si="27"/>
        <v>209990</v>
      </c>
      <c r="BR89" s="591">
        <f t="shared" si="28"/>
        <v>209990</v>
      </c>
      <c r="BS89" s="11"/>
    </row>
    <row r="90" spans="1:71" ht="15" customHeight="1" x14ac:dyDescent="0.2">
      <c r="A90" s="327"/>
      <c r="B90" s="153" t="s">
        <v>230</v>
      </c>
      <c r="C90" s="316" t="s">
        <v>34</v>
      </c>
      <c r="D90" s="486" t="str">
        <f t="shared" si="22"/>
        <v>2.06.02.01.61.0001</v>
      </c>
      <c r="E90" s="317" t="s">
        <v>174</v>
      </c>
      <c r="F90" s="153" t="s">
        <v>230</v>
      </c>
      <c r="G90" s="318" t="s">
        <v>128</v>
      </c>
      <c r="H90" s="319"/>
      <c r="I90" s="319"/>
      <c r="J90" s="319"/>
      <c r="K90" s="319"/>
      <c r="L90" s="320" t="s">
        <v>249</v>
      </c>
      <c r="M90" s="153"/>
      <c r="N90" s="320" t="s">
        <v>250</v>
      </c>
      <c r="O90" s="153">
        <v>2006</v>
      </c>
      <c r="P90" s="133"/>
      <c r="Q90" s="133" t="s">
        <v>128</v>
      </c>
      <c r="R90" s="133" t="s">
        <v>128</v>
      </c>
      <c r="S90" s="133" t="s">
        <v>128</v>
      </c>
      <c r="T90" s="133" t="s">
        <v>128</v>
      </c>
      <c r="U90" s="319"/>
      <c r="V90" s="319"/>
      <c r="W90" s="319"/>
      <c r="X90" s="319"/>
      <c r="Y90" s="319"/>
      <c r="Z90" s="319"/>
      <c r="AA90" s="319"/>
      <c r="AB90" s="319"/>
      <c r="AC90" s="319"/>
      <c r="AD90" s="319"/>
      <c r="AE90" s="319"/>
      <c r="AF90" s="319"/>
      <c r="AG90" s="319"/>
      <c r="AH90" s="319"/>
      <c r="AI90" s="319"/>
      <c r="AJ90" s="319"/>
      <c r="AK90" s="319"/>
      <c r="AL90" s="153" t="s">
        <v>130</v>
      </c>
      <c r="AM90" s="321">
        <v>330000</v>
      </c>
      <c r="AN90" s="153">
        <v>2006</v>
      </c>
      <c r="AO90" s="318">
        <v>1</v>
      </c>
      <c r="AP90" s="318" t="s">
        <v>350</v>
      </c>
      <c r="AQ90" s="126">
        <v>330000</v>
      </c>
      <c r="AR90" s="126">
        <v>330000</v>
      </c>
      <c r="AS90" s="328" t="s">
        <v>86</v>
      </c>
      <c r="AT90" s="318" t="s">
        <v>128</v>
      </c>
      <c r="AU90" s="318" t="s">
        <v>367</v>
      </c>
      <c r="AV90" s="318" t="s">
        <v>93</v>
      </c>
      <c r="AW90" s="324" t="s">
        <v>128</v>
      </c>
      <c r="AX90" s="58" t="s">
        <v>128</v>
      </c>
      <c r="AY90" s="41" t="s">
        <v>128</v>
      </c>
      <c r="AZ90" s="41" t="s">
        <v>128</v>
      </c>
      <c r="BB90" t="str">
        <f t="shared" si="29"/>
        <v>0</v>
      </c>
      <c r="BC90" s="42" t="str">
        <f t="shared" si="30"/>
        <v>2.06.02</v>
      </c>
      <c r="BD90" s="513" t="str">
        <f t="shared" si="19"/>
        <v>ALAT RUMAH TANGGA</v>
      </c>
      <c r="BE90" s="42">
        <f t="shared" si="20"/>
        <v>5</v>
      </c>
      <c r="BF90" s="515">
        <f t="shared" si="31"/>
        <v>65998</v>
      </c>
      <c r="BG90" s="42">
        <f t="shared" si="32"/>
        <v>7</v>
      </c>
      <c r="BH90" s="529">
        <f t="shared" si="33"/>
        <v>329990</v>
      </c>
      <c r="BI90" s="517">
        <f t="shared" si="34"/>
        <v>0</v>
      </c>
      <c r="BJ90" s="515">
        <f t="shared" si="35"/>
        <v>0</v>
      </c>
      <c r="BK90" s="525">
        <f t="shared" si="23"/>
        <v>0</v>
      </c>
      <c r="BL90" s="525">
        <f t="shared" si="24"/>
        <v>0</v>
      </c>
      <c r="BM90" s="525">
        <f t="shared" si="25"/>
        <v>0</v>
      </c>
      <c r="BN90" s="516">
        <f t="shared" si="36"/>
        <v>2006</v>
      </c>
      <c r="BO90" s="588">
        <f t="shared" si="26"/>
        <v>10</v>
      </c>
      <c r="BP90" s="589">
        <f t="shared" si="21"/>
        <v>329990</v>
      </c>
      <c r="BQ90" s="682">
        <f t="shared" si="27"/>
        <v>329990</v>
      </c>
      <c r="BR90" s="591">
        <f t="shared" si="28"/>
        <v>329990</v>
      </c>
      <c r="BS90" s="11"/>
    </row>
    <row r="91" spans="1:71" ht="27.5" customHeight="1" x14ac:dyDescent="0.2">
      <c r="A91" s="327"/>
      <c r="B91" s="153" t="s">
        <v>239</v>
      </c>
      <c r="C91" s="316" t="s">
        <v>34</v>
      </c>
      <c r="D91" s="486" t="str">
        <f t="shared" si="22"/>
        <v>2.06.03.05.18.0001</v>
      </c>
      <c r="E91" s="317" t="s">
        <v>171</v>
      </c>
      <c r="F91" s="153" t="s">
        <v>239</v>
      </c>
      <c r="G91" s="318" t="s">
        <v>128</v>
      </c>
      <c r="H91" s="319"/>
      <c r="I91" s="319"/>
      <c r="J91" s="319"/>
      <c r="K91" s="319"/>
      <c r="L91" s="320" t="s">
        <v>148</v>
      </c>
      <c r="M91" s="153"/>
      <c r="N91" s="320" t="s">
        <v>263</v>
      </c>
      <c r="O91" s="153">
        <v>2006</v>
      </c>
      <c r="P91" s="133"/>
      <c r="Q91" s="133" t="s">
        <v>128</v>
      </c>
      <c r="R91" s="133" t="s">
        <v>128</v>
      </c>
      <c r="S91" s="133" t="s">
        <v>128</v>
      </c>
      <c r="T91" s="133" t="s">
        <v>128</v>
      </c>
      <c r="U91" s="319"/>
      <c r="V91" s="319"/>
      <c r="W91" s="319"/>
      <c r="X91" s="319"/>
      <c r="Y91" s="319"/>
      <c r="Z91" s="319"/>
      <c r="AA91" s="319"/>
      <c r="AB91" s="319"/>
      <c r="AC91" s="319"/>
      <c r="AD91" s="319"/>
      <c r="AE91" s="319"/>
      <c r="AF91" s="319"/>
      <c r="AG91" s="319"/>
      <c r="AH91" s="319"/>
      <c r="AI91" s="319"/>
      <c r="AJ91" s="319"/>
      <c r="AK91" s="319"/>
      <c r="AL91" s="153" t="s">
        <v>130</v>
      </c>
      <c r="AM91" s="321">
        <v>416000</v>
      </c>
      <c r="AN91" s="153">
        <v>2006</v>
      </c>
      <c r="AO91" s="318">
        <v>1</v>
      </c>
      <c r="AP91" s="318" t="s">
        <v>444</v>
      </c>
      <c r="AQ91" s="126">
        <v>416000</v>
      </c>
      <c r="AR91" s="126">
        <v>416000</v>
      </c>
      <c r="AS91" s="328" t="s">
        <v>86</v>
      </c>
      <c r="AT91" s="318" t="s">
        <v>128</v>
      </c>
      <c r="AU91" s="318" t="s">
        <v>355</v>
      </c>
      <c r="AV91" s="318" t="s">
        <v>93</v>
      </c>
      <c r="AW91" s="324" t="s">
        <v>385</v>
      </c>
      <c r="AX91" s="58" t="s">
        <v>128</v>
      </c>
      <c r="AY91" s="41" t="s">
        <v>128</v>
      </c>
      <c r="AZ91" s="41" t="s">
        <v>128</v>
      </c>
      <c r="BB91" t="str">
        <f t="shared" si="29"/>
        <v>0</v>
      </c>
      <c r="BC91" s="42" t="str">
        <f t="shared" si="30"/>
        <v>2.06.03</v>
      </c>
      <c r="BD91" s="513" t="str">
        <f t="shared" si="19"/>
        <v>KOMPUTER</v>
      </c>
      <c r="BE91" s="42">
        <f t="shared" si="20"/>
        <v>4</v>
      </c>
      <c r="BF91" s="515">
        <f t="shared" si="31"/>
        <v>103997.5</v>
      </c>
      <c r="BG91" s="42">
        <f t="shared" si="32"/>
        <v>7</v>
      </c>
      <c r="BH91" s="529">
        <f t="shared" si="33"/>
        <v>415990</v>
      </c>
      <c r="BI91" s="517">
        <f t="shared" si="34"/>
        <v>0</v>
      </c>
      <c r="BJ91" s="515">
        <f t="shared" si="35"/>
        <v>0</v>
      </c>
      <c r="BK91" s="525">
        <f t="shared" si="23"/>
        <v>0</v>
      </c>
      <c r="BL91" s="525">
        <f t="shared" si="24"/>
        <v>0</v>
      </c>
      <c r="BM91" s="525">
        <f t="shared" si="25"/>
        <v>0</v>
      </c>
      <c r="BN91" s="516">
        <f t="shared" si="36"/>
        <v>2006</v>
      </c>
      <c r="BO91" s="588">
        <f t="shared" si="26"/>
        <v>10</v>
      </c>
      <c r="BP91" s="589">
        <f t="shared" si="21"/>
        <v>415990</v>
      </c>
      <c r="BQ91" s="682">
        <f t="shared" si="27"/>
        <v>415990</v>
      </c>
      <c r="BR91" s="591">
        <f t="shared" si="28"/>
        <v>415990</v>
      </c>
      <c r="BS91" s="11"/>
    </row>
    <row r="92" spans="1:71" ht="15" customHeight="1" x14ac:dyDescent="0.2">
      <c r="A92" s="327"/>
      <c r="B92" s="153" t="s">
        <v>238</v>
      </c>
      <c r="C92" s="316" t="s">
        <v>34</v>
      </c>
      <c r="D92" s="486" t="str">
        <f t="shared" si="22"/>
        <v>2.06.02.06.07.0001</v>
      </c>
      <c r="E92" s="317" t="s">
        <v>175</v>
      </c>
      <c r="F92" s="153" t="s">
        <v>238</v>
      </c>
      <c r="G92" s="318" t="s">
        <v>128</v>
      </c>
      <c r="H92" s="319"/>
      <c r="I92" s="319"/>
      <c r="J92" s="319"/>
      <c r="K92" s="319"/>
      <c r="L92" s="320" t="s">
        <v>273</v>
      </c>
      <c r="M92" s="153"/>
      <c r="N92" s="320" t="s">
        <v>256</v>
      </c>
      <c r="O92" s="153">
        <v>2006</v>
      </c>
      <c r="P92" s="133"/>
      <c r="Q92" s="133" t="s">
        <v>128</v>
      </c>
      <c r="R92" s="133" t="s">
        <v>128</v>
      </c>
      <c r="S92" s="133" t="s">
        <v>128</v>
      </c>
      <c r="T92" s="133" t="s">
        <v>128</v>
      </c>
      <c r="U92" s="319"/>
      <c r="V92" s="319"/>
      <c r="W92" s="319"/>
      <c r="X92" s="319"/>
      <c r="Y92" s="319"/>
      <c r="Z92" s="319"/>
      <c r="AA92" s="319"/>
      <c r="AB92" s="319"/>
      <c r="AC92" s="319"/>
      <c r="AD92" s="319"/>
      <c r="AE92" s="319"/>
      <c r="AF92" s="319"/>
      <c r="AG92" s="319"/>
      <c r="AH92" s="319"/>
      <c r="AI92" s="319"/>
      <c r="AJ92" s="319"/>
      <c r="AK92" s="319"/>
      <c r="AL92" s="153" t="s">
        <v>130</v>
      </c>
      <c r="AM92" s="321">
        <v>320000</v>
      </c>
      <c r="AN92" s="153">
        <v>2006</v>
      </c>
      <c r="AO92" s="318">
        <v>1</v>
      </c>
      <c r="AP92" s="318" t="s">
        <v>444</v>
      </c>
      <c r="AQ92" s="126">
        <v>320000</v>
      </c>
      <c r="AR92" s="126">
        <v>320000</v>
      </c>
      <c r="AS92" s="328" t="s">
        <v>86</v>
      </c>
      <c r="AT92" s="318" t="s">
        <v>128</v>
      </c>
      <c r="AU92" s="318" t="s">
        <v>355</v>
      </c>
      <c r="AV92" s="318" t="s">
        <v>93</v>
      </c>
      <c r="AW92" s="324" t="s">
        <v>385</v>
      </c>
      <c r="AX92" s="58" t="s">
        <v>128</v>
      </c>
      <c r="AY92" s="41" t="s">
        <v>128</v>
      </c>
      <c r="AZ92" s="41" t="s">
        <v>128</v>
      </c>
      <c r="BB92" t="str">
        <f t="shared" si="29"/>
        <v>0</v>
      </c>
      <c r="BC92" s="42" t="str">
        <f t="shared" si="30"/>
        <v>2.06.02</v>
      </c>
      <c r="BD92" s="513" t="str">
        <f t="shared" si="19"/>
        <v>ALAT RUMAH TANGGA</v>
      </c>
      <c r="BE92" s="42">
        <f t="shared" si="20"/>
        <v>5</v>
      </c>
      <c r="BF92" s="515">
        <f t="shared" si="31"/>
        <v>63998</v>
      </c>
      <c r="BG92" s="42">
        <f t="shared" si="32"/>
        <v>7</v>
      </c>
      <c r="BH92" s="529">
        <f t="shared" si="33"/>
        <v>319990</v>
      </c>
      <c r="BI92" s="517">
        <f t="shared" si="34"/>
        <v>0</v>
      </c>
      <c r="BJ92" s="515">
        <f t="shared" si="35"/>
        <v>0</v>
      </c>
      <c r="BK92" s="525">
        <f t="shared" si="23"/>
        <v>0</v>
      </c>
      <c r="BL92" s="525">
        <f t="shared" si="24"/>
        <v>0</v>
      </c>
      <c r="BM92" s="525">
        <f t="shared" si="25"/>
        <v>0</v>
      </c>
      <c r="BN92" s="516">
        <f t="shared" si="36"/>
        <v>2006</v>
      </c>
      <c r="BO92" s="588">
        <f t="shared" si="26"/>
        <v>10</v>
      </c>
      <c r="BP92" s="589">
        <f t="shared" si="21"/>
        <v>319990</v>
      </c>
      <c r="BQ92" s="682">
        <f t="shared" si="27"/>
        <v>319990</v>
      </c>
      <c r="BR92" s="591">
        <f t="shared" si="28"/>
        <v>319990</v>
      </c>
      <c r="BS92" s="11"/>
    </row>
    <row r="93" spans="1:71" ht="38" customHeight="1" x14ac:dyDescent="0.2">
      <c r="A93" s="327"/>
      <c r="B93" s="153" t="s">
        <v>143</v>
      </c>
      <c r="C93" s="316" t="s">
        <v>34</v>
      </c>
      <c r="D93" s="486" t="str">
        <f t="shared" si="22"/>
        <v>2.06.02.06.05.0001</v>
      </c>
      <c r="E93" s="317" t="s">
        <v>145</v>
      </c>
      <c r="F93" s="153" t="s">
        <v>143</v>
      </c>
      <c r="G93" s="318" t="s">
        <v>128</v>
      </c>
      <c r="H93" s="319"/>
      <c r="I93" s="319"/>
      <c r="J93" s="319"/>
      <c r="K93" s="319"/>
      <c r="L93" s="320" t="s">
        <v>148</v>
      </c>
      <c r="M93" s="153"/>
      <c r="N93" s="320" t="s">
        <v>140</v>
      </c>
      <c r="O93" s="153">
        <v>2006</v>
      </c>
      <c r="P93" s="133"/>
      <c r="Q93" s="133" t="s">
        <v>128</v>
      </c>
      <c r="R93" s="133" t="s">
        <v>128</v>
      </c>
      <c r="S93" s="133" t="s">
        <v>128</v>
      </c>
      <c r="T93" s="133" t="s">
        <v>128</v>
      </c>
      <c r="U93" s="319"/>
      <c r="V93" s="319"/>
      <c r="W93" s="319"/>
      <c r="X93" s="319"/>
      <c r="Y93" s="319"/>
      <c r="Z93" s="319"/>
      <c r="AA93" s="319"/>
      <c r="AB93" s="319"/>
      <c r="AC93" s="319"/>
      <c r="AD93" s="319"/>
      <c r="AE93" s="319"/>
      <c r="AF93" s="319"/>
      <c r="AG93" s="319"/>
      <c r="AH93" s="319"/>
      <c r="AI93" s="319"/>
      <c r="AJ93" s="319"/>
      <c r="AK93" s="319"/>
      <c r="AL93" s="153" t="s">
        <v>130</v>
      </c>
      <c r="AM93" s="321">
        <v>200000</v>
      </c>
      <c r="AN93" s="153">
        <v>2006</v>
      </c>
      <c r="AO93" s="318">
        <v>1</v>
      </c>
      <c r="AP93" s="318" t="s">
        <v>350</v>
      </c>
      <c r="AQ93" s="126">
        <v>200000</v>
      </c>
      <c r="AR93" s="126">
        <v>200000</v>
      </c>
      <c r="AS93" s="328" t="s">
        <v>86</v>
      </c>
      <c r="AT93" s="318" t="s">
        <v>128</v>
      </c>
      <c r="AU93" s="318" t="s">
        <v>355</v>
      </c>
      <c r="AV93" s="318" t="s">
        <v>93</v>
      </c>
      <c r="AW93" s="324" t="s">
        <v>385</v>
      </c>
      <c r="AX93" s="58" t="s">
        <v>128</v>
      </c>
      <c r="AY93" s="41" t="s">
        <v>128</v>
      </c>
      <c r="AZ93" s="41" t="s">
        <v>128</v>
      </c>
      <c r="BA93" s="275" t="s">
        <v>636</v>
      </c>
      <c r="BB93" s="276">
        <f t="shared" si="29"/>
        <v>200000</v>
      </c>
      <c r="BC93" s="42" t="str">
        <f t="shared" si="30"/>
        <v>2.06.02</v>
      </c>
      <c r="BD93" s="513" t="str">
        <f t="shared" si="19"/>
        <v>ALAT RUMAH TANGGA</v>
      </c>
      <c r="BE93" s="42">
        <f t="shared" si="20"/>
        <v>5</v>
      </c>
      <c r="BF93" s="515">
        <f t="shared" si="31"/>
        <v>39998</v>
      </c>
      <c r="BG93" s="42">
        <f t="shared" si="32"/>
        <v>7</v>
      </c>
      <c r="BH93" s="529">
        <f t="shared" si="33"/>
        <v>199990</v>
      </c>
      <c r="BI93" s="517">
        <f t="shared" si="34"/>
        <v>0</v>
      </c>
      <c r="BJ93" s="515">
        <f t="shared" si="35"/>
        <v>0</v>
      </c>
      <c r="BK93" s="525">
        <f t="shared" si="23"/>
        <v>0</v>
      </c>
      <c r="BL93" s="525">
        <f t="shared" si="24"/>
        <v>0</v>
      </c>
      <c r="BM93" s="525">
        <f t="shared" si="25"/>
        <v>0</v>
      </c>
      <c r="BN93" s="516">
        <f t="shared" si="36"/>
        <v>2006</v>
      </c>
      <c r="BO93" s="588">
        <f t="shared" si="26"/>
        <v>10</v>
      </c>
      <c r="BP93" s="589">
        <f t="shared" si="21"/>
        <v>199990</v>
      </c>
      <c r="BQ93" s="682">
        <f t="shared" si="27"/>
        <v>199990</v>
      </c>
      <c r="BR93" s="591">
        <f t="shared" si="28"/>
        <v>199990</v>
      </c>
      <c r="BS93" s="11"/>
    </row>
    <row r="94" spans="1:71" ht="16" x14ac:dyDescent="0.2">
      <c r="A94" s="327"/>
      <c r="B94" s="153" t="s">
        <v>237</v>
      </c>
      <c r="C94" s="316" t="s">
        <v>34</v>
      </c>
      <c r="D94" s="486" t="str">
        <f t="shared" si="22"/>
        <v>2.06.02.01.61.0000</v>
      </c>
      <c r="E94" s="317" t="s">
        <v>402</v>
      </c>
      <c r="F94" s="153" t="s">
        <v>237</v>
      </c>
      <c r="G94" s="318" t="s">
        <v>128</v>
      </c>
      <c r="H94" s="319"/>
      <c r="I94" s="319"/>
      <c r="J94" s="319"/>
      <c r="K94" s="319"/>
      <c r="L94" s="320" t="s">
        <v>249</v>
      </c>
      <c r="M94" s="153"/>
      <c r="N94" s="320" t="s">
        <v>255</v>
      </c>
      <c r="O94" s="153">
        <v>2006</v>
      </c>
      <c r="P94" s="133"/>
      <c r="Q94" s="133" t="s">
        <v>128</v>
      </c>
      <c r="R94" s="133" t="s">
        <v>128</v>
      </c>
      <c r="S94" s="133" t="s">
        <v>128</v>
      </c>
      <c r="T94" s="133" t="s">
        <v>128</v>
      </c>
      <c r="U94" s="319"/>
      <c r="V94" s="319"/>
      <c r="W94" s="319"/>
      <c r="X94" s="319"/>
      <c r="Y94" s="319"/>
      <c r="Z94" s="319"/>
      <c r="AA94" s="319"/>
      <c r="AB94" s="319"/>
      <c r="AC94" s="319"/>
      <c r="AD94" s="319"/>
      <c r="AE94" s="319"/>
      <c r="AF94" s="319"/>
      <c r="AG94" s="319"/>
      <c r="AH94" s="319"/>
      <c r="AI94" s="319"/>
      <c r="AJ94" s="319"/>
      <c r="AK94" s="319"/>
      <c r="AL94" s="153" t="s">
        <v>130</v>
      </c>
      <c r="AM94" s="321">
        <v>3570000</v>
      </c>
      <c r="AN94" s="153">
        <v>2006</v>
      </c>
      <c r="AO94" s="318">
        <v>1</v>
      </c>
      <c r="AP94" s="318" t="s">
        <v>350</v>
      </c>
      <c r="AQ94" s="126">
        <v>3570000</v>
      </c>
      <c r="AR94" s="126">
        <v>3570000</v>
      </c>
      <c r="AS94" s="318" t="s">
        <v>86</v>
      </c>
      <c r="AT94" s="318" t="s">
        <v>128</v>
      </c>
      <c r="AU94" s="318" t="s">
        <v>361</v>
      </c>
      <c r="AV94" s="318" t="s">
        <v>93</v>
      </c>
      <c r="AW94" s="324" t="s">
        <v>381</v>
      </c>
      <c r="AX94" s="58" t="s">
        <v>128</v>
      </c>
      <c r="AY94" s="41" t="s">
        <v>128</v>
      </c>
      <c r="AZ94" s="41" t="s">
        <v>128</v>
      </c>
      <c r="BB94" t="str">
        <f t="shared" si="29"/>
        <v>0</v>
      </c>
      <c r="BC94" s="42" t="str">
        <f t="shared" si="30"/>
        <v>2.06.02</v>
      </c>
      <c r="BD94" s="513" t="str">
        <f t="shared" si="19"/>
        <v>ALAT RUMAH TANGGA</v>
      </c>
      <c r="BE94" s="42">
        <f t="shared" si="20"/>
        <v>5</v>
      </c>
      <c r="BF94" s="515">
        <f t="shared" si="31"/>
        <v>713998</v>
      </c>
      <c r="BG94" s="42">
        <f t="shared" si="32"/>
        <v>7</v>
      </c>
      <c r="BH94" s="529">
        <f t="shared" si="33"/>
        <v>3569990</v>
      </c>
      <c r="BI94" s="517">
        <f t="shared" si="34"/>
        <v>0</v>
      </c>
      <c r="BJ94" s="515">
        <f t="shared" si="35"/>
        <v>0</v>
      </c>
      <c r="BK94" s="525">
        <f t="shared" si="23"/>
        <v>0</v>
      </c>
      <c r="BL94" s="525">
        <f t="shared" si="24"/>
        <v>0</v>
      </c>
      <c r="BM94" s="525">
        <f t="shared" si="25"/>
        <v>0</v>
      </c>
      <c r="BN94" s="516">
        <f t="shared" si="36"/>
        <v>2006</v>
      </c>
      <c r="BO94" s="588">
        <f t="shared" si="26"/>
        <v>10</v>
      </c>
      <c r="BP94" s="589">
        <f t="shared" si="21"/>
        <v>3569990</v>
      </c>
      <c r="BQ94" s="682">
        <f t="shared" si="27"/>
        <v>3569990</v>
      </c>
      <c r="BR94" s="591">
        <f t="shared" si="28"/>
        <v>3569990</v>
      </c>
      <c r="BS94" s="11"/>
    </row>
    <row r="95" spans="1:71" ht="16" x14ac:dyDescent="0.2">
      <c r="A95" s="327"/>
      <c r="B95" s="133" t="s">
        <v>230</v>
      </c>
      <c r="C95" s="316" t="s">
        <v>34</v>
      </c>
      <c r="D95" s="486" t="str">
        <f t="shared" si="22"/>
        <v>2.06.02.01.61.0001</v>
      </c>
      <c r="E95" s="317" t="s">
        <v>402</v>
      </c>
      <c r="F95" s="133" t="s">
        <v>230</v>
      </c>
      <c r="G95" s="318" t="s">
        <v>128</v>
      </c>
      <c r="H95" s="319"/>
      <c r="I95" s="319"/>
      <c r="J95" s="319"/>
      <c r="K95" s="319"/>
      <c r="L95" s="320" t="s">
        <v>249</v>
      </c>
      <c r="M95" s="153"/>
      <c r="N95" s="320" t="s">
        <v>252</v>
      </c>
      <c r="O95" s="153">
        <v>2006</v>
      </c>
      <c r="P95" s="133"/>
      <c r="Q95" s="133" t="s">
        <v>128</v>
      </c>
      <c r="R95" s="133" t="s">
        <v>128</v>
      </c>
      <c r="S95" s="133" t="s">
        <v>128</v>
      </c>
      <c r="T95" s="133" t="s">
        <v>128</v>
      </c>
      <c r="U95" s="319"/>
      <c r="V95" s="319"/>
      <c r="W95" s="319"/>
      <c r="X95" s="319"/>
      <c r="Y95" s="319"/>
      <c r="Z95" s="319"/>
      <c r="AA95" s="319"/>
      <c r="AB95" s="319"/>
      <c r="AC95" s="319"/>
      <c r="AD95" s="319"/>
      <c r="AE95" s="319"/>
      <c r="AF95" s="319"/>
      <c r="AG95" s="319"/>
      <c r="AH95" s="319"/>
      <c r="AI95" s="319"/>
      <c r="AJ95" s="319"/>
      <c r="AK95" s="319"/>
      <c r="AL95" s="153" t="s">
        <v>130</v>
      </c>
      <c r="AM95" s="321">
        <v>3570000</v>
      </c>
      <c r="AN95" s="153">
        <v>2006</v>
      </c>
      <c r="AO95" s="318">
        <v>1</v>
      </c>
      <c r="AP95" s="318" t="s">
        <v>350</v>
      </c>
      <c r="AQ95" s="131">
        <v>3570000</v>
      </c>
      <c r="AR95" s="131">
        <v>3570000</v>
      </c>
      <c r="AS95" s="328" t="s">
        <v>86</v>
      </c>
      <c r="AT95" s="328" t="s">
        <v>128</v>
      </c>
      <c r="AU95" s="328" t="s">
        <v>359</v>
      </c>
      <c r="AV95" s="328" t="s">
        <v>93</v>
      </c>
      <c r="AW95" s="329" t="s">
        <v>366</v>
      </c>
      <c r="AX95" s="59" t="s">
        <v>128</v>
      </c>
      <c r="AY95" s="43" t="s">
        <v>128</v>
      </c>
      <c r="AZ95" s="43" t="s">
        <v>128</v>
      </c>
      <c r="BB95" t="str">
        <f t="shared" si="29"/>
        <v>0</v>
      </c>
      <c r="BC95" s="42" t="str">
        <f t="shared" si="30"/>
        <v>2.06.02</v>
      </c>
      <c r="BD95" s="513" t="str">
        <f t="shared" si="19"/>
        <v>ALAT RUMAH TANGGA</v>
      </c>
      <c r="BE95" s="42">
        <f t="shared" si="20"/>
        <v>5</v>
      </c>
      <c r="BF95" s="515">
        <f t="shared" si="31"/>
        <v>713998</v>
      </c>
      <c r="BG95" s="42">
        <f t="shared" si="32"/>
        <v>7</v>
      </c>
      <c r="BH95" s="529">
        <f t="shared" si="33"/>
        <v>3569990</v>
      </c>
      <c r="BI95" s="517">
        <f t="shared" si="34"/>
        <v>0</v>
      </c>
      <c r="BJ95" s="515">
        <f t="shared" si="35"/>
        <v>0</v>
      </c>
      <c r="BK95" s="525">
        <f t="shared" si="23"/>
        <v>0</v>
      </c>
      <c r="BL95" s="525">
        <f t="shared" si="24"/>
        <v>0</v>
      </c>
      <c r="BM95" s="525">
        <f t="shared" si="25"/>
        <v>0</v>
      </c>
      <c r="BN95" s="516">
        <f t="shared" si="36"/>
        <v>2006</v>
      </c>
      <c r="BO95" s="588">
        <f t="shared" si="26"/>
        <v>10</v>
      </c>
      <c r="BP95" s="589">
        <f t="shared" si="21"/>
        <v>3569990</v>
      </c>
      <c r="BQ95" s="682">
        <f t="shared" si="27"/>
        <v>3569990</v>
      </c>
      <c r="BR95" s="591">
        <f t="shared" si="28"/>
        <v>3569990</v>
      </c>
      <c r="BS95" s="11"/>
    </row>
    <row r="96" spans="1:71" ht="18.75" customHeight="1" x14ac:dyDescent="0.2">
      <c r="A96" s="327"/>
      <c r="B96" s="133" t="s">
        <v>228</v>
      </c>
      <c r="C96" s="316" t="s">
        <v>34</v>
      </c>
      <c r="D96" s="486" t="str">
        <f t="shared" si="22"/>
        <v>2.06.02.01.125.000</v>
      </c>
      <c r="E96" s="317" t="s">
        <v>160</v>
      </c>
      <c r="F96" s="133" t="s">
        <v>228</v>
      </c>
      <c r="G96" s="318" t="s">
        <v>128</v>
      </c>
      <c r="H96" s="319"/>
      <c r="I96" s="319"/>
      <c r="J96" s="319"/>
      <c r="K96" s="319"/>
      <c r="L96" s="320" t="s">
        <v>398</v>
      </c>
      <c r="M96" s="153"/>
      <c r="N96" s="320" t="s">
        <v>257</v>
      </c>
      <c r="O96" s="153">
        <v>2006</v>
      </c>
      <c r="P96" s="133"/>
      <c r="Q96" s="133" t="s">
        <v>128</v>
      </c>
      <c r="R96" s="133" t="s">
        <v>128</v>
      </c>
      <c r="S96" s="133" t="s">
        <v>128</v>
      </c>
      <c r="T96" s="133" t="s">
        <v>128</v>
      </c>
      <c r="U96" s="319"/>
      <c r="V96" s="319"/>
      <c r="W96" s="319"/>
      <c r="X96" s="319"/>
      <c r="Y96" s="319"/>
      <c r="Z96" s="319"/>
      <c r="AA96" s="319"/>
      <c r="AB96" s="319"/>
      <c r="AC96" s="319"/>
      <c r="AD96" s="319"/>
      <c r="AE96" s="319"/>
      <c r="AF96" s="319"/>
      <c r="AG96" s="319"/>
      <c r="AH96" s="319"/>
      <c r="AI96" s="319"/>
      <c r="AJ96" s="319"/>
      <c r="AK96" s="319"/>
      <c r="AL96" s="153" t="s">
        <v>130</v>
      </c>
      <c r="AM96" s="321">
        <v>1470000</v>
      </c>
      <c r="AN96" s="153">
        <v>2006</v>
      </c>
      <c r="AO96" s="318">
        <v>1</v>
      </c>
      <c r="AP96" s="318" t="s">
        <v>350</v>
      </c>
      <c r="AQ96" s="131">
        <v>1470000</v>
      </c>
      <c r="AR96" s="131">
        <v>1470000</v>
      </c>
      <c r="AS96" s="328" t="s">
        <v>335</v>
      </c>
      <c r="AT96" s="328" t="s">
        <v>128</v>
      </c>
      <c r="AU96" s="328" t="s">
        <v>351</v>
      </c>
      <c r="AV96" s="328" t="s">
        <v>93</v>
      </c>
      <c r="AW96" s="329" t="s">
        <v>358</v>
      </c>
      <c r="AX96" s="59" t="s">
        <v>128</v>
      </c>
      <c r="AY96" s="43" t="s">
        <v>128</v>
      </c>
      <c r="AZ96" s="43" t="s">
        <v>128</v>
      </c>
      <c r="BB96" t="str">
        <f t="shared" si="29"/>
        <v>0</v>
      </c>
      <c r="BC96" s="42" t="str">
        <f t="shared" si="30"/>
        <v>2.06.02</v>
      </c>
      <c r="BD96" s="513" t="str">
        <f t="shared" si="19"/>
        <v>ALAT RUMAH TANGGA</v>
      </c>
      <c r="BE96" s="42">
        <f t="shared" si="20"/>
        <v>5</v>
      </c>
      <c r="BF96" s="515">
        <f t="shared" si="31"/>
        <v>293998</v>
      </c>
      <c r="BG96" s="42">
        <f t="shared" si="32"/>
        <v>7</v>
      </c>
      <c r="BH96" s="529">
        <f t="shared" si="33"/>
        <v>1469990</v>
      </c>
      <c r="BI96" s="517">
        <f t="shared" si="34"/>
        <v>0</v>
      </c>
      <c r="BJ96" s="515">
        <f t="shared" si="35"/>
        <v>0</v>
      </c>
      <c r="BK96" s="525">
        <f t="shared" si="23"/>
        <v>0</v>
      </c>
      <c r="BL96" s="525">
        <f t="shared" si="24"/>
        <v>0</v>
      </c>
      <c r="BM96" s="525">
        <f t="shared" si="25"/>
        <v>0</v>
      </c>
      <c r="BN96" s="516">
        <f t="shared" si="36"/>
        <v>2006</v>
      </c>
      <c r="BO96" s="588">
        <f t="shared" si="26"/>
        <v>10</v>
      </c>
      <c r="BP96" s="589">
        <f t="shared" si="21"/>
        <v>1469990</v>
      </c>
      <c r="BQ96" s="682">
        <f t="shared" si="27"/>
        <v>1469990</v>
      </c>
      <c r="BR96" s="591">
        <f t="shared" si="28"/>
        <v>1469990</v>
      </c>
      <c r="BS96" s="11"/>
    </row>
    <row r="97" spans="1:73" ht="16" x14ac:dyDescent="0.2">
      <c r="A97" s="327"/>
      <c r="B97" s="153" t="s">
        <v>230</v>
      </c>
      <c r="C97" s="316" t="s">
        <v>34</v>
      </c>
      <c r="D97" s="486" t="str">
        <f t="shared" si="22"/>
        <v>2.06.02.01.61.0001</v>
      </c>
      <c r="E97" s="317" t="s">
        <v>403</v>
      </c>
      <c r="F97" s="153" t="s">
        <v>230</v>
      </c>
      <c r="G97" s="318" t="s">
        <v>128</v>
      </c>
      <c r="H97" s="319"/>
      <c r="I97" s="319"/>
      <c r="J97" s="319"/>
      <c r="K97" s="319"/>
      <c r="L97" s="320" t="s">
        <v>249</v>
      </c>
      <c r="M97" s="133"/>
      <c r="N97" s="320" t="s">
        <v>254</v>
      </c>
      <c r="O97" s="153">
        <v>2006</v>
      </c>
      <c r="P97" s="133"/>
      <c r="Q97" s="133" t="s">
        <v>128</v>
      </c>
      <c r="R97" s="133" t="s">
        <v>128</v>
      </c>
      <c r="S97" s="133" t="s">
        <v>128</v>
      </c>
      <c r="T97" s="133" t="s">
        <v>128</v>
      </c>
      <c r="U97" s="319"/>
      <c r="V97" s="319"/>
      <c r="W97" s="319"/>
      <c r="X97" s="319"/>
      <c r="Y97" s="319"/>
      <c r="Z97" s="319"/>
      <c r="AA97" s="319"/>
      <c r="AB97" s="319"/>
      <c r="AC97" s="319"/>
      <c r="AD97" s="319"/>
      <c r="AE97" s="319"/>
      <c r="AF97" s="319"/>
      <c r="AG97" s="319"/>
      <c r="AH97" s="319"/>
      <c r="AI97" s="319"/>
      <c r="AJ97" s="319"/>
      <c r="AK97" s="319"/>
      <c r="AL97" s="153" t="s">
        <v>130</v>
      </c>
      <c r="AM97" s="321">
        <v>810000</v>
      </c>
      <c r="AN97" s="153">
        <v>2006</v>
      </c>
      <c r="AO97" s="318">
        <v>1</v>
      </c>
      <c r="AP97" s="318" t="s">
        <v>350</v>
      </c>
      <c r="AQ97" s="131">
        <v>810000</v>
      </c>
      <c r="AR97" s="131">
        <v>810000</v>
      </c>
      <c r="AS97" s="318" t="s">
        <v>86</v>
      </c>
      <c r="AT97" s="318" t="s">
        <v>128</v>
      </c>
      <c r="AU97" s="318" t="s">
        <v>351</v>
      </c>
      <c r="AV97" s="318" t="s">
        <v>93</v>
      </c>
      <c r="AW97" s="324" t="s">
        <v>358</v>
      </c>
      <c r="AX97" s="58" t="s">
        <v>128</v>
      </c>
      <c r="AY97" s="41" t="s">
        <v>128</v>
      </c>
      <c r="AZ97" s="41" t="s">
        <v>128</v>
      </c>
      <c r="BB97" t="str">
        <f t="shared" si="29"/>
        <v>0</v>
      </c>
      <c r="BC97" s="42" t="str">
        <f t="shared" si="30"/>
        <v>2.06.02</v>
      </c>
      <c r="BD97" s="513" t="str">
        <f t="shared" ref="BD97:BD160" si="37">VLOOKUP(BC97,kelompok,2,0)</f>
        <v>ALAT RUMAH TANGGA</v>
      </c>
      <c r="BE97" s="42">
        <f t="shared" ref="BE97:BE160" si="38">VLOOKUP(BC97,MASAMANFAAT,4,0)</f>
        <v>5</v>
      </c>
      <c r="BF97" s="515">
        <f t="shared" si="31"/>
        <v>161998</v>
      </c>
      <c r="BG97" s="42">
        <f t="shared" si="32"/>
        <v>7</v>
      </c>
      <c r="BH97" s="529">
        <f t="shared" si="33"/>
        <v>809990</v>
      </c>
      <c r="BI97" s="517">
        <f t="shared" si="34"/>
        <v>0</v>
      </c>
      <c r="BJ97" s="515">
        <f t="shared" si="35"/>
        <v>0</v>
      </c>
      <c r="BK97" s="525">
        <f t="shared" si="23"/>
        <v>0</v>
      </c>
      <c r="BL97" s="525">
        <f t="shared" si="24"/>
        <v>0</v>
      </c>
      <c r="BM97" s="525">
        <f t="shared" ref="BM97:BM160" si="39">IF(AM97-10=BH97+BI97+BJ97+BK97+BL97,0,BF97)</f>
        <v>0</v>
      </c>
      <c r="BN97" s="516">
        <f t="shared" si="36"/>
        <v>2006</v>
      </c>
      <c r="BO97" s="588">
        <f t="shared" si="26"/>
        <v>10</v>
      </c>
      <c r="BP97" s="589">
        <f t="shared" ref="BP97:BP160" si="40">BH97+BI97+BJ97+BK97</f>
        <v>809990</v>
      </c>
      <c r="BQ97" s="682">
        <f t="shared" ref="BQ97:BQ160" si="41">BH97+BI97+BJ97+BK97+BL97</f>
        <v>809990</v>
      </c>
      <c r="BR97" s="591">
        <f t="shared" ref="BR97:BR160" si="42">BH97+BI97+BJ97+BK97+BL97+BM97</f>
        <v>809990</v>
      </c>
      <c r="BS97" s="11"/>
    </row>
    <row r="98" spans="1:73" ht="19.5" customHeight="1" x14ac:dyDescent="0.2">
      <c r="A98" s="327"/>
      <c r="B98" s="153" t="s">
        <v>236</v>
      </c>
      <c r="C98" s="316" t="s">
        <v>34</v>
      </c>
      <c r="D98" s="486" t="str">
        <f t="shared" ref="D98:D161" si="43">MID(B98,2,18)</f>
        <v>2.06.02.01.13.0001</v>
      </c>
      <c r="E98" s="317" t="s">
        <v>176</v>
      </c>
      <c r="F98" s="153" t="s">
        <v>236</v>
      </c>
      <c r="G98" s="318" t="s">
        <v>128</v>
      </c>
      <c r="H98" s="319"/>
      <c r="I98" s="319"/>
      <c r="J98" s="319"/>
      <c r="K98" s="319"/>
      <c r="L98" s="320" t="s">
        <v>249</v>
      </c>
      <c r="M98" s="133"/>
      <c r="N98" s="320" t="s">
        <v>250</v>
      </c>
      <c r="O98" s="153">
        <v>2006</v>
      </c>
      <c r="P98" s="133"/>
      <c r="Q98" s="133" t="s">
        <v>128</v>
      </c>
      <c r="R98" s="133" t="s">
        <v>128</v>
      </c>
      <c r="S98" s="133" t="s">
        <v>128</v>
      </c>
      <c r="T98" s="133" t="s">
        <v>128</v>
      </c>
      <c r="U98" s="319"/>
      <c r="V98" s="319"/>
      <c r="W98" s="319"/>
      <c r="X98" s="319"/>
      <c r="Y98" s="319"/>
      <c r="Z98" s="319"/>
      <c r="AA98" s="319"/>
      <c r="AB98" s="319"/>
      <c r="AC98" s="319"/>
      <c r="AD98" s="319"/>
      <c r="AE98" s="319"/>
      <c r="AF98" s="319"/>
      <c r="AG98" s="319"/>
      <c r="AH98" s="319"/>
      <c r="AI98" s="319"/>
      <c r="AJ98" s="319"/>
      <c r="AK98" s="319"/>
      <c r="AL98" s="153" t="s">
        <v>130</v>
      </c>
      <c r="AM98" s="321">
        <v>140000</v>
      </c>
      <c r="AN98" s="153">
        <v>2006</v>
      </c>
      <c r="AO98" s="318">
        <v>1</v>
      </c>
      <c r="AP98" s="318" t="s">
        <v>350</v>
      </c>
      <c r="AQ98" s="131">
        <v>140000</v>
      </c>
      <c r="AR98" s="131">
        <v>140000</v>
      </c>
      <c r="AS98" s="318" t="s">
        <v>86</v>
      </c>
      <c r="AT98" s="318" t="s">
        <v>128</v>
      </c>
      <c r="AU98" s="318" t="s">
        <v>352</v>
      </c>
      <c r="AV98" s="318" t="s">
        <v>93</v>
      </c>
      <c r="AW98" s="324" t="s">
        <v>363</v>
      </c>
      <c r="AX98" s="58" t="s">
        <v>128</v>
      </c>
      <c r="AY98" s="41" t="s">
        <v>128</v>
      </c>
      <c r="AZ98" s="41" t="s">
        <v>128</v>
      </c>
      <c r="BA98" s="275" t="s">
        <v>636</v>
      </c>
      <c r="BB98" s="276">
        <f t="shared" si="29"/>
        <v>140000</v>
      </c>
      <c r="BC98" s="42" t="str">
        <f t="shared" si="30"/>
        <v>2.06.02</v>
      </c>
      <c r="BD98" s="513" t="str">
        <f t="shared" si="37"/>
        <v>ALAT RUMAH TANGGA</v>
      </c>
      <c r="BE98" s="42">
        <f t="shared" si="38"/>
        <v>5</v>
      </c>
      <c r="BF98" s="515">
        <f t="shared" si="31"/>
        <v>27998</v>
      </c>
      <c r="BG98" s="42">
        <f t="shared" si="32"/>
        <v>7</v>
      </c>
      <c r="BH98" s="529">
        <f t="shared" si="33"/>
        <v>139990</v>
      </c>
      <c r="BI98" s="517">
        <f t="shared" si="34"/>
        <v>0</v>
      </c>
      <c r="BJ98" s="515">
        <f t="shared" si="35"/>
        <v>0</v>
      </c>
      <c r="BK98" s="525">
        <f t="shared" ref="BK98:BK161" si="44">IF(AM98-10=BH98+BI98+BJ98,0,BF98)</f>
        <v>0</v>
      </c>
      <c r="BL98" s="525">
        <f t="shared" ref="BL98:BL161" si="45">IF(AM98-10=BH98+BI98+BJ98+BK98,0,BF98)</f>
        <v>0</v>
      </c>
      <c r="BM98" s="525">
        <f t="shared" si="39"/>
        <v>0</v>
      </c>
      <c r="BN98" s="516">
        <f t="shared" si="36"/>
        <v>2006</v>
      </c>
      <c r="BO98" s="588">
        <f t="shared" ref="BO98:BO161" si="46">AM98-(BH98+BI98+BJ98+BK98+BL98+BM98)</f>
        <v>10</v>
      </c>
      <c r="BP98" s="589">
        <f t="shared" si="40"/>
        <v>139990</v>
      </c>
      <c r="BQ98" s="682">
        <f t="shared" si="41"/>
        <v>139990</v>
      </c>
      <c r="BR98" s="591">
        <f t="shared" si="42"/>
        <v>139990</v>
      </c>
      <c r="BS98" s="11"/>
    </row>
    <row r="99" spans="1:73" ht="32" x14ac:dyDescent="0.2">
      <c r="A99" s="327"/>
      <c r="B99" s="153" t="s">
        <v>235</v>
      </c>
      <c r="C99" s="316" t="s">
        <v>34</v>
      </c>
      <c r="D99" s="486" t="str">
        <f t="shared" si="43"/>
        <v>2.06.02.01.101.000</v>
      </c>
      <c r="E99" s="317" t="s">
        <v>168</v>
      </c>
      <c r="F99" s="153" t="s">
        <v>235</v>
      </c>
      <c r="G99" s="318" t="s">
        <v>128</v>
      </c>
      <c r="H99" s="319"/>
      <c r="I99" s="319"/>
      <c r="J99" s="319"/>
      <c r="K99" s="319"/>
      <c r="L99" s="320" t="s">
        <v>249</v>
      </c>
      <c r="M99" s="133"/>
      <c r="N99" s="320" t="s">
        <v>404</v>
      </c>
      <c r="O99" s="153">
        <v>2006</v>
      </c>
      <c r="P99" s="133"/>
      <c r="Q99" s="133" t="s">
        <v>128</v>
      </c>
      <c r="R99" s="133" t="s">
        <v>128</v>
      </c>
      <c r="S99" s="133" t="s">
        <v>128</v>
      </c>
      <c r="T99" s="133" t="s">
        <v>128</v>
      </c>
      <c r="U99" s="319"/>
      <c r="V99" s="319"/>
      <c r="W99" s="319"/>
      <c r="X99" s="319"/>
      <c r="Y99" s="319"/>
      <c r="Z99" s="319"/>
      <c r="AA99" s="319"/>
      <c r="AB99" s="319"/>
      <c r="AC99" s="319"/>
      <c r="AD99" s="319"/>
      <c r="AE99" s="319"/>
      <c r="AF99" s="319"/>
      <c r="AG99" s="319"/>
      <c r="AH99" s="319"/>
      <c r="AI99" s="319"/>
      <c r="AJ99" s="319"/>
      <c r="AK99" s="319"/>
      <c r="AL99" s="153" t="s">
        <v>130</v>
      </c>
      <c r="AM99" s="321">
        <v>1470000</v>
      </c>
      <c r="AN99" s="153">
        <v>2006</v>
      </c>
      <c r="AO99" s="318">
        <v>1</v>
      </c>
      <c r="AP99" s="318" t="s">
        <v>350</v>
      </c>
      <c r="AQ99" s="131">
        <v>1470000</v>
      </c>
      <c r="AR99" s="131">
        <v>1470000</v>
      </c>
      <c r="AS99" s="328" t="s">
        <v>86</v>
      </c>
      <c r="AT99" s="328" t="s">
        <v>128</v>
      </c>
      <c r="AU99" s="328" t="s">
        <v>361</v>
      </c>
      <c r="AV99" s="328" t="s">
        <v>93</v>
      </c>
      <c r="AW99" s="329" t="s">
        <v>377</v>
      </c>
      <c r="AX99" s="59" t="s">
        <v>128</v>
      </c>
      <c r="AY99" s="43" t="s">
        <v>128</v>
      </c>
      <c r="AZ99" s="43" t="s">
        <v>128</v>
      </c>
      <c r="BB99" t="str">
        <f t="shared" si="29"/>
        <v>0</v>
      </c>
      <c r="BC99" s="42" t="str">
        <f t="shared" si="30"/>
        <v>2.06.02</v>
      </c>
      <c r="BD99" s="513" t="str">
        <f t="shared" si="37"/>
        <v>ALAT RUMAH TANGGA</v>
      </c>
      <c r="BE99" s="42">
        <f t="shared" si="38"/>
        <v>5</v>
      </c>
      <c r="BF99" s="515">
        <f t="shared" si="31"/>
        <v>293998</v>
      </c>
      <c r="BG99" s="42">
        <f t="shared" si="32"/>
        <v>7</v>
      </c>
      <c r="BH99" s="529">
        <f t="shared" si="33"/>
        <v>1469990</v>
      </c>
      <c r="BI99" s="517">
        <f t="shared" si="34"/>
        <v>0</v>
      </c>
      <c r="BJ99" s="515">
        <f t="shared" si="35"/>
        <v>0</v>
      </c>
      <c r="BK99" s="525">
        <f t="shared" si="44"/>
        <v>0</v>
      </c>
      <c r="BL99" s="525">
        <f t="shared" si="45"/>
        <v>0</v>
      </c>
      <c r="BM99" s="525">
        <f t="shared" si="39"/>
        <v>0</v>
      </c>
      <c r="BN99" s="516">
        <f t="shared" si="36"/>
        <v>2006</v>
      </c>
      <c r="BO99" s="588">
        <f t="shared" si="46"/>
        <v>10</v>
      </c>
      <c r="BP99" s="589">
        <f t="shared" si="40"/>
        <v>1469990</v>
      </c>
      <c r="BQ99" s="682">
        <f t="shared" si="41"/>
        <v>1469990</v>
      </c>
      <c r="BR99" s="591">
        <f t="shared" si="42"/>
        <v>1469990</v>
      </c>
      <c r="BS99" s="11"/>
    </row>
    <row r="100" spans="1:73" ht="32" x14ac:dyDescent="0.2">
      <c r="A100" s="330"/>
      <c r="B100" s="278" t="s">
        <v>229</v>
      </c>
      <c r="C100" s="331" t="s">
        <v>34</v>
      </c>
      <c r="D100" s="486" t="str">
        <f t="shared" si="43"/>
        <v>2.06.01.04.16.0001</v>
      </c>
      <c r="E100" s="477" t="s">
        <v>168</v>
      </c>
      <c r="F100" s="278" t="s">
        <v>229</v>
      </c>
      <c r="G100" s="332" t="s">
        <v>128</v>
      </c>
      <c r="H100" s="333"/>
      <c r="I100" s="333"/>
      <c r="J100" s="333"/>
      <c r="K100" s="333"/>
      <c r="L100" s="334" t="s">
        <v>249</v>
      </c>
      <c r="M100" s="214"/>
      <c r="N100" s="334" t="s">
        <v>404</v>
      </c>
      <c r="O100" s="278">
        <v>2006</v>
      </c>
      <c r="P100" s="214"/>
      <c r="Q100" s="214" t="s">
        <v>128</v>
      </c>
      <c r="R100" s="214" t="s">
        <v>128</v>
      </c>
      <c r="S100" s="214" t="s">
        <v>128</v>
      </c>
      <c r="T100" s="214" t="s">
        <v>128</v>
      </c>
      <c r="U100" s="333"/>
      <c r="V100" s="333"/>
      <c r="W100" s="333"/>
      <c r="X100" s="333"/>
      <c r="Y100" s="333"/>
      <c r="Z100" s="333"/>
      <c r="AA100" s="333"/>
      <c r="AB100" s="333"/>
      <c r="AC100" s="333"/>
      <c r="AD100" s="333"/>
      <c r="AE100" s="333"/>
      <c r="AF100" s="333"/>
      <c r="AG100" s="333"/>
      <c r="AH100" s="333"/>
      <c r="AI100" s="333"/>
      <c r="AJ100" s="333"/>
      <c r="AK100" s="333"/>
      <c r="AL100" s="278" t="s">
        <v>130</v>
      </c>
      <c r="AM100" s="335">
        <v>1470000</v>
      </c>
      <c r="AN100" s="278">
        <v>2006</v>
      </c>
      <c r="AO100" s="332">
        <v>1</v>
      </c>
      <c r="AP100" s="332" t="s">
        <v>350</v>
      </c>
      <c r="AQ100" s="209">
        <v>1470000</v>
      </c>
      <c r="AR100" s="209">
        <v>1470000</v>
      </c>
      <c r="AS100" s="336" t="s">
        <v>86</v>
      </c>
      <c r="AT100" s="336" t="s">
        <v>128</v>
      </c>
      <c r="AU100" s="336" t="s">
        <v>361</v>
      </c>
      <c r="AV100" s="336" t="s">
        <v>93</v>
      </c>
      <c r="AW100" s="348" t="s">
        <v>377</v>
      </c>
      <c r="AX100" s="59" t="s">
        <v>128</v>
      </c>
      <c r="AY100" s="43" t="s">
        <v>128</v>
      </c>
      <c r="AZ100" s="43" t="s">
        <v>128</v>
      </c>
      <c r="BB100" t="str">
        <f t="shared" si="29"/>
        <v>0</v>
      </c>
      <c r="BC100" s="42" t="str">
        <f t="shared" si="30"/>
        <v>2.06.01</v>
      </c>
      <c r="BD100" s="513" t="str">
        <f t="shared" si="37"/>
        <v>ALAT KANTOR</v>
      </c>
      <c r="BE100" s="42">
        <f t="shared" si="38"/>
        <v>5</v>
      </c>
      <c r="BF100" s="515">
        <f t="shared" si="31"/>
        <v>293998</v>
      </c>
      <c r="BG100" s="42">
        <f t="shared" si="32"/>
        <v>7</v>
      </c>
      <c r="BH100" s="529">
        <f t="shared" si="33"/>
        <v>1469990</v>
      </c>
      <c r="BI100" s="517">
        <f t="shared" si="34"/>
        <v>0</v>
      </c>
      <c r="BJ100" s="515">
        <f t="shared" si="35"/>
        <v>0</v>
      </c>
      <c r="BK100" s="525">
        <f t="shared" si="44"/>
        <v>0</v>
      </c>
      <c r="BL100" s="525">
        <f t="shared" si="45"/>
        <v>0</v>
      </c>
      <c r="BM100" s="525">
        <f t="shared" si="39"/>
        <v>0</v>
      </c>
      <c r="BN100" s="516">
        <f t="shared" si="36"/>
        <v>2006</v>
      </c>
      <c r="BO100" s="588">
        <f t="shared" si="46"/>
        <v>10</v>
      </c>
      <c r="BP100" s="589">
        <f t="shared" si="40"/>
        <v>1469990</v>
      </c>
      <c r="BQ100" s="682">
        <f t="shared" si="41"/>
        <v>1469990</v>
      </c>
      <c r="BR100" s="591">
        <f t="shared" si="42"/>
        <v>1469990</v>
      </c>
      <c r="BS100" s="11"/>
    </row>
    <row r="101" spans="1:73" ht="16" x14ac:dyDescent="0.2">
      <c r="A101" s="327"/>
      <c r="B101" s="153" t="s">
        <v>230</v>
      </c>
      <c r="C101" s="316" t="s">
        <v>34</v>
      </c>
      <c r="D101" s="486" t="str">
        <f t="shared" si="43"/>
        <v>2.06.02.01.61.0001</v>
      </c>
      <c r="E101" s="317" t="s">
        <v>402</v>
      </c>
      <c r="F101" s="153" t="s">
        <v>230</v>
      </c>
      <c r="G101" s="318" t="s">
        <v>128</v>
      </c>
      <c r="H101" s="319"/>
      <c r="I101" s="319"/>
      <c r="J101" s="319"/>
      <c r="K101" s="319"/>
      <c r="L101" s="320" t="s">
        <v>249</v>
      </c>
      <c r="M101" s="133"/>
      <c r="N101" s="320" t="s">
        <v>255</v>
      </c>
      <c r="O101" s="153">
        <v>2006</v>
      </c>
      <c r="P101" s="133"/>
      <c r="Q101" s="133" t="s">
        <v>128</v>
      </c>
      <c r="R101" s="133" t="s">
        <v>128</v>
      </c>
      <c r="S101" s="133" t="s">
        <v>128</v>
      </c>
      <c r="T101" s="133" t="s">
        <v>128</v>
      </c>
      <c r="U101" s="319"/>
      <c r="V101" s="319"/>
      <c r="W101" s="319"/>
      <c r="X101" s="319"/>
      <c r="Y101" s="319"/>
      <c r="Z101" s="319"/>
      <c r="AA101" s="319"/>
      <c r="AB101" s="319"/>
      <c r="AC101" s="319"/>
      <c r="AD101" s="319"/>
      <c r="AE101" s="319"/>
      <c r="AF101" s="319"/>
      <c r="AG101" s="319"/>
      <c r="AH101" s="319"/>
      <c r="AI101" s="319"/>
      <c r="AJ101" s="319"/>
      <c r="AK101" s="319"/>
      <c r="AL101" s="153" t="s">
        <v>130</v>
      </c>
      <c r="AM101" s="321">
        <v>6300000</v>
      </c>
      <c r="AN101" s="153">
        <v>2006</v>
      </c>
      <c r="AO101" s="318">
        <v>1</v>
      </c>
      <c r="AP101" s="318" t="s">
        <v>350</v>
      </c>
      <c r="AQ101" s="131">
        <v>6300000</v>
      </c>
      <c r="AR101" s="131">
        <v>6300000</v>
      </c>
      <c r="AS101" s="318" t="s">
        <v>86</v>
      </c>
      <c r="AT101" s="318" t="s">
        <v>128</v>
      </c>
      <c r="AU101" s="318" t="s">
        <v>355</v>
      </c>
      <c r="AV101" s="318" t="s">
        <v>93</v>
      </c>
      <c r="AW101" s="325" t="s">
        <v>364</v>
      </c>
      <c r="AX101" s="58" t="s">
        <v>128</v>
      </c>
      <c r="AY101" s="41" t="s">
        <v>128</v>
      </c>
      <c r="AZ101" s="41" t="s">
        <v>128</v>
      </c>
      <c r="BB101" t="str">
        <f t="shared" si="29"/>
        <v>0</v>
      </c>
      <c r="BC101" s="42" t="str">
        <f t="shared" si="30"/>
        <v>2.06.02</v>
      </c>
      <c r="BD101" s="513" t="str">
        <f t="shared" si="37"/>
        <v>ALAT RUMAH TANGGA</v>
      </c>
      <c r="BE101" s="42">
        <f t="shared" si="38"/>
        <v>5</v>
      </c>
      <c r="BF101" s="515">
        <f t="shared" si="31"/>
        <v>1259998</v>
      </c>
      <c r="BG101" s="42">
        <f t="shared" si="32"/>
        <v>7</v>
      </c>
      <c r="BH101" s="529">
        <f t="shared" si="33"/>
        <v>6299990</v>
      </c>
      <c r="BI101" s="517">
        <f t="shared" si="34"/>
        <v>0</v>
      </c>
      <c r="BJ101" s="515">
        <f t="shared" si="35"/>
        <v>0</v>
      </c>
      <c r="BK101" s="525">
        <f t="shared" si="44"/>
        <v>0</v>
      </c>
      <c r="BL101" s="525">
        <f t="shared" si="45"/>
        <v>0</v>
      </c>
      <c r="BM101" s="525">
        <f t="shared" si="39"/>
        <v>0</v>
      </c>
      <c r="BN101" s="516">
        <f t="shared" si="36"/>
        <v>2006</v>
      </c>
      <c r="BO101" s="588">
        <f t="shared" si="46"/>
        <v>10</v>
      </c>
      <c r="BP101" s="589">
        <f t="shared" si="40"/>
        <v>6299990</v>
      </c>
      <c r="BQ101" s="682">
        <f t="shared" si="41"/>
        <v>6299990</v>
      </c>
      <c r="BR101" s="591">
        <f t="shared" si="42"/>
        <v>6299990</v>
      </c>
      <c r="BS101" s="11"/>
    </row>
    <row r="102" spans="1:73" ht="15" customHeight="1" x14ac:dyDescent="0.2">
      <c r="A102" s="327"/>
      <c r="B102" s="153" t="s">
        <v>233</v>
      </c>
      <c r="C102" s="316" t="s">
        <v>34</v>
      </c>
      <c r="D102" s="486" t="str">
        <f t="shared" si="43"/>
        <v>2.06.03.05.03.0001</v>
      </c>
      <c r="E102" s="317" t="s">
        <v>162</v>
      </c>
      <c r="F102" s="153" t="s">
        <v>233</v>
      </c>
      <c r="G102" s="318" t="s">
        <v>128</v>
      </c>
      <c r="H102" s="319"/>
      <c r="I102" s="319"/>
      <c r="J102" s="319"/>
      <c r="K102" s="319"/>
      <c r="L102" s="320" t="s">
        <v>405</v>
      </c>
      <c r="M102" s="133"/>
      <c r="N102" s="320" t="s">
        <v>140</v>
      </c>
      <c r="O102" s="153">
        <v>2006</v>
      </c>
      <c r="P102" s="133"/>
      <c r="Q102" s="133" t="s">
        <v>128</v>
      </c>
      <c r="R102" s="133" t="s">
        <v>128</v>
      </c>
      <c r="S102" s="133" t="s">
        <v>128</v>
      </c>
      <c r="T102" s="133" t="s">
        <v>128</v>
      </c>
      <c r="U102" s="319"/>
      <c r="V102" s="319"/>
      <c r="W102" s="319"/>
      <c r="X102" s="319"/>
      <c r="Y102" s="319"/>
      <c r="Z102" s="319"/>
      <c r="AA102" s="319"/>
      <c r="AB102" s="319"/>
      <c r="AC102" s="319"/>
      <c r="AD102" s="319"/>
      <c r="AE102" s="319"/>
      <c r="AF102" s="319"/>
      <c r="AG102" s="319"/>
      <c r="AH102" s="319"/>
      <c r="AI102" s="319"/>
      <c r="AJ102" s="319"/>
      <c r="AK102" s="319"/>
      <c r="AL102" s="153" t="s">
        <v>130</v>
      </c>
      <c r="AM102" s="321">
        <v>1146600</v>
      </c>
      <c r="AN102" s="153">
        <v>2006</v>
      </c>
      <c r="AO102" s="318">
        <v>1</v>
      </c>
      <c r="AP102" s="318" t="s">
        <v>350</v>
      </c>
      <c r="AQ102" s="131">
        <v>1146600</v>
      </c>
      <c r="AR102" s="131">
        <v>1146600</v>
      </c>
      <c r="AS102" s="328" t="s">
        <v>86</v>
      </c>
      <c r="AT102" s="318" t="s">
        <v>128</v>
      </c>
      <c r="AU102" s="318" t="s">
        <v>355</v>
      </c>
      <c r="AV102" s="318" t="s">
        <v>93</v>
      </c>
      <c r="AW102" s="324" t="s">
        <v>371</v>
      </c>
      <c r="AX102" s="58" t="s">
        <v>128</v>
      </c>
      <c r="AY102" s="41" t="s">
        <v>128</v>
      </c>
      <c r="AZ102" s="41" t="s">
        <v>128</v>
      </c>
      <c r="BB102" t="str">
        <f t="shared" si="29"/>
        <v>0</v>
      </c>
      <c r="BC102" s="42" t="str">
        <f t="shared" si="30"/>
        <v>2.06.03</v>
      </c>
      <c r="BD102" s="513" t="str">
        <f t="shared" si="37"/>
        <v>KOMPUTER</v>
      </c>
      <c r="BE102" s="42">
        <f t="shared" si="38"/>
        <v>4</v>
      </c>
      <c r="BF102" s="515">
        <f t="shared" si="31"/>
        <v>286647.5</v>
      </c>
      <c r="BG102" s="42">
        <f t="shared" si="32"/>
        <v>7</v>
      </c>
      <c r="BH102" s="529">
        <f t="shared" si="33"/>
        <v>1146590</v>
      </c>
      <c r="BI102" s="517">
        <f t="shared" si="34"/>
        <v>0</v>
      </c>
      <c r="BJ102" s="515">
        <f t="shared" si="35"/>
        <v>0</v>
      </c>
      <c r="BK102" s="525">
        <f t="shared" si="44"/>
        <v>0</v>
      </c>
      <c r="BL102" s="525">
        <f t="shared" si="45"/>
        <v>0</v>
      </c>
      <c r="BM102" s="525">
        <f t="shared" si="39"/>
        <v>0</v>
      </c>
      <c r="BN102" s="516">
        <f t="shared" si="36"/>
        <v>2006</v>
      </c>
      <c r="BO102" s="588">
        <f t="shared" si="46"/>
        <v>10</v>
      </c>
      <c r="BP102" s="589">
        <f t="shared" si="40"/>
        <v>1146590</v>
      </c>
      <c r="BQ102" s="682">
        <f t="shared" si="41"/>
        <v>1146590</v>
      </c>
      <c r="BR102" s="591">
        <f t="shared" si="42"/>
        <v>1146590</v>
      </c>
      <c r="BS102" s="11"/>
    </row>
    <row r="103" spans="1:73" ht="15" customHeight="1" x14ac:dyDescent="0.2">
      <c r="A103" s="327"/>
      <c r="B103" s="153" t="s">
        <v>232</v>
      </c>
      <c r="C103" s="316" t="s">
        <v>34</v>
      </c>
      <c r="D103" s="486" t="str">
        <f t="shared" si="43"/>
        <v>2.06.02.04.02.0001</v>
      </c>
      <c r="E103" s="317" t="s">
        <v>158</v>
      </c>
      <c r="F103" s="153" t="s">
        <v>232</v>
      </c>
      <c r="G103" s="318" t="s">
        <v>128</v>
      </c>
      <c r="H103" s="319"/>
      <c r="I103" s="319"/>
      <c r="J103" s="319"/>
      <c r="K103" s="319"/>
      <c r="L103" s="320" t="s">
        <v>251</v>
      </c>
      <c r="M103" s="133"/>
      <c r="N103" s="320" t="s">
        <v>140</v>
      </c>
      <c r="O103" s="153">
        <v>2006</v>
      </c>
      <c r="P103" s="133"/>
      <c r="Q103" s="133" t="s">
        <v>128</v>
      </c>
      <c r="R103" s="133" t="s">
        <v>128</v>
      </c>
      <c r="S103" s="133" t="s">
        <v>128</v>
      </c>
      <c r="T103" s="133" t="s">
        <v>128</v>
      </c>
      <c r="U103" s="319"/>
      <c r="V103" s="319"/>
      <c r="W103" s="319"/>
      <c r="X103" s="319"/>
      <c r="Y103" s="319"/>
      <c r="Z103" s="319"/>
      <c r="AA103" s="319"/>
      <c r="AB103" s="319"/>
      <c r="AC103" s="319"/>
      <c r="AD103" s="319"/>
      <c r="AE103" s="319"/>
      <c r="AF103" s="319"/>
      <c r="AG103" s="319"/>
      <c r="AH103" s="319"/>
      <c r="AI103" s="319"/>
      <c r="AJ103" s="319"/>
      <c r="AK103" s="319"/>
      <c r="AL103" s="153" t="s">
        <v>130</v>
      </c>
      <c r="AM103" s="321">
        <v>2200000</v>
      </c>
      <c r="AN103" s="153">
        <v>2006</v>
      </c>
      <c r="AO103" s="318">
        <v>1</v>
      </c>
      <c r="AP103" s="318" t="s">
        <v>350</v>
      </c>
      <c r="AQ103" s="131">
        <v>2200000</v>
      </c>
      <c r="AR103" s="131">
        <v>2200000</v>
      </c>
      <c r="AS103" s="328" t="s">
        <v>86</v>
      </c>
      <c r="AT103" s="328" t="s">
        <v>128</v>
      </c>
      <c r="AU103" s="328" t="s">
        <v>352</v>
      </c>
      <c r="AV103" s="328" t="s">
        <v>93</v>
      </c>
      <c r="AW103" s="329" t="s">
        <v>363</v>
      </c>
      <c r="AX103" s="59" t="s">
        <v>128</v>
      </c>
      <c r="AY103" s="43" t="s">
        <v>128</v>
      </c>
      <c r="AZ103" s="43" t="s">
        <v>128</v>
      </c>
      <c r="BB103" t="str">
        <f t="shared" si="29"/>
        <v>0</v>
      </c>
      <c r="BC103" s="42" t="str">
        <f t="shared" si="30"/>
        <v>2.06.02</v>
      </c>
      <c r="BD103" s="513" t="str">
        <f t="shared" si="37"/>
        <v>ALAT RUMAH TANGGA</v>
      </c>
      <c r="BE103" s="42">
        <f t="shared" si="38"/>
        <v>5</v>
      </c>
      <c r="BF103" s="515">
        <f t="shared" si="31"/>
        <v>439998</v>
      </c>
      <c r="BG103" s="42">
        <f t="shared" si="32"/>
        <v>7</v>
      </c>
      <c r="BH103" s="529">
        <f t="shared" si="33"/>
        <v>2199990</v>
      </c>
      <c r="BI103" s="517">
        <f t="shared" si="34"/>
        <v>0</v>
      </c>
      <c r="BJ103" s="515">
        <f t="shared" si="35"/>
        <v>0</v>
      </c>
      <c r="BK103" s="525">
        <f t="shared" si="44"/>
        <v>0</v>
      </c>
      <c r="BL103" s="525">
        <f t="shared" si="45"/>
        <v>0</v>
      </c>
      <c r="BM103" s="525">
        <f t="shared" si="39"/>
        <v>0</v>
      </c>
      <c r="BN103" s="516">
        <f t="shared" si="36"/>
        <v>2006</v>
      </c>
      <c r="BO103" s="588">
        <f t="shared" si="46"/>
        <v>10</v>
      </c>
      <c r="BP103" s="589">
        <f t="shared" si="40"/>
        <v>2199990</v>
      </c>
      <c r="BQ103" s="682">
        <f t="shared" si="41"/>
        <v>2199990</v>
      </c>
      <c r="BR103" s="591">
        <f t="shared" si="42"/>
        <v>2199990</v>
      </c>
      <c r="BS103" s="11"/>
    </row>
    <row r="104" spans="1:73" s="37" customFormat="1" ht="30" customHeight="1" x14ac:dyDescent="0.2">
      <c r="A104" s="327"/>
      <c r="B104" s="153" t="s">
        <v>230</v>
      </c>
      <c r="C104" s="316" t="s">
        <v>34</v>
      </c>
      <c r="D104" s="486" t="str">
        <f t="shared" si="43"/>
        <v>2.06.02.01.61.0001</v>
      </c>
      <c r="E104" s="317" t="s">
        <v>407</v>
      </c>
      <c r="F104" s="153" t="s">
        <v>230</v>
      </c>
      <c r="G104" s="318" t="s">
        <v>128</v>
      </c>
      <c r="H104" s="319"/>
      <c r="I104" s="319"/>
      <c r="J104" s="319"/>
      <c r="K104" s="319"/>
      <c r="L104" s="320" t="s">
        <v>249</v>
      </c>
      <c r="M104" s="133"/>
      <c r="N104" s="320" t="s">
        <v>404</v>
      </c>
      <c r="O104" s="153">
        <v>2006</v>
      </c>
      <c r="P104" s="133"/>
      <c r="Q104" s="133" t="s">
        <v>128</v>
      </c>
      <c r="R104" s="133" t="s">
        <v>128</v>
      </c>
      <c r="S104" s="133" t="s">
        <v>128</v>
      </c>
      <c r="T104" s="133" t="s">
        <v>128</v>
      </c>
      <c r="U104" s="319"/>
      <c r="V104" s="319"/>
      <c r="W104" s="319"/>
      <c r="X104" s="319"/>
      <c r="Y104" s="319"/>
      <c r="Z104" s="319"/>
      <c r="AA104" s="319"/>
      <c r="AB104" s="319"/>
      <c r="AC104" s="319"/>
      <c r="AD104" s="319"/>
      <c r="AE104" s="319"/>
      <c r="AF104" s="319"/>
      <c r="AG104" s="319"/>
      <c r="AH104" s="319"/>
      <c r="AI104" s="319"/>
      <c r="AJ104" s="319"/>
      <c r="AK104" s="319"/>
      <c r="AL104" s="153" t="s">
        <v>130</v>
      </c>
      <c r="AM104" s="321">
        <v>9450000</v>
      </c>
      <c r="AN104" s="153">
        <v>2006</v>
      </c>
      <c r="AO104" s="318">
        <v>1</v>
      </c>
      <c r="AP104" s="318" t="s">
        <v>350</v>
      </c>
      <c r="AQ104" s="131">
        <v>9450000</v>
      </c>
      <c r="AR104" s="131">
        <v>9450000</v>
      </c>
      <c r="AS104" s="318" t="s">
        <v>86</v>
      </c>
      <c r="AT104" s="318" t="s">
        <v>128</v>
      </c>
      <c r="AU104" s="318" t="s">
        <v>387</v>
      </c>
      <c r="AV104" s="318" t="s">
        <v>93</v>
      </c>
      <c r="AW104" s="325" t="s">
        <v>388</v>
      </c>
      <c r="AX104" s="58" t="s">
        <v>128</v>
      </c>
      <c r="AY104" s="41" t="s">
        <v>128</v>
      </c>
      <c r="AZ104" s="41" t="s">
        <v>128</v>
      </c>
      <c r="BA104" s="11"/>
      <c r="BB104" s="11" t="str">
        <f t="shared" si="29"/>
        <v>0</v>
      </c>
      <c r="BC104" s="42" t="str">
        <f t="shared" si="30"/>
        <v>2.06.02</v>
      </c>
      <c r="BD104" s="513" t="str">
        <f t="shared" si="37"/>
        <v>ALAT RUMAH TANGGA</v>
      </c>
      <c r="BE104" s="42">
        <f t="shared" si="38"/>
        <v>5</v>
      </c>
      <c r="BF104" s="515">
        <f t="shared" si="31"/>
        <v>1889998</v>
      </c>
      <c r="BG104" s="42">
        <f t="shared" si="32"/>
        <v>7</v>
      </c>
      <c r="BH104" s="529">
        <f t="shared" si="33"/>
        <v>9449990</v>
      </c>
      <c r="BI104" s="517">
        <f t="shared" si="34"/>
        <v>0</v>
      </c>
      <c r="BJ104" s="515">
        <f t="shared" si="35"/>
        <v>0</v>
      </c>
      <c r="BK104" s="525">
        <f t="shared" si="44"/>
        <v>0</v>
      </c>
      <c r="BL104" s="525">
        <f t="shared" si="45"/>
        <v>0</v>
      </c>
      <c r="BM104" s="525">
        <f t="shared" si="39"/>
        <v>0</v>
      </c>
      <c r="BN104" s="516">
        <f t="shared" si="36"/>
        <v>2006</v>
      </c>
      <c r="BO104" s="588">
        <f t="shared" si="46"/>
        <v>10</v>
      </c>
      <c r="BP104" s="589">
        <f t="shared" si="40"/>
        <v>9449990</v>
      </c>
      <c r="BQ104" s="682">
        <f t="shared" si="41"/>
        <v>9449990</v>
      </c>
      <c r="BR104" s="591">
        <f t="shared" si="42"/>
        <v>9449990</v>
      </c>
      <c r="BS104" s="11"/>
      <c r="BT104" s="11"/>
      <c r="BU104" s="11"/>
    </row>
    <row r="105" spans="1:73" ht="15" customHeight="1" x14ac:dyDescent="0.2">
      <c r="A105" s="327"/>
      <c r="B105" s="153" t="s">
        <v>231</v>
      </c>
      <c r="C105" s="316" t="s">
        <v>34</v>
      </c>
      <c r="D105" s="486" t="str">
        <f t="shared" si="43"/>
        <v>2.06.01.04.11.0001</v>
      </c>
      <c r="E105" s="317" t="s">
        <v>161</v>
      </c>
      <c r="F105" s="153" t="s">
        <v>231</v>
      </c>
      <c r="G105" s="318" t="s">
        <v>128</v>
      </c>
      <c r="H105" s="319"/>
      <c r="I105" s="319"/>
      <c r="J105" s="319"/>
      <c r="K105" s="319"/>
      <c r="L105" s="320" t="s">
        <v>249</v>
      </c>
      <c r="M105" s="133"/>
      <c r="N105" s="320" t="s">
        <v>252</v>
      </c>
      <c r="O105" s="153">
        <v>2006</v>
      </c>
      <c r="P105" s="133"/>
      <c r="Q105" s="133" t="s">
        <v>128</v>
      </c>
      <c r="R105" s="133" t="s">
        <v>128</v>
      </c>
      <c r="S105" s="133" t="s">
        <v>128</v>
      </c>
      <c r="T105" s="133" t="s">
        <v>128</v>
      </c>
      <c r="U105" s="319"/>
      <c r="V105" s="319"/>
      <c r="W105" s="319"/>
      <c r="X105" s="319"/>
      <c r="Y105" s="319"/>
      <c r="Z105" s="319"/>
      <c r="AA105" s="319"/>
      <c r="AB105" s="319"/>
      <c r="AC105" s="319"/>
      <c r="AD105" s="319"/>
      <c r="AE105" s="319"/>
      <c r="AF105" s="319"/>
      <c r="AG105" s="319"/>
      <c r="AH105" s="319"/>
      <c r="AI105" s="319"/>
      <c r="AJ105" s="319"/>
      <c r="AK105" s="319"/>
      <c r="AL105" s="153" t="s">
        <v>130</v>
      </c>
      <c r="AM105" s="321">
        <v>1400000</v>
      </c>
      <c r="AN105" s="153">
        <v>2006</v>
      </c>
      <c r="AO105" s="318">
        <v>1</v>
      </c>
      <c r="AP105" s="318" t="s">
        <v>350</v>
      </c>
      <c r="AQ105" s="131">
        <v>1400000</v>
      </c>
      <c r="AR105" s="131">
        <v>1400000</v>
      </c>
      <c r="AS105" s="328" t="s">
        <v>335</v>
      </c>
      <c r="AT105" s="328" t="s">
        <v>128</v>
      </c>
      <c r="AU105" s="328" t="s">
        <v>359</v>
      </c>
      <c r="AV105" s="328" t="s">
        <v>93</v>
      </c>
      <c r="AW105" s="329" t="s">
        <v>366</v>
      </c>
      <c r="AX105" s="59" t="s">
        <v>128</v>
      </c>
      <c r="AY105" s="43" t="s">
        <v>128</v>
      </c>
      <c r="AZ105" s="43" t="s">
        <v>128</v>
      </c>
      <c r="BB105" t="str">
        <f t="shared" si="29"/>
        <v>0</v>
      </c>
      <c r="BC105" s="42" t="str">
        <f t="shared" si="30"/>
        <v>2.06.01</v>
      </c>
      <c r="BD105" s="513" t="str">
        <f t="shared" si="37"/>
        <v>ALAT KANTOR</v>
      </c>
      <c r="BE105" s="42">
        <f t="shared" si="38"/>
        <v>5</v>
      </c>
      <c r="BF105" s="515">
        <f t="shared" si="31"/>
        <v>279998</v>
      </c>
      <c r="BG105" s="42">
        <f t="shared" si="32"/>
        <v>7</v>
      </c>
      <c r="BH105" s="529">
        <f t="shared" si="33"/>
        <v>1399990</v>
      </c>
      <c r="BI105" s="517">
        <f t="shared" si="34"/>
        <v>0</v>
      </c>
      <c r="BJ105" s="515">
        <f t="shared" si="35"/>
        <v>0</v>
      </c>
      <c r="BK105" s="525">
        <f t="shared" si="44"/>
        <v>0</v>
      </c>
      <c r="BL105" s="525">
        <f t="shared" si="45"/>
        <v>0</v>
      </c>
      <c r="BM105" s="525">
        <f t="shared" si="39"/>
        <v>0</v>
      </c>
      <c r="BN105" s="516">
        <f t="shared" si="36"/>
        <v>2006</v>
      </c>
      <c r="BO105" s="588">
        <f t="shared" si="46"/>
        <v>10</v>
      </c>
      <c r="BP105" s="589">
        <f t="shared" si="40"/>
        <v>1399990</v>
      </c>
      <c r="BQ105" s="682">
        <f t="shared" si="41"/>
        <v>1399990</v>
      </c>
      <c r="BR105" s="591">
        <f t="shared" si="42"/>
        <v>1399990</v>
      </c>
      <c r="BS105" s="11"/>
    </row>
    <row r="106" spans="1:73" ht="24.5" customHeight="1" x14ac:dyDescent="0.2">
      <c r="A106" s="327"/>
      <c r="B106" s="153" t="s">
        <v>230</v>
      </c>
      <c r="C106" s="316" t="s">
        <v>34</v>
      </c>
      <c r="D106" s="486" t="str">
        <f t="shared" si="43"/>
        <v>2.06.02.01.61.0001</v>
      </c>
      <c r="E106" s="317" t="s">
        <v>445</v>
      </c>
      <c r="F106" s="153" t="s">
        <v>230</v>
      </c>
      <c r="G106" s="318" t="s">
        <v>128</v>
      </c>
      <c r="H106" s="319"/>
      <c r="I106" s="319"/>
      <c r="J106" s="319"/>
      <c r="K106" s="319"/>
      <c r="L106" s="320" t="s">
        <v>249</v>
      </c>
      <c r="M106" s="133"/>
      <c r="N106" s="320" t="s">
        <v>254</v>
      </c>
      <c r="O106" s="153">
        <v>2006</v>
      </c>
      <c r="P106" s="133"/>
      <c r="Q106" s="133" t="s">
        <v>128</v>
      </c>
      <c r="R106" s="133" t="s">
        <v>128</v>
      </c>
      <c r="S106" s="133" t="s">
        <v>128</v>
      </c>
      <c r="T106" s="133" t="s">
        <v>128</v>
      </c>
      <c r="U106" s="319"/>
      <c r="V106" s="319"/>
      <c r="W106" s="319"/>
      <c r="X106" s="319"/>
      <c r="Y106" s="319"/>
      <c r="Z106" s="319"/>
      <c r="AA106" s="319"/>
      <c r="AB106" s="319"/>
      <c r="AC106" s="319"/>
      <c r="AD106" s="319"/>
      <c r="AE106" s="319"/>
      <c r="AF106" s="319"/>
      <c r="AG106" s="319"/>
      <c r="AH106" s="319"/>
      <c r="AI106" s="319"/>
      <c r="AJ106" s="319"/>
      <c r="AK106" s="319"/>
      <c r="AL106" s="153" t="s">
        <v>130</v>
      </c>
      <c r="AM106" s="321">
        <v>680000</v>
      </c>
      <c r="AN106" s="153">
        <v>2006</v>
      </c>
      <c r="AO106" s="318">
        <v>1</v>
      </c>
      <c r="AP106" s="318" t="s">
        <v>350</v>
      </c>
      <c r="AQ106" s="131">
        <v>680000</v>
      </c>
      <c r="AR106" s="131">
        <v>680000</v>
      </c>
      <c r="AS106" s="328" t="s">
        <v>86</v>
      </c>
      <c r="AT106" s="328" t="s">
        <v>128</v>
      </c>
      <c r="AU106" s="328" t="s">
        <v>352</v>
      </c>
      <c r="AV106" s="328" t="s">
        <v>93</v>
      </c>
      <c r="AW106" s="325" t="s">
        <v>406</v>
      </c>
      <c r="AX106" s="59" t="s">
        <v>128</v>
      </c>
      <c r="AY106" s="43" t="s">
        <v>128</v>
      </c>
      <c r="AZ106" s="43" t="s">
        <v>128</v>
      </c>
      <c r="BB106" t="str">
        <f t="shared" si="29"/>
        <v>0</v>
      </c>
      <c r="BC106" s="42" t="str">
        <f t="shared" si="30"/>
        <v>2.06.02</v>
      </c>
      <c r="BD106" s="513" t="str">
        <f t="shared" si="37"/>
        <v>ALAT RUMAH TANGGA</v>
      </c>
      <c r="BE106" s="42">
        <f t="shared" si="38"/>
        <v>5</v>
      </c>
      <c r="BF106" s="515">
        <f t="shared" si="31"/>
        <v>135998</v>
      </c>
      <c r="BG106" s="42">
        <f t="shared" si="32"/>
        <v>7</v>
      </c>
      <c r="BH106" s="529">
        <f t="shared" si="33"/>
        <v>679990</v>
      </c>
      <c r="BI106" s="517">
        <f t="shared" si="34"/>
        <v>0</v>
      </c>
      <c r="BJ106" s="515">
        <f t="shared" si="35"/>
        <v>0</v>
      </c>
      <c r="BK106" s="525">
        <f t="shared" si="44"/>
        <v>0</v>
      </c>
      <c r="BL106" s="525">
        <f t="shared" si="45"/>
        <v>0</v>
      </c>
      <c r="BM106" s="525">
        <f t="shared" si="39"/>
        <v>0</v>
      </c>
      <c r="BN106" s="516">
        <f t="shared" si="36"/>
        <v>2006</v>
      </c>
      <c r="BO106" s="588">
        <f t="shared" si="46"/>
        <v>10</v>
      </c>
      <c r="BP106" s="589">
        <f t="shared" si="40"/>
        <v>679990</v>
      </c>
      <c r="BQ106" s="682">
        <f t="shared" si="41"/>
        <v>679990</v>
      </c>
      <c r="BR106" s="591">
        <f t="shared" si="42"/>
        <v>679990</v>
      </c>
      <c r="BS106" s="11"/>
    </row>
    <row r="107" spans="1:73" ht="16" x14ac:dyDescent="0.2">
      <c r="A107" s="327"/>
      <c r="B107" s="153" t="s">
        <v>228</v>
      </c>
      <c r="C107" s="316" t="s">
        <v>34</v>
      </c>
      <c r="D107" s="486" t="str">
        <f t="shared" si="43"/>
        <v>2.06.02.01.125.000</v>
      </c>
      <c r="E107" s="317" t="s">
        <v>442</v>
      </c>
      <c r="F107" s="153" t="s">
        <v>228</v>
      </c>
      <c r="G107" s="318" t="s">
        <v>128</v>
      </c>
      <c r="H107" s="319"/>
      <c r="I107" s="319"/>
      <c r="J107" s="319"/>
      <c r="K107" s="319"/>
      <c r="L107" s="320" t="s">
        <v>249</v>
      </c>
      <c r="M107" s="133"/>
      <c r="N107" s="320" t="s">
        <v>257</v>
      </c>
      <c r="O107" s="153">
        <v>2006</v>
      </c>
      <c r="P107" s="133"/>
      <c r="Q107" s="133" t="s">
        <v>128</v>
      </c>
      <c r="R107" s="133" t="s">
        <v>128</v>
      </c>
      <c r="S107" s="133" t="s">
        <v>128</v>
      </c>
      <c r="T107" s="133" t="s">
        <v>128</v>
      </c>
      <c r="U107" s="319"/>
      <c r="V107" s="319"/>
      <c r="W107" s="319"/>
      <c r="X107" s="319"/>
      <c r="Y107" s="319"/>
      <c r="Z107" s="319"/>
      <c r="AA107" s="319"/>
      <c r="AB107" s="319"/>
      <c r="AC107" s="319"/>
      <c r="AD107" s="319"/>
      <c r="AE107" s="319"/>
      <c r="AF107" s="319"/>
      <c r="AG107" s="319"/>
      <c r="AH107" s="319"/>
      <c r="AI107" s="319"/>
      <c r="AJ107" s="319"/>
      <c r="AK107" s="319"/>
      <c r="AL107" s="153" t="s">
        <v>130</v>
      </c>
      <c r="AM107" s="321">
        <v>2800000</v>
      </c>
      <c r="AN107" s="153">
        <v>2006</v>
      </c>
      <c r="AO107" s="318">
        <v>1</v>
      </c>
      <c r="AP107" s="318" t="s">
        <v>350</v>
      </c>
      <c r="AQ107" s="131">
        <v>2800000</v>
      </c>
      <c r="AR107" s="131">
        <v>2800000</v>
      </c>
      <c r="AS107" s="318" t="s">
        <v>86</v>
      </c>
      <c r="AT107" s="318" t="s">
        <v>128</v>
      </c>
      <c r="AU107" s="318" t="s">
        <v>351</v>
      </c>
      <c r="AV107" s="318" t="s">
        <v>93</v>
      </c>
      <c r="AW107" s="324" t="s">
        <v>443</v>
      </c>
      <c r="AX107" s="58" t="s">
        <v>128</v>
      </c>
      <c r="AY107" s="41" t="s">
        <v>128</v>
      </c>
      <c r="AZ107" s="41" t="s">
        <v>128</v>
      </c>
      <c r="BB107" t="str">
        <f t="shared" si="29"/>
        <v>0</v>
      </c>
      <c r="BC107" s="42" t="str">
        <f t="shared" si="30"/>
        <v>2.06.02</v>
      </c>
      <c r="BD107" s="513" t="str">
        <f t="shared" si="37"/>
        <v>ALAT RUMAH TANGGA</v>
      </c>
      <c r="BE107" s="42">
        <f t="shared" si="38"/>
        <v>5</v>
      </c>
      <c r="BF107" s="515">
        <f t="shared" si="31"/>
        <v>559998</v>
      </c>
      <c r="BG107" s="42">
        <f t="shared" si="32"/>
        <v>7</v>
      </c>
      <c r="BH107" s="529">
        <f t="shared" si="33"/>
        <v>2799990</v>
      </c>
      <c r="BI107" s="517">
        <f t="shared" si="34"/>
        <v>0</v>
      </c>
      <c r="BJ107" s="515">
        <f t="shared" si="35"/>
        <v>0</v>
      </c>
      <c r="BK107" s="525">
        <f t="shared" si="44"/>
        <v>0</v>
      </c>
      <c r="BL107" s="525">
        <f t="shared" si="45"/>
        <v>0</v>
      </c>
      <c r="BM107" s="525">
        <f t="shared" si="39"/>
        <v>0</v>
      </c>
      <c r="BN107" s="516">
        <f t="shared" si="36"/>
        <v>2006</v>
      </c>
      <c r="BO107" s="588">
        <f t="shared" si="46"/>
        <v>10</v>
      </c>
      <c r="BP107" s="589">
        <f t="shared" si="40"/>
        <v>2799990</v>
      </c>
      <c r="BQ107" s="682">
        <f t="shared" si="41"/>
        <v>2799990</v>
      </c>
      <c r="BR107" s="591">
        <f t="shared" si="42"/>
        <v>2799990</v>
      </c>
      <c r="BS107" s="11"/>
    </row>
    <row r="108" spans="1:73" ht="15" customHeight="1" x14ac:dyDescent="0.2">
      <c r="A108" s="327"/>
      <c r="B108" s="153" t="s">
        <v>227</v>
      </c>
      <c r="C108" s="316" t="s">
        <v>34</v>
      </c>
      <c r="D108" s="486" t="str">
        <f t="shared" si="43"/>
        <v>2.06.01.01.02</v>
      </c>
      <c r="E108" s="317" t="s">
        <v>177</v>
      </c>
      <c r="F108" s="153" t="s">
        <v>227</v>
      </c>
      <c r="G108" s="318" t="s">
        <v>128</v>
      </c>
      <c r="H108" s="319"/>
      <c r="I108" s="319"/>
      <c r="J108" s="319"/>
      <c r="K108" s="319"/>
      <c r="L108" s="320" t="s">
        <v>274</v>
      </c>
      <c r="M108" s="153" t="s">
        <v>275</v>
      </c>
      <c r="N108" s="320" t="s">
        <v>276</v>
      </c>
      <c r="O108" s="153">
        <v>2007</v>
      </c>
      <c r="P108" s="133" t="s">
        <v>128</v>
      </c>
      <c r="Q108" s="133" t="s">
        <v>128</v>
      </c>
      <c r="R108" s="133" t="s">
        <v>128</v>
      </c>
      <c r="S108" s="133" t="s">
        <v>128</v>
      </c>
      <c r="T108" s="133" t="s">
        <v>128</v>
      </c>
      <c r="U108" s="319"/>
      <c r="V108" s="319"/>
      <c r="W108" s="319"/>
      <c r="X108" s="319"/>
      <c r="Y108" s="319"/>
      <c r="Z108" s="319"/>
      <c r="AA108" s="319"/>
      <c r="AB108" s="319"/>
      <c r="AC108" s="319"/>
      <c r="AD108" s="319"/>
      <c r="AE108" s="319"/>
      <c r="AF108" s="319"/>
      <c r="AG108" s="319"/>
      <c r="AH108" s="319"/>
      <c r="AI108" s="319"/>
      <c r="AJ108" s="319"/>
      <c r="AK108" s="319"/>
      <c r="AL108" s="153" t="s">
        <v>130</v>
      </c>
      <c r="AM108" s="321">
        <v>3570355.32498</v>
      </c>
      <c r="AN108" s="153">
        <v>2007</v>
      </c>
      <c r="AO108" s="318">
        <v>1</v>
      </c>
      <c r="AP108" s="318" t="s">
        <v>350</v>
      </c>
      <c r="AQ108" s="126">
        <v>3570355.32498</v>
      </c>
      <c r="AR108" s="126">
        <v>3570355.32498</v>
      </c>
      <c r="AS108" s="328" t="s">
        <v>86</v>
      </c>
      <c r="AT108" s="328" t="s">
        <v>128</v>
      </c>
      <c r="AU108" s="328" t="s">
        <v>356</v>
      </c>
      <c r="AV108" s="328" t="s">
        <v>93</v>
      </c>
      <c r="AW108" s="329" t="s">
        <v>357</v>
      </c>
      <c r="AX108" s="59" t="s">
        <v>128</v>
      </c>
      <c r="AY108" s="43" t="s">
        <v>128</v>
      </c>
      <c r="AZ108" s="43" t="s">
        <v>128</v>
      </c>
      <c r="BB108" t="str">
        <f t="shared" si="29"/>
        <v>0</v>
      </c>
      <c r="BC108" s="42" t="str">
        <f t="shared" si="30"/>
        <v>2.06.01</v>
      </c>
      <c r="BD108" s="513" t="str">
        <f t="shared" si="37"/>
        <v>ALAT KANTOR</v>
      </c>
      <c r="BE108" s="42">
        <f t="shared" si="38"/>
        <v>5</v>
      </c>
      <c r="BF108" s="515">
        <f t="shared" si="31"/>
        <v>714069.06499600003</v>
      </c>
      <c r="BG108" s="42">
        <f t="shared" si="32"/>
        <v>6</v>
      </c>
      <c r="BH108" s="529">
        <f t="shared" si="33"/>
        <v>3570345.32498</v>
      </c>
      <c r="BI108" s="517">
        <f t="shared" si="34"/>
        <v>0</v>
      </c>
      <c r="BJ108" s="515">
        <f t="shared" si="35"/>
        <v>0</v>
      </c>
      <c r="BK108" s="525">
        <f t="shared" si="44"/>
        <v>0</v>
      </c>
      <c r="BL108" s="525">
        <f t="shared" si="45"/>
        <v>0</v>
      </c>
      <c r="BM108" s="525">
        <f t="shared" si="39"/>
        <v>0</v>
      </c>
      <c r="BN108" s="516">
        <f t="shared" si="36"/>
        <v>2007</v>
      </c>
      <c r="BO108" s="588">
        <f t="shared" si="46"/>
        <v>10</v>
      </c>
      <c r="BP108" s="589">
        <f t="shared" si="40"/>
        <v>3570345.32498</v>
      </c>
      <c r="BQ108" s="682">
        <f t="shared" si="41"/>
        <v>3570345.32498</v>
      </c>
      <c r="BR108" s="591">
        <f t="shared" si="42"/>
        <v>3570345.32498</v>
      </c>
      <c r="BS108" s="11"/>
    </row>
    <row r="109" spans="1:73" ht="15" customHeight="1" x14ac:dyDescent="0.2">
      <c r="A109" s="327"/>
      <c r="B109" s="153" t="s">
        <v>227</v>
      </c>
      <c r="C109" s="316" t="s">
        <v>34</v>
      </c>
      <c r="D109" s="486" t="str">
        <f t="shared" si="43"/>
        <v>2.06.01.01.02</v>
      </c>
      <c r="E109" s="317" t="s">
        <v>177</v>
      </c>
      <c r="F109" s="153" t="s">
        <v>227</v>
      </c>
      <c r="G109" s="318" t="s">
        <v>128</v>
      </c>
      <c r="H109" s="319"/>
      <c r="I109" s="319"/>
      <c r="J109" s="319"/>
      <c r="K109" s="319"/>
      <c r="L109" s="320" t="s">
        <v>274</v>
      </c>
      <c r="M109" s="153" t="s">
        <v>275</v>
      </c>
      <c r="N109" s="320" t="s">
        <v>276</v>
      </c>
      <c r="O109" s="153">
        <v>2007</v>
      </c>
      <c r="P109" s="133" t="s">
        <v>128</v>
      </c>
      <c r="Q109" s="133" t="s">
        <v>128</v>
      </c>
      <c r="R109" s="133" t="s">
        <v>128</v>
      </c>
      <c r="S109" s="133" t="s">
        <v>128</v>
      </c>
      <c r="T109" s="133" t="s">
        <v>128</v>
      </c>
      <c r="U109" s="319"/>
      <c r="V109" s="319"/>
      <c r="W109" s="319"/>
      <c r="X109" s="319"/>
      <c r="Y109" s="319"/>
      <c r="Z109" s="319"/>
      <c r="AA109" s="319"/>
      <c r="AB109" s="319"/>
      <c r="AC109" s="319"/>
      <c r="AD109" s="319"/>
      <c r="AE109" s="319"/>
      <c r="AF109" s="319"/>
      <c r="AG109" s="319"/>
      <c r="AH109" s="319"/>
      <c r="AI109" s="319"/>
      <c r="AJ109" s="319"/>
      <c r="AK109" s="319"/>
      <c r="AL109" s="153" t="s">
        <v>130</v>
      </c>
      <c r="AM109" s="321">
        <v>3570355.32498</v>
      </c>
      <c r="AN109" s="153">
        <v>2007</v>
      </c>
      <c r="AO109" s="318">
        <v>1</v>
      </c>
      <c r="AP109" s="318" t="s">
        <v>350</v>
      </c>
      <c r="AQ109" s="126">
        <v>3570355.32498</v>
      </c>
      <c r="AR109" s="126">
        <v>3570355.32498</v>
      </c>
      <c r="AS109" s="328" t="s">
        <v>86</v>
      </c>
      <c r="AT109" s="328" t="s">
        <v>128</v>
      </c>
      <c r="AU109" s="328" t="s">
        <v>351</v>
      </c>
      <c r="AV109" s="328" t="s">
        <v>93</v>
      </c>
      <c r="AW109" s="329" t="s">
        <v>358</v>
      </c>
      <c r="AX109" s="59" t="s">
        <v>128</v>
      </c>
      <c r="AY109" s="43" t="s">
        <v>128</v>
      </c>
      <c r="AZ109" s="43" t="s">
        <v>128</v>
      </c>
      <c r="BB109" t="str">
        <f t="shared" si="29"/>
        <v>0</v>
      </c>
      <c r="BC109" s="42" t="str">
        <f t="shared" si="30"/>
        <v>2.06.01</v>
      </c>
      <c r="BD109" s="513" t="str">
        <f t="shared" si="37"/>
        <v>ALAT KANTOR</v>
      </c>
      <c r="BE109" s="42">
        <f t="shared" si="38"/>
        <v>5</v>
      </c>
      <c r="BF109" s="515">
        <f t="shared" si="31"/>
        <v>714069.06499600003</v>
      </c>
      <c r="BG109" s="42">
        <f t="shared" si="32"/>
        <v>6</v>
      </c>
      <c r="BH109" s="529">
        <f t="shared" si="33"/>
        <v>3570345.32498</v>
      </c>
      <c r="BI109" s="517">
        <f t="shared" si="34"/>
        <v>0</v>
      </c>
      <c r="BJ109" s="515">
        <f t="shared" si="35"/>
        <v>0</v>
      </c>
      <c r="BK109" s="525">
        <f t="shared" si="44"/>
        <v>0</v>
      </c>
      <c r="BL109" s="525">
        <f t="shared" si="45"/>
        <v>0</v>
      </c>
      <c r="BM109" s="525">
        <f t="shared" si="39"/>
        <v>0</v>
      </c>
      <c r="BN109" s="516">
        <f t="shared" si="36"/>
        <v>2007</v>
      </c>
      <c r="BO109" s="588">
        <f t="shared" si="46"/>
        <v>10</v>
      </c>
      <c r="BP109" s="589">
        <f t="shared" si="40"/>
        <v>3570345.32498</v>
      </c>
      <c r="BQ109" s="682">
        <f t="shared" si="41"/>
        <v>3570345.32498</v>
      </c>
      <c r="BR109" s="591">
        <f t="shared" si="42"/>
        <v>3570345.32498</v>
      </c>
      <c r="BS109" s="11"/>
    </row>
    <row r="110" spans="1:73" ht="15" customHeight="1" x14ac:dyDescent="0.2">
      <c r="A110" s="327"/>
      <c r="B110" s="153" t="s">
        <v>227</v>
      </c>
      <c r="C110" s="316" t="s">
        <v>34</v>
      </c>
      <c r="D110" s="486" t="str">
        <f t="shared" si="43"/>
        <v>2.06.01.01.02</v>
      </c>
      <c r="E110" s="317" t="s">
        <v>177</v>
      </c>
      <c r="F110" s="153" t="s">
        <v>227</v>
      </c>
      <c r="G110" s="318" t="s">
        <v>128</v>
      </c>
      <c r="H110" s="319"/>
      <c r="I110" s="319"/>
      <c r="J110" s="319"/>
      <c r="K110" s="319"/>
      <c r="L110" s="320" t="s">
        <v>274</v>
      </c>
      <c r="M110" s="153" t="s">
        <v>275</v>
      </c>
      <c r="N110" s="320" t="s">
        <v>276</v>
      </c>
      <c r="O110" s="153">
        <v>2007</v>
      </c>
      <c r="P110" s="133" t="s">
        <v>128</v>
      </c>
      <c r="Q110" s="133" t="s">
        <v>128</v>
      </c>
      <c r="R110" s="133" t="s">
        <v>128</v>
      </c>
      <c r="S110" s="133" t="s">
        <v>128</v>
      </c>
      <c r="T110" s="133" t="s">
        <v>128</v>
      </c>
      <c r="U110" s="319"/>
      <c r="V110" s="319"/>
      <c r="W110" s="319"/>
      <c r="X110" s="319"/>
      <c r="Y110" s="319"/>
      <c r="Z110" s="319"/>
      <c r="AA110" s="319"/>
      <c r="AB110" s="319"/>
      <c r="AC110" s="319"/>
      <c r="AD110" s="319"/>
      <c r="AE110" s="319"/>
      <c r="AF110" s="319"/>
      <c r="AG110" s="319"/>
      <c r="AH110" s="319"/>
      <c r="AI110" s="319"/>
      <c r="AJ110" s="319"/>
      <c r="AK110" s="319"/>
      <c r="AL110" s="153" t="s">
        <v>130</v>
      </c>
      <c r="AM110" s="321">
        <v>3570355.32498</v>
      </c>
      <c r="AN110" s="153">
        <v>2007</v>
      </c>
      <c r="AO110" s="318">
        <v>1</v>
      </c>
      <c r="AP110" s="318" t="s">
        <v>350</v>
      </c>
      <c r="AQ110" s="126">
        <v>3570355.32498</v>
      </c>
      <c r="AR110" s="126">
        <v>3570355.32498</v>
      </c>
      <c r="AS110" s="328" t="s">
        <v>86</v>
      </c>
      <c r="AT110" s="328" t="s">
        <v>128</v>
      </c>
      <c r="AU110" s="328" t="s">
        <v>359</v>
      </c>
      <c r="AV110" s="328" t="s">
        <v>93</v>
      </c>
      <c r="AW110" s="329" t="s">
        <v>360</v>
      </c>
      <c r="AX110" s="59" t="s">
        <v>128</v>
      </c>
      <c r="AY110" s="43" t="s">
        <v>128</v>
      </c>
      <c r="AZ110" s="43" t="s">
        <v>128</v>
      </c>
      <c r="BB110" t="str">
        <f t="shared" si="29"/>
        <v>0</v>
      </c>
      <c r="BC110" s="42" t="str">
        <f t="shared" si="30"/>
        <v>2.06.01</v>
      </c>
      <c r="BD110" s="513" t="str">
        <f t="shared" si="37"/>
        <v>ALAT KANTOR</v>
      </c>
      <c r="BE110" s="42">
        <f t="shared" si="38"/>
        <v>5</v>
      </c>
      <c r="BF110" s="515">
        <f t="shared" si="31"/>
        <v>714069.06499600003</v>
      </c>
      <c r="BG110" s="42">
        <f t="shared" si="32"/>
        <v>6</v>
      </c>
      <c r="BH110" s="529">
        <f t="shared" si="33"/>
        <v>3570345.32498</v>
      </c>
      <c r="BI110" s="517">
        <f t="shared" si="34"/>
        <v>0</v>
      </c>
      <c r="BJ110" s="515">
        <f t="shared" si="35"/>
        <v>0</v>
      </c>
      <c r="BK110" s="525">
        <f t="shared" si="44"/>
        <v>0</v>
      </c>
      <c r="BL110" s="525">
        <f t="shared" si="45"/>
        <v>0</v>
      </c>
      <c r="BM110" s="525">
        <f t="shared" si="39"/>
        <v>0</v>
      </c>
      <c r="BN110" s="516">
        <f t="shared" si="36"/>
        <v>2007</v>
      </c>
      <c r="BO110" s="588">
        <f t="shared" si="46"/>
        <v>10</v>
      </c>
      <c r="BP110" s="589">
        <f t="shared" si="40"/>
        <v>3570345.32498</v>
      </c>
      <c r="BQ110" s="682">
        <f t="shared" si="41"/>
        <v>3570345.32498</v>
      </c>
      <c r="BR110" s="591">
        <f t="shared" si="42"/>
        <v>3570345.32498</v>
      </c>
      <c r="BS110" s="11"/>
    </row>
    <row r="111" spans="1:73" ht="15" customHeight="1" x14ac:dyDescent="0.2">
      <c r="A111" s="327"/>
      <c r="B111" s="153" t="s">
        <v>227</v>
      </c>
      <c r="C111" s="316" t="s">
        <v>34</v>
      </c>
      <c r="D111" s="486" t="str">
        <f t="shared" si="43"/>
        <v>2.06.01.01.02</v>
      </c>
      <c r="E111" s="317" t="s">
        <v>177</v>
      </c>
      <c r="F111" s="153" t="s">
        <v>227</v>
      </c>
      <c r="G111" s="318" t="s">
        <v>128</v>
      </c>
      <c r="H111" s="319"/>
      <c r="I111" s="319"/>
      <c r="J111" s="319"/>
      <c r="K111" s="319"/>
      <c r="L111" s="320" t="s">
        <v>274</v>
      </c>
      <c r="M111" s="153" t="s">
        <v>275</v>
      </c>
      <c r="N111" s="320" t="s">
        <v>276</v>
      </c>
      <c r="O111" s="153">
        <v>2007</v>
      </c>
      <c r="P111" s="133" t="s">
        <v>128</v>
      </c>
      <c r="Q111" s="133" t="s">
        <v>128</v>
      </c>
      <c r="R111" s="133" t="s">
        <v>128</v>
      </c>
      <c r="S111" s="133" t="s">
        <v>128</v>
      </c>
      <c r="T111" s="133" t="s">
        <v>128</v>
      </c>
      <c r="U111" s="319"/>
      <c r="V111" s="319"/>
      <c r="W111" s="319"/>
      <c r="X111" s="319"/>
      <c r="Y111" s="319"/>
      <c r="Z111" s="319"/>
      <c r="AA111" s="319"/>
      <c r="AB111" s="319"/>
      <c r="AC111" s="319"/>
      <c r="AD111" s="319"/>
      <c r="AE111" s="319"/>
      <c r="AF111" s="319"/>
      <c r="AG111" s="319"/>
      <c r="AH111" s="319"/>
      <c r="AI111" s="319"/>
      <c r="AJ111" s="319"/>
      <c r="AK111" s="319"/>
      <c r="AL111" s="153" t="s">
        <v>130</v>
      </c>
      <c r="AM111" s="321">
        <v>3570355.32498</v>
      </c>
      <c r="AN111" s="153">
        <v>2007</v>
      </c>
      <c r="AO111" s="318">
        <v>1</v>
      </c>
      <c r="AP111" s="318" t="s">
        <v>350</v>
      </c>
      <c r="AQ111" s="126">
        <v>3570355.32498</v>
      </c>
      <c r="AR111" s="126">
        <v>3570355.32498</v>
      </c>
      <c r="AS111" s="328" t="s">
        <v>86</v>
      </c>
      <c r="AT111" s="328" t="s">
        <v>128</v>
      </c>
      <c r="AU111" s="328" t="s">
        <v>361</v>
      </c>
      <c r="AV111" s="328" t="s">
        <v>93</v>
      </c>
      <c r="AW111" s="329" t="s">
        <v>362</v>
      </c>
      <c r="AX111" s="59" t="s">
        <v>128</v>
      </c>
      <c r="AY111" s="43" t="s">
        <v>128</v>
      </c>
      <c r="AZ111" s="43" t="s">
        <v>128</v>
      </c>
      <c r="BB111" t="str">
        <f t="shared" si="29"/>
        <v>0</v>
      </c>
      <c r="BC111" s="42" t="str">
        <f t="shared" si="30"/>
        <v>2.06.01</v>
      </c>
      <c r="BD111" s="513" t="str">
        <f t="shared" si="37"/>
        <v>ALAT KANTOR</v>
      </c>
      <c r="BE111" s="42">
        <f t="shared" si="38"/>
        <v>5</v>
      </c>
      <c r="BF111" s="515">
        <f t="shared" si="31"/>
        <v>714069.06499600003</v>
      </c>
      <c r="BG111" s="42">
        <f t="shared" si="32"/>
        <v>6</v>
      </c>
      <c r="BH111" s="529">
        <f t="shared" si="33"/>
        <v>3570345.32498</v>
      </c>
      <c r="BI111" s="517">
        <f t="shared" si="34"/>
        <v>0</v>
      </c>
      <c r="BJ111" s="515">
        <f t="shared" si="35"/>
        <v>0</v>
      </c>
      <c r="BK111" s="525">
        <f t="shared" si="44"/>
        <v>0</v>
      </c>
      <c r="BL111" s="525">
        <f t="shared" si="45"/>
        <v>0</v>
      </c>
      <c r="BM111" s="525">
        <f t="shared" si="39"/>
        <v>0</v>
      </c>
      <c r="BN111" s="516">
        <f t="shared" si="36"/>
        <v>2007</v>
      </c>
      <c r="BO111" s="588">
        <f t="shared" si="46"/>
        <v>10</v>
      </c>
      <c r="BP111" s="589">
        <f t="shared" si="40"/>
        <v>3570345.32498</v>
      </c>
      <c r="BQ111" s="682">
        <f t="shared" si="41"/>
        <v>3570345.32498</v>
      </c>
      <c r="BR111" s="591">
        <f t="shared" si="42"/>
        <v>3570345.32498</v>
      </c>
      <c r="BS111" s="11"/>
    </row>
    <row r="112" spans="1:73" ht="18.75" customHeight="1" x14ac:dyDescent="0.2">
      <c r="A112" s="327"/>
      <c r="B112" s="153" t="s">
        <v>220</v>
      </c>
      <c r="C112" s="316" t="s">
        <v>34</v>
      </c>
      <c r="D112" s="486" t="str">
        <f t="shared" si="43"/>
        <v>2.06.01.04.04</v>
      </c>
      <c r="E112" s="317" t="s">
        <v>178</v>
      </c>
      <c r="F112" s="153" t="s">
        <v>220</v>
      </c>
      <c r="G112" s="318" t="s">
        <v>128</v>
      </c>
      <c r="H112" s="319"/>
      <c r="I112" s="319"/>
      <c r="J112" s="319"/>
      <c r="K112" s="319"/>
      <c r="L112" s="320" t="s">
        <v>277</v>
      </c>
      <c r="M112" s="153" t="s">
        <v>278</v>
      </c>
      <c r="N112" s="320" t="s">
        <v>276</v>
      </c>
      <c r="O112" s="153">
        <v>2007</v>
      </c>
      <c r="P112" s="133" t="s">
        <v>128</v>
      </c>
      <c r="Q112" s="133" t="s">
        <v>128</v>
      </c>
      <c r="R112" s="133" t="s">
        <v>128</v>
      </c>
      <c r="S112" s="133" t="s">
        <v>128</v>
      </c>
      <c r="T112" s="133" t="s">
        <v>128</v>
      </c>
      <c r="U112" s="319"/>
      <c r="V112" s="319"/>
      <c r="W112" s="319"/>
      <c r="X112" s="319"/>
      <c r="Y112" s="319"/>
      <c r="Z112" s="319"/>
      <c r="AA112" s="319"/>
      <c r="AB112" s="319"/>
      <c r="AC112" s="319"/>
      <c r="AD112" s="319"/>
      <c r="AE112" s="319"/>
      <c r="AF112" s="319"/>
      <c r="AG112" s="319"/>
      <c r="AH112" s="319"/>
      <c r="AI112" s="319"/>
      <c r="AJ112" s="319"/>
      <c r="AK112" s="319"/>
      <c r="AL112" s="153" t="s">
        <v>130</v>
      </c>
      <c r="AM112" s="321">
        <v>1989197.97</v>
      </c>
      <c r="AN112" s="153">
        <v>2007</v>
      </c>
      <c r="AO112" s="318">
        <v>1</v>
      </c>
      <c r="AP112" s="318" t="s">
        <v>350</v>
      </c>
      <c r="AQ112" s="126">
        <v>1989197.97</v>
      </c>
      <c r="AR112" s="126">
        <v>1989197.97</v>
      </c>
      <c r="AS112" s="328" t="s">
        <v>86</v>
      </c>
      <c r="AT112" s="328" t="s">
        <v>128</v>
      </c>
      <c r="AU112" s="328" t="s">
        <v>352</v>
      </c>
      <c r="AV112" s="328" t="s">
        <v>93</v>
      </c>
      <c r="AW112" s="329" t="s">
        <v>363</v>
      </c>
      <c r="AX112" s="59" t="s">
        <v>128</v>
      </c>
      <c r="AY112" s="43" t="s">
        <v>128</v>
      </c>
      <c r="AZ112" s="43" t="s">
        <v>128</v>
      </c>
      <c r="BB112" t="str">
        <f t="shared" si="29"/>
        <v>0</v>
      </c>
      <c r="BC112" s="42" t="str">
        <f t="shared" si="30"/>
        <v>2.06.01</v>
      </c>
      <c r="BD112" s="513" t="str">
        <f t="shared" si="37"/>
        <v>ALAT KANTOR</v>
      </c>
      <c r="BE112" s="42">
        <f t="shared" si="38"/>
        <v>5</v>
      </c>
      <c r="BF112" s="515">
        <f t="shared" si="31"/>
        <v>397837.59399999998</v>
      </c>
      <c r="BG112" s="42">
        <f t="shared" si="32"/>
        <v>6</v>
      </c>
      <c r="BH112" s="529">
        <f t="shared" si="33"/>
        <v>1989187.97</v>
      </c>
      <c r="BI112" s="517">
        <f t="shared" si="34"/>
        <v>0</v>
      </c>
      <c r="BJ112" s="515">
        <f t="shared" si="35"/>
        <v>0</v>
      </c>
      <c r="BK112" s="525">
        <f t="shared" si="44"/>
        <v>0</v>
      </c>
      <c r="BL112" s="525">
        <f t="shared" si="45"/>
        <v>0</v>
      </c>
      <c r="BM112" s="525">
        <f t="shared" si="39"/>
        <v>0</v>
      </c>
      <c r="BN112" s="516">
        <f t="shared" si="36"/>
        <v>2007</v>
      </c>
      <c r="BO112" s="588">
        <f t="shared" si="46"/>
        <v>10</v>
      </c>
      <c r="BP112" s="589">
        <f t="shared" si="40"/>
        <v>1989187.97</v>
      </c>
      <c r="BQ112" s="682">
        <f t="shared" si="41"/>
        <v>1989187.97</v>
      </c>
      <c r="BR112" s="591">
        <f t="shared" si="42"/>
        <v>1989187.97</v>
      </c>
      <c r="BS112" s="11"/>
    </row>
    <row r="113" spans="1:71" ht="15" customHeight="1" x14ac:dyDescent="0.2">
      <c r="A113" s="327"/>
      <c r="B113" s="153" t="s">
        <v>220</v>
      </c>
      <c r="C113" s="316" t="s">
        <v>34</v>
      </c>
      <c r="D113" s="486" t="str">
        <f t="shared" si="43"/>
        <v>2.06.01.04.04</v>
      </c>
      <c r="E113" s="317" t="s">
        <v>178</v>
      </c>
      <c r="F113" s="153" t="s">
        <v>220</v>
      </c>
      <c r="G113" s="318" t="s">
        <v>128</v>
      </c>
      <c r="H113" s="319"/>
      <c r="I113" s="319"/>
      <c r="J113" s="319"/>
      <c r="K113" s="319"/>
      <c r="L113" s="320" t="s">
        <v>277</v>
      </c>
      <c r="M113" s="153" t="s">
        <v>278</v>
      </c>
      <c r="N113" s="320" t="s">
        <v>276</v>
      </c>
      <c r="O113" s="153">
        <v>2007</v>
      </c>
      <c r="P113" s="133" t="s">
        <v>128</v>
      </c>
      <c r="Q113" s="133" t="s">
        <v>128</v>
      </c>
      <c r="R113" s="133" t="s">
        <v>128</v>
      </c>
      <c r="S113" s="133" t="s">
        <v>128</v>
      </c>
      <c r="T113" s="133" t="s">
        <v>128</v>
      </c>
      <c r="U113" s="319"/>
      <c r="V113" s="319"/>
      <c r="W113" s="319"/>
      <c r="X113" s="319"/>
      <c r="Y113" s="319"/>
      <c r="Z113" s="319"/>
      <c r="AA113" s="319"/>
      <c r="AB113" s="319"/>
      <c r="AC113" s="319"/>
      <c r="AD113" s="319"/>
      <c r="AE113" s="319"/>
      <c r="AF113" s="319"/>
      <c r="AG113" s="319"/>
      <c r="AH113" s="319"/>
      <c r="AI113" s="319"/>
      <c r="AJ113" s="319"/>
      <c r="AK113" s="319"/>
      <c r="AL113" s="153" t="s">
        <v>130</v>
      </c>
      <c r="AM113" s="321">
        <v>1989197.97</v>
      </c>
      <c r="AN113" s="153">
        <v>2007</v>
      </c>
      <c r="AO113" s="318">
        <v>1</v>
      </c>
      <c r="AP113" s="318" t="s">
        <v>350</v>
      </c>
      <c r="AQ113" s="126">
        <v>1989197.97</v>
      </c>
      <c r="AR113" s="126">
        <v>1989197.97</v>
      </c>
      <c r="AS113" s="328" t="s">
        <v>86</v>
      </c>
      <c r="AT113" s="328" t="s">
        <v>128</v>
      </c>
      <c r="AU113" s="328" t="s">
        <v>352</v>
      </c>
      <c r="AV113" s="328" t="s">
        <v>93</v>
      </c>
      <c r="AW113" s="329" t="s">
        <v>353</v>
      </c>
      <c r="AX113" s="59" t="s">
        <v>128</v>
      </c>
      <c r="AY113" s="43" t="s">
        <v>128</v>
      </c>
      <c r="AZ113" s="43" t="s">
        <v>128</v>
      </c>
      <c r="BB113" t="str">
        <f t="shared" si="29"/>
        <v>0</v>
      </c>
      <c r="BC113" s="42" t="str">
        <f t="shared" si="30"/>
        <v>2.06.01</v>
      </c>
      <c r="BD113" s="513" t="str">
        <f t="shared" si="37"/>
        <v>ALAT KANTOR</v>
      </c>
      <c r="BE113" s="42">
        <f t="shared" si="38"/>
        <v>5</v>
      </c>
      <c r="BF113" s="515">
        <f t="shared" si="31"/>
        <v>397837.59399999998</v>
      </c>
      <c r="BG113" s="42">
        <f t="shared" si="32"/>
        <v>6</v>
      </c>
      <c r="BH113" s="529">
        <f t="shared" si="33"/>
        <v>1989187.97</v>
      </c>
      <c r="BI113" s="517">
        <f t="shared" si="34"/>
        <v>0</v>
      </c>
      <c r="BJ113" s="515">
        <f t="shared" si="35"/>
        <v>0</v>
      </c>
      <c r="BK113" s="525">
        <f t="shared" si="44"/>
        <v>0</v>
      </c>
      <c r="BL113" s="525">
        <f t="shared" si="45"/>
        <v>0</v>
      </c>
      <c r="BM113" s="525">
        <f t="shared" si="39"/>
        <v>0</v>
      </c>
      <c r="BN113" s="516">
        <f t="shared" si="36"/>
        <v>2007</v>
      </c>
      <c r="BO113" s="588">
        <f t="shared" si="46"/>
        <v>10</v>
      </c>
      <c r="BP113" s="589">
        <f t="shared" si="40"/>
        <v>1989187.97</v>
      </c>
      <c r="BQ113" s="682">
        <f t="shared" si="41"/>
        <v>1989187.97</v>
      </c>
      <c r="BR113" s="591">
        <f t="shared" si="42"/>
        <v>1989187.97</v>
      </c>
      <c r="BS113" s="11"/>
    </row>
    <row r="114" spans="1:71" ht="15" customHeight="1" x14ac:dyDescent="0.2">
      <c r="A114" s="327"/>
      <c r="B114" s="153" t="s">
        <v>220</v>
      </c>
      <c r="C114" s="316" t="s">
        <v>34</v>
      </c>
      <c r="D114" s="486" t="str">
        <f t="shared" si="43"/>
        <v>2.06.01.04.04</v>
      </c>
      <c r="E114" s="317" t="s">
        <v>179</v>
      </c>
      <c r="F114" s="153" t="s">
        <v>220</v>
      </c>
      <c r="G114" s="318" t="s">
        <v>128</v>
      </c>
      <c r="H114" s="319"/>
      <c r="I114" s="319"/>
      <c r="J114" s="319"/>
      <c r="K114" s="319"/>
      <c r="L114" s="320" t="s">
        <v>280</v>
      </c>
      <c r="M114" s="153" t="s">
        <v>278</v>
      </c>
      <c r="N114" s="320" t="s">
        <v>276</v>
      </c>
      <c r="O114" s="153">
        <v>2007</v>
      </c>
      <c r="P114" s="133" t="s">
        <v>128</v>
      </c>
      <c r="Q114" s="133" t="s">
        <v>128</v>
      </c>
      <c r="R114" s="133" t="s">
        <v>128</v>
      </c>
      <c r="S114" s="133" t="s">
        <v>128</v>
      </c>
      <c r="T114" s="133" t="s">
        <v>128</v>
      </c>
      <c r="U114" s="319"/>
      <c r="V114" s="319"/>
      <c r="W114" s="319"/>
      <c r="X114" s="319"/>
      <c r="Y114" s="319"/>
      <c r="Z114" s="319"/>
      <c r="AA114" s="319"/>
      <c r="AB114" s="319"/>
      <c r="AC114" s="319"/>
      <c r="AD114" s="319"/>
      <c r="AE114" s="319"/>
      <c r="AF114" s="319"/>
      <c r="AG114" s="319"/>
      <c r="AH114" s="319"/>
      <c r="AI114" s="319"/>
      <c r="AJ114" s="319"/>
      <c r="AK114" s="319"/>
      <c r="AL114" s="153" t="s">
        <v>130</v>
      </c>
      <c r="AM114" s="321">
        <v>3057754.31</v>
      </c>
      <c r="AN114" s="153">
        <v>2007</v>
      </c>
      <c r="AO114" s="318">
        <v>1</v>
      </c>
      <c r="AP114" s="318" t="s">
        <v>350</v>
      </c>
      <c r="AQ114" s="126">
        <v>3057754.31</v>
      </c>
      <c r="AR114" s="126">
        <v>3057754.31</v>
      </c>
      <c r="AS114" s="328" t="s">
        <v>86</v>
      </c>
      <c r="AT114" s="328" t="s">
        <v>128</v>
      </c>
      <c r="AU114" s="328" t="s">
        <v>359</v>
      </c>
      <c r="AV114" s="328" t="s">
        <v>93</v>
      </c>
      <c r="AW114" s="329" t="s">
        <v>360</v>
      </c>
      <c r="AX114" s="59" t="s">
        <v>128</v>
      </c>
      <c r="AY114" s="43" t="s">
        <v>128</v>
      </c>
      <c r="AZ114" s="43" t="s">
        <v>128</v>
      </c>
      <c r="BB114" t="str">
        <f t="shared" si="29"/>
        <v>0</v>
      </c>
      <c r="BC114" s="42" t="str">
        <f t="shared" si="30"/>
        <v>2.06.01</v>
      </c>
      <c r="BD114" s="513" t="str">
        <f t="shared" si="37"/>
        <v>ALAT KANTOR</v>
      </c>
      <c r="BE114" s="42">
        <f t="shared" si="38"/>
        <v>5</v>
      </c>
      <c r="BF114" s="515">
        <f t="shared" si="31"/>
        <v>611548.86199999996</v>
      </c>
      <c r="BG114" s="42">
        <f t="shared" si="32"/>
        <v>6</v>
      </c>
      <c r="BH114" s="529">
        <f t="shared" si="33"/>
        <v>3057744.31</v>
      </c>
      <c r="BI114" s="517">
        <f t="shared" si="34"/>
        <v>0</v>
      </c>
      <c r="BJ114" s="515">
        <f t="shared" si="35"/>
        <v>0</v>
      </c>
      <c r="BK114" s="525">
        <f t="shared" si="44"/>
        <v>0</v>
      </c>
      <c r="BL114" s="525">
        <f t="shared" si="45"/>
        <v>0</v>
      </c>
      <c r="BM114" s="525">
        <f t="shared" si="39"/>
        <v>0</v>
      </c>
      <c r="BN114" s="516">
        <f t="shared" si="36"/>
        <v>2007</v>
      </c>
      <c r="BO114" s="588">
        <f t="shared" si="46"/>
        <v>10</v>
      </c>
      <c r="BP114" s="589">
        <f t="shared" si="40"/>
        <v>3057744.31</v>
      </c>
      <c r="BQ114" s="682">
        <f t="shared" si="41"/>
        <v>3057744.31</v>
      </c>
      <c r="BR114" s="591">
        <f t="shared" si="42"/>
        <v>3057744.31</v>
      </c>
      <c r="BS114" s="11"/>
    </row>
    <row r="115" spans="1:71" ht="15" customHeight="1" x14ac:dyDescent="0.2">
      <c r="A115" s="327"/>
      <c r="B115" s="153" t="s">
        <v>220</v>
      </c>
      <c r="C115" s="316" t="s">
        <v>34</v>
      </c>
      <c r="D115" s="486" t="str">
        <f t="shared" si="43"/>
        <v>2.06.01.04.04</v>
      </c>
      <c r="E115" s="317" t="s">
        <v>179</v>
      </c>
      <c r="F115" s="153" t="s">
        <v>220</v>
      </c>
      <c r="G115" s="318" t="s">
        <v>128</v>
      </c>
      <c r="H115" s="319"/>
      <c r="I115" s="319"/>
      <c r="J115" s="319"/>
      <c r="K115" s="319"/>
      <c r="L115" s="320" t="s">
        <v>280</v>
      </c>
      <c r="M115" s="153" t="s">
        <v>278</v>
      </c>
      <c r="N115" s="320" t="s">
        <v>276</v>
      </c>
      <c r="O115" s="153">
        <v>2007</v>
      </c>
      <c r="P115" s="133" t="s">
        <v>128</v>
      </c>
      <c r="Q115" s="133" t="s">
        <v>128</v>
      </c>
      <c r="R115" s="133" t="s">
        <v>128</v>
      </c>
      <c r="S115" s="133" t="s">
        <v>128</v>
      </c>
      <c r="T115" s="133" t="s">
        <v>128</v>
      </c>
      <c r="U115" s="319"/>
      <c r="V115" s="319"/>
      <c r="W115" s="319"/>
      <c r="X115" s="319"/>
      <c r="Y115" s="319"/>
      <c r="Z115" s="319"/>
      <c r="AA115" s="319"/>
      <c r="AB115" s="319"/>
      <c r="AC115" s="319"/>
      <c r="AD115" s="319"/>
      <c r="AE115" s="319"/>
      <c r="AF115" s="319"/>
      <c r="AG115" s="319"/>
      <c r="AH115" s="319"/>
      <c r="AI115" s="319"/>
      <c r="AJ115" s="319"/>
      <c r="AK115" s="319"/>
      <c r="AL115" s="153" t="s">
        <v>130</v>
      </c>
      <c r="AM115" s="321">
        <v>3057754.31</v>
      </c>
      <c r="AN115" s="153">
        <v>2007</v>
      </c>
      <c r="AO115" s="318">
        <v>1</v>
      </c>
      <c r="AP115" s="318" t="s">
        <v>350</v>
      </c>
      <c r="AQ115" s="126">
        <v>3057754.31</v>
      </c>
      <c r="AR115" s="126">
        <v>3057754.31</v>
      </c>
      <c r="AS115" s="328" t="s">
        <v>86</v>
      </c>
      <c r="AT115" s="328" t="s">
        <v>128</v>
      </c>
      <c r="AU115" s="328" t="s">
        <v>361</v>
      </c>
      <c r="AV115" s="328" t="s">
        <v>93</v>
      </c>
      <c r="AW115" s="329" t="s">
        <v>362</v>
      </c>
      <c r="AX115" s="59" t="s">
        <v>128</v>
      </c>
      <c r="AY115" s="43" t="s">
        <v>128</v>
      </c>
      <c r="AZ115" s="43" t="s">
        <v>128</v>
      </c>
      <c r="BB115" t="str">
        <f t="shared" si="29"/>
        <v>0</v>
      </c>
      <c r="BC115" s="42" t="str">
        <f t="shared" si="30"/>
        <v>2.06.01</v>
      </c>
      <c r="BD115" s="513" t="str">
        <f t="shared" si="37"/>
        <v>ALAT KANTOR</v>
      </c>
      <c r="BE115" s="42">
        <f t="shared" si="38"/>
        <v>5</v>
      </c>
      <c r="BF115" s="515">
        <f t="shared" si="31"/>
        <v>611548.86199999996</v>
      </c>
      <c r="BG115" s="42">
        <f t="shared" si="32"/>
        <v>6</v>
      </c>
      <c r="BH115" s="529">
        <f t="shared" si="33"/>
        <v>3057744.31</v>
      </c>
      <c r="BI115" s="517">
        <f t="shared" si="34"/>
        <v>0</v>
      </c>
      <c r="BJ115" s="515">
        <f t="shared" si="35"/>
        <v>0</v>
      </c>
      <c r="BK115" s="525">
        <f t="shared" si="44"/>
        <v>0</v>
      </c>
      <c r="BL115" s="525">
        <f t="shared" si="45"/>
        <v>0</v>
      </c>
      <c r="BM115" s="525">
        <f t="shared" si="39"/>
        <v>0</v>
      </c>
      <c r="BN115" s="516">
        <f t="shared" si="36"/>
        <v>2007</v>
      </c>
      <c r="BO115" s="588">
        <f t="shared" si="46"/>
        <v>10</v>
      </c>
      <c r="BP115" s="589">
        <f t="shared" si="40"/>
        <v>3057744.31</v>
      </c>
      <c r="BQ115" s="682">
        <f t="shared" si="41"/>
        <v>3057744.31</v>
      </c>
      <c r="BR115" s="591">
        <f t="shared" si="42"/>
        <v>3057744.31</v>
      </c>
      <c r="BS115" s="11"/>
    </row>
    <row r="116" spans="1:71" ht="25.25" customHeight="1" x14ac:dyDescent="0.2">
      <c r="A116" s="330"/>
      <c r="B116" s="278" t="s">
        <v>219</v>
      </c>
      <c r="C116" s="331" t="s">
        <v>34</v>
      </c>
      <c r="D116" s="494" t="str">
        <f t="shared" si="43"/>
        <v>2.06.01.04.01</v>
      </c>
      <c r="E116" s="477" t="s">
        <v>180</v>
      </c>
      <c r="F116" s="278" t="s">
        <v>219</v>
      </c>
      <c r="G116" s="332" t="s">
        <v>128</v>
      </c>
      <c r="H116" s="333"/>
      <c r="I116" s="333"/>
      <c r="J116" s="333"/>
      <c r="K116" s="333"/>
      <c r="L116" s="334" t="s">
        <v>277</v>
      </c>
      <c r="M116" s="278" t="s">
        <v>365</v>
      </c>
      <c r="N116" s="334" t="s">
        <v>275</v>
      </c>
      <c r="O116" s="278">
        <v>2007</v>
      </c>
      <c r="P116" s="214" t="s">
        <v>128</v>
      </c>
      <c r="Q116" s="214" t="s">
        <v>128</v>
      </c>
      <c r="R116" s="214" t="s">
        <v>128</v>
      </c>
      <c r="S116" s="214" t="s">
        <v>128</v>
      </c>
      <c r="T116" s="214" t="s">
        <v>128</v>
      </c>
      <c r="U116" s="333"/>
      <c r="V116" s="333"/>
      <c r="W116" s="333"/>
      <c r="X116" s="333"/>
      <c r="Y116" s="333"/>
      <c r="Z116" s="333"/>
      <c r="AA116" s="333"/>
      <c r="AB116" s="333"/>
      <c r="AC116" s="333"/>
      <c r="AD116" s="333"/>
      <c r="AE116" s="333"/>
      <c r="AF116" s="333"/>
      <c r="AG116" s="333"/>
      <c r="AH116" s="333"/>
      <c r="AI116" s="333"/>
      <c r="AJ116" s="333"/>
      <c r="AK116" s="333"/>
      <c r="AL116" s="278" t="s">
        <v>130</v>
      </c>
      <c r="AM116" s="335">
        <v>2323995.29</v>
      </c>
      <c r="AN116" s="278">
        <v>2007</v>
      </c>
      <c r="AO116" s="332">
        <v>1</v>
      </c>
      <c r="AP116" s="332" t="s">
        <v>350</v>
      </c>
      <c r="AQ116" s="211">
        <v>2323995.29</v>
      </c>
      <c r="AR116" s="211">
        <v>2323995.29</v>
      </c>
      <c r="AS116" s="332" t="s">
        <v>335</v>
      </c>
      <c r="AT116" s="332" t="s">
        <v>128</v>
      </c>
      <c r="AU116" s="332" t="s">
        <v>355</v>
      </c>
      <c r="AV116" s="332" t="s">
        <v>93</v>
      </c>
      <c r="AW116" s="337" t="s">
        <v>91</v>
      </c>
      <c r="AX116" s="58" t="s">
        <v>128</v>
      </c>
      <c r="AY116" s="41" t="s">
        <v>128</v>
      </c>
      <c r="AZ116" s="41" t="s">
        <v>128</v>
      </c>
      <c r="BB116" t="str">
        <f t="shared" si="29"/>
        <v>0</v>
      </c>
      <c r="BC116" s="42" t="str">
        <f t="shared" si="30"/>
        <v>2.06.01</v>
      </c>
      <c r="BD116" s="513" t="str">
        <f t="shared" si="37"/>
        <v>ALAT KANTOR</v>
      </c>
      <c r="BE116" s="42">
        <f t="shared" si="38"/>
        <v>5</v>
      </c>
      <c r="BF116" s="515">
        <f t="shared" si="31"/>
        <v>464797.05800000002</v>
      </c>
      <c r="BG116" s="42">
        <f t="shared" si="32"/>
        <v>6</v>
      </c>
      <c r="BH116" s="529">
        <f t="shared" si="33"/>
        <v>2323985.29</v>
      </c>
      <c r="BI116" s="517">
        <f t="shared" si="34"/>
        <v>0</v>
      </c>
      <c r="BJ116" s="515">
        <f t="shared" si="35"/>
        <v>0</v>
      </c>
      <c r="BK116" s="525">
        <f t="shared" si="44"/>
        <v>0</v>
      </c>
      <c r="BL116" s="525">
        <f t="shared" si="45"/>
        <v>0</v>
      </c>
      <c r="BM116" s="525">
        <f t="shared" si="39"/>
        <v>0</v>
      </c>
      <c r="BN116" s="516">
        <f t="shared" si="36"/>
        <v>2007</v>
      </c>
      <c r="BO116" s="588">
        <f t="shared" si="46"/>
        <v>10</v>
      </c>
      <c r="BP116" s="589">
        <f t="shared" si="40"/>
        <v>2323985.29</v>
      </c>
      <c r="BQ116" s="682">
        <f t="shared" si="41"/>
        <v>2323985.29</v>
      </c>
      <c r="BR116" s="591">
        <f t="shared" si="42"/>
        <v>2323985.29</v>
      </c>
      <c r="BS116" s="11"/>
    </row>
    <row r="117" spans="1:71" ht="15" customHeight="1" x14ac:dyDescent="0.2">
      <c r="A117" s="327"/>
      <c r="B117" s="153" t="s">
        <v>220</v>
      </c>
      <c r="C117" s="316" t="s">
        <v>34</v>
      </c>
      <c r="D117" s="486" t="str">
        <f t="shared" si="43"/>
        <v>2.06.01.04.04</v>
      </c>
      <c r="E117" s="317" t="s">
        <v>179</v>
      </c>
      <c r="F117" s="153" t="s">
        <v>220</v>
      </c>
      <c r="G117" s="318" t="s">
        <v>128</v>
      </c>
      <c r="H117" s="319"/>
      <c r="I117" s="319"/>
      <c r="J117" s="319"/>
      <c r="K117" s="319"/>
      <c r="L117" s="320" t="s">
        <v>279</v>
      </c>
      <c r="M117" s="153" t="s">
        <v>278</v>
      </c>
      <c r="N117" s="320" t="s">
        <v>276</v>
      </c>
      <c r="O117" s="153">
        <v>2007</v>
      </c>
      <c r="P117" s="133" t="s">
        <v>128</v>
      </c>
      <c r="Q117" s="133" t="s">
        <v>128</v>
      </c>
      <c r="R117" s="133" t="s">
        <v>128</v>
      </c>
      <c r="S117" s="133" t="s">
        <v>128</v>
      </c>
      <c r="T117" s="133" t="s">
        <v>128</v>
      </c>
      <c r="U117" s="319"/>
      <c r="V117" s="319"/>
      <c r="W117" s="319"/>
      <c r="X117" s="319"/>
      <c r="Y117" s="319"/>
      <c r="Z117" s="319"/>
      <c r="AA117" s="319"/>
      <c r="AB117" s="319"/>
      <c r="AC117" s="319"/>
      <c r="AD117" s="319"/>
      <c r="AE117" s="319"/>
      <c r="AF117" s="319"/>
      <c r="AG117" s="319"/>
      <c r="AH117" s="319"/>
      <c r="AI117" s="319"/>
      <c r="AJ117" s="319"/>
      <c r="AK117" s="319"/>
      <c r="AL117" s="153" t="s">
        <v>130</v>
      </c>
      <c r="AM117" s="321">
        <v>2142213.1949990001</v>
      </c>
      <c r="AN117" s="153">
        <v>2007</v>
      </c>
      <c r="AO117" s="318">
        <v>1</v>
      </c>
      <c r="AP117" s="318" t="s">
        <v>350</v>
      </c>
      <c r="AQ117" s="126">
        <v>2142213.1949990001</v>
      </c>
      <c r="AR117" s="126">
        <v>2142213.1949990001</v>
      </c>
      <c r="AS117" s="328" t="s">
        <v>86</v>
      </c>
      <c r="AT117" s="328" t="s">
        <v>128</v>
      </c>
      <c r="AU117" s="328" t="s">
        <v>351</v>
      </c>
      <c r="AV117" s="328" t="s">
        <v>93</v>
      </c>
      <c r="AW117" s="329" t="s">
        <v>358</v>
      </c>
      <c r="AX117" s="59" t="s">
        <v>128</v>
      </c>
      <c r="AY117" s="43" t="s">
        <v>128</v>
      </c>
      <c r="AZ117" s="43" t="s">
        <v>128</v>
      </c>
      <c r="BB117" t="str">
        <f t="shared" si="29"/>
        <v>0</v>
      </c>
      <c r="BC117" s="42" t="str">
        <f t="shared" si="30"/>
        <v>2.06.01</v>
      </c>
      <c r="BD117" s="513" t="str">
        <f t="shared" si="37"/>
        <v>ALAT KANTOR</v>
      </c>
      <c r="BE117" s="42">
        <f t="shared" si="38"/>
        <v>5</v>
      </c>
      <c r="BF117" s="515">
        <f t="shared" si="31"/>
        <v>428440.63899980002</v>
      </c>
      <c r="BG117" s="42">
        <f t="shared" si="32"/>
        <v>6</v>
      </c>
      <c r="BH117" s="529">
        <f t="shared" si="33"/>
        <v>2142203.1949990001</v>
      </c>
      <c r="BI117" s="517">
        <f t="shared" si="34"/>
        <v>0</v>
      </c>
      <c r="BJ117" s="515">
        <f t="shared" si="35"/>
        <v>0</v>
      </c>
      <c r="BK117" s="525">
        <f t="shared" si="44"/>
        <v>0</v>
      </c>
      <c r="BL117" s="525">
        <f t="shared" si="45"/>
        <v>0</v>
      </c>
      <c r="BM117" s="525">
        <f t="shared" si="39"/>
        <v>0</v>
      </c>
      <c r="BN117" s="516">
        <f t="shared" si="36"/>
        <v>2007</v>
      </c>
      <c r="BO117" s="588">
        <f t="shared" si="46"/>
        <v>10</v>
      </c>
      <c r="BP117" s="589">
        <f t="shared" si="40"/>
        <v>2142203.1949990001</v>
      </c>
      <c r="BQ117" s="682">
        <f t="shared" si="41"/>
        <v>2142203.1949990001</v>
      </c>
      <c r="BR117" s="591">
        <f t="shared" si="42"/>
        <v>2142203.1949990001</v>
      </c>
      <c r="BS117" s="11"/>
    </row>
    <row r="118" spans="1:71" ht="33.5" customHeight="1" x14ac:dyDescent="0.2">
      <c r="A118" s="327"/>
      <c r="B118" s="153" t="s">
        <v>220</v>
      </c>
      <c r="C118" s="316" t="s">
        <v>34</v>
      </c>
      <c r="D118" s="486" t="str">
        <f t="shared" si="43"/>
        <v>2.06.01.04.04</v>
      </c>
      <c r="E118" s="317" t="s">
        <v>180</v>
      </c>
      <c r="F118" s="153" t="s">
        <v>220</v>
      </c>
      <c r="G118" s="318" t="s">
        <v>128</v>
      </c>
      <c r="H118" s="319"/>
      <c r="I118" s="319"/>
      <c r="J118" s="319"/>
      <c r="K118" s="319"/>
      <c r="L118" s="320" t="s">
        <v>279</v>
      </c>
      <c r="M118" s="153" t="s">
        <v>275</v>
      </c>
      <c r="N118" s="320" t="s">
        <v>276</v>
      </c>
      <c r="O118" s="153">
        <v>2007</v>
      </c>
      <c r="P118" s="133" t="s">
        <v>128</v>
      </c>
      <c r="Q118" s="133" t="s">
        <v>128</v>
      </c>
      <c r="R118" s="133" t="s">
        <v>128</v>
      </c>
      <c r="S118" s="133" t="s">
        <v>128</v>
      </c>
      <c r="T118" s="133" t="s">
        <v>128</v>
      </c>
      <c r="U118" s="319"/>
      <c r="V118" s="319"/>
      <c r="W118" s="319"/>
      <c r="X118" s="319"/>
      <c r="Y118" s="319"/>
      <c r="Z118" s="319"/>
      <c r="AA118" s="319"/>
      <c r="AB118" s="319"/>
      <c r="AC118" s="319"/>
      <c r="AD118" s="319"/>
      <c r="AE118" s="319"/>
      <c r="AF118" s="319"/>
      <c r="AG118" s="319"/>
      <c r="AH118" s="319"/>
      <c r="AI118" s="319"/>
      <c r="AJ118" s="319"/>
      <c r="AK118" s="319"/>
      <c r="AL118" s="153" t="s">
        <v>130</v>
      </c>
      <c r="AM118" s="321">
        <v>2142213.1949990001</v>
      </c>
      <c r="AN118" s="153">
        <v>2007</v>
      </c>
      <c r="AO118" s="318">
        <v>1</v>
      </c>
      <c r="AP118" s="318" t="s">
        <v>350</v>
      </c>
      <c r="AQ118" s="126">
        <v>2142213.1949990001</v>
      </c>
      <c r="AR118" s="126">
        <v>2142213.1949990001</v>
      </c>
      <c r="AS118" s="318" t="s">
        <v>86</v>
      </c>
      <c r="AT118" s="318" t="s">
        <v>128</v>
      </c>
      <c r="AU118" s="318" t="s">
        <v>351</v>
      </c>
      <c r="AV118" s="318" t="s">
        <v>93</v>
      </c>
      <c r="AW118" s="324" t="s">
        <v>358</v>
      </c>
      <c r="AX118" s="58" t="s">
        <v>128</v>
      </c>
      <c r="AY118" s="41" t="s">
        <v>128</v>
      </c>
      <c r="AZ118" s="41" t="s">
        <v>128</v>
      </c>
      <c r="BB118" t="str">
        <f t="shared" si="29"/>
        <v>0</v>
      </c>
      <c r="BC118" s="42" t="str">
        <f t="shared" si="30"/>
        <v>2.06.01</v>
      </c>
      <c r="BD118" s="513" t="str">
        <f t="shared" si="37"/>
        <v>ALAT KANTOR</v>
      </c>
      <c r="BE118" s="42">
        <f t="shared" si="38"/>
        <v>5</v>
      </c>
      <c r="BF118" s="515">
        <f t="shared" si="31"/>
        <v>428440.63899980002</v>
      </c>
      <c r="BG118" s="42">
        <f t="shared" si="32"/>
        <v>6</v>
      </c>
      <c r="BH118" s="529">
        <f t="shared" si="33"/>
        <v>2142203.1949990001</v>
      </c>
      <c r="BI118" s="517">
        <f t="shared" si="34"/>
        <v>0</v>
      </c>
      <c r="BJ118" s="515">
        <f t="shared" si="35"/>
        <v>0</v>
      </c>
      <c r="BK118" s="525">
        <f t="shared" si="44"/>
        <v>0</v>
      </c>
      <c r="BL118" s="525">
        <f t="shared" si="45"/>
        <v>0</v>
      </c>
      <c r="BM118" s="525">
        <f t="shared" si="39"/>
        <v>0</v>
      </c>
      <c r="BN118" s="516">
        <f t="shared" si="36"/>
        <v>2007</v>
      </c>
      <c r="BO118" s="588">
        <f t="shared" si="46"/>
        <v>10</v>
      </c>
      <c r="BP118" s="589">
        <f t="shared" si="40"/>
        <v>2142203.1949990001</v>
      </c>
      <c r="BQ118" s="682">
        <f t="shared" si="41"/>
        <v>2142203.1949990001</v>
      </c>
      <c r="BR118" s="591">
        <f t="shared" si="42"/>
        <v>2142203.1949990001</v>
      </c>
      <c r="BS118" s="11"/>
    </row>
    <row r="119" spans="1:71" ht="15" customHeight="1" x14ac:dyDescent="0.2">
      <c r="A119" s="327"/>
      <c r="B119" s="153" t="s">
        <v>220</v>
      </c>
      <c r="C119" s="316" t="s">
        <v>34</v>
      </c>
      <c r="D119" s="486" t="str">
        <f t="shared" si="43"/>
        <v>2.06.01.04.04</v>
      </c>
      <c r="E119" s="317" t="s">
        <v>179</v>
      </c>
      <c r="F119" s="153" t="s">
        <v>220</v>
      </c>
      <c r="G119" s="318" t="s">
        <v>128</v>
      </c>
      <c r="H119" s="319"/>
      <c r="I119" s="319"/>
      <c r="J119" s="319"/>
      <c r="K119" s="319"/>
      <c r="L119" s="320" t="s">
        <v>279</v>
      </c>
      <c r="M119" s="153" t="s">
        <v>278</v>
      </c>
      <c r="N119" s="320" t="s">
        <v>276</v>
      </c>
      <c r="O119" s="153">
        <v>2007</v>
      </c>
      <c r="P119" s="133" t="s">
        <v>128</v>
      </c>
      <c r="Q119" s="133" t="s">
        <v>128</v>
      </c>
      <c r="R119" s="133" t="s">
        <v>128</v>
      </c>
      <c r="S119" s="133" t="s">
        <v>128</v>
      </c>
      <c r="T119" s="133" t="s">
        <v>128</v>
      </c>
      <c r="U119" s="319"/>
      <c r="V119" s="319"/>
      <c r="W119" s="319"/>
      <c r="X119" s="319"/>
      <c r="Y119" s="319"/>
      <c r="Z119" s="319"/>
      <c r="AA119" s="319"/>
      <c r="AB119" s="319"/>
      <c r="AC119" s="319"/>
      <c r="AD119" s="319"/>
      <c r="AE119" s="319"/>
      <c r="AF119" s="319"/>
      <c r="AG119" s="319"/>
      <c r="AH119" s="319"/>
      <c r="AI119" s="319"/>
      <c r="AJ119" s="319"/>
      <c r="AK119" s="319"/>
      <c r="AL119" s="153" t="s">
        <v>130</v>
      </c>
      <c r="AM119" s="321">
        <v>2142213.19</v>
      </c>
      <c r="AN119" s="153">
        <v>2007</v>
      </c>
      <c r="AO119" s="318">
        <v>1</v>
      </c>
      <c r="AP119" s="318" t="s">
        <v>350</v>
      </c>
      <c r="AQ119" s="126">
        <v>2142213.19</v>
      </c>
      <c r="AR119" s="126">
        <v>2142213.19</v>
      </c>
      <c r="AS119" s="328" t="s">
        <v>86</v>
      </c>
      <c r="AT119" s="328" t="s">
        <v>128</v>
      </c>
      <c r="AU119" s="328" t="s">
        <v>361</v>
      </c>
      <c r="AV119" s="328" t="s">
        <v>93</v>
      </c>
      <c r="AW119" s="329" t="s">
        <v>362</v>
      </c>
      <c r="AX119" s="59" t="s">
        <v>128</v>
      </c>
      <c r="AY119" s="43" t="s">
        <v>128</v>
      </c>
      <c r="AZ119" s="43" t="s">
        <v>128</v>
      </c>
      <c r="BB119" t="str">
        <f t="shared" si="29"/>
        <v>0</v>
      </c>
      <c r="BC119" s="42" t="str">
        <f t="shared" si="30"/>
        <v>2.06.01</v>
      </c>
      <c r="BD119" s="513" t="str">
        <f t="shared" si="37"/>
        <v>ALAT KANTOR</v>
      </c>
      <c r="BE119" s="42">
        <f t="shared" si="38"/>
        <v>5</v>
      </c>
      <c r="BF119" s="515">
        <f t="shared" si="31"/>
        <v>428440.63799999998</v>
      </c>
      <c r="BG119" s="42">
        <f t="shared" si="32"/>
        <v>6</v>
      </c>
      <c r="BH119" s="529">
        <f t="shared" si="33"/>
        <v>2142203.19</v>
      </c>
      <c r="BI119" s="517">
        <f t="shared" si="34"/>
        <v>0</v>
      </c>
      <c r="BJ119" s="515">
        <f t="shared" si="35"/>
        <v>0</v>
      </c>
      <c r="BK119" s="525">
        <f t="shared" si="44"/>
        <v>0</v>
      </c>
      <c r="BL119" s="525">
        <f t="shared" si="45"/>
        <v>0</v>
      </c>
      <c r="BM119" s="525">
        <f t="shared" si="39"/>
        <v>0</v>
      </c>
      <c r="BN119" s="516">
        <f t="shared" si="36"/>
        <v>2007</v>
      </c>
      <c r="BO119" s="588">
        <f t="shared" si="46"/>
        <v>10</v>
      </c>
      <c r="BP119" s="589">
        <f t="shared" si="40"/>
        <v>2142203.19</v>
      </c>
      <c r="BQ119" s="682">
        <f t="shared" si="41"/>
        <v>2142203.19</v>
      </c>
      <c r="BR119" s="591">
        <f t="shared" si="42"/>
        <v>2142203.19</v>
      </c>
      <c r="BS119" s="11"/>
    </row>
    <row r="120" spans="1:71" ht="15" customHeight="1" x14ac:dyDescent="0.2">
      <c r="A120" s="327"/>
      <c r="B120" s="153" t="s">
        <v>220</v>
      </c>
      <c r="C120" s="316" t="s">
        <v>34</v>
      </c>
      <c r="D120" s="486" t="str">
        <f t="shared" si="43"/>
        <v>2.06.01.04.04</v>
      </c>
      <c r="E120" s="317" t="s">
        <v>179</v>
      </c>
      <c r="F120" s="153" t="s">
        <v>220</v>
      </c>
      <c r="G120" s="318" t="s">
        <v>128</v>
      </c>
      <c r="H120" s="319"/>
      <c r="I120" s="319"/>
      <c r="J120" s="319"/>
      <c r="K120" s="319"/>
      <c r="L120" s="320" t="s">
        <v>281</v>
      </c>
      <c r="M120" s="153" t="s">
        <v>278</v>
      </c>
      <c r="N120" s="320" t="s">
        <v>276</v>
      </c>
      <c r="O120" s="153">
        <v>2007</v>
      </c>
      <c r="P120" s="133" t="s">
        <v>128</v>
      </c>
      <c r="Q120" s="133" t="s">
        <v>128</v>
      </c>
      <c r="R120" s="133" t="s">
        <v>128</v>
      </c>
      <c r="S120" s="133" t="s">
        <v>128</v>
      </c>
      <c r="T120" s="133" t="s">
        <v>128</v>
      </c>
      <c r="U120" s="319"/>
      <c r="V120" s="319"/>
      <c r="W120" s="319"/>
      <c r="X120" s="319"/>
      <c r="Y120" s="319"/>
      <c r="Z120" s="319"/>
      <c r="AA120" s="319"/>
      <c r="AB120" s="319"/>
      <c r="AC120" s="319"/>
      <c r="AD120" s="319"/>
      <c r="AE120" s="319"/>
      <c r="AF120" s="319"/>
      <c r="AG120" s="319"/>
      <c r="AH120" s="319"/>
      <c r="AI120" s="319"/>
      <c r="AJ120" s="319"/>
      <c r="AK120" s="319"/>
      <c r="AL120" s="153" t="s">
        <v>130</v>
      </c>
      <c r="AM120" s="321">
        <v>3927390.86</v>
      </c>
      <c r="AN120" s="153">
        <v>2007</v>
      </c>
      <c r="AO120" s="318">
        <v>1</v>
      </c>
      <c r="AP120" s="318" t="s">
        <v>350</v>
      </c>
      <c r="AQ120" s="126">
        <v>3927390.86</v>
      </c>
      <c r="AR120" s="126">
        <v>3927390.86</v>
      </c>
      <c r="AS120" s="328" t="s">
        <v>86</v>
      </c>
      <c r="AT120" s="328" t="s">
        <v>128</v>
      </c>
      <c r="AU120" s="328" t="s">
        <v>359</v>
      </c>
      <c r="AV120" s="328" t="s">
        <v>93</v>
      </c>
      <c r="AW120" s="329" t="s">
        <v>366</v>
      </c>
      <c r="AX120" s="59" t="s">
        <v>128</v>
      </c>
      <c r="AY120" s="43" t="s">
        <v>128</v>
      </c>
      <c r="AZ120" s="43" t="s">
        <v>128</v>
      </c>
      <c r="BB120" t="str">
        <f t="shared" si="29"/>
        <v>0</v>
      </c>
      <c r="BC120" s="42" t="str">
        <f t="shared" si="30"/>
        <v>2.06.01</v>
      </c>
      <c r="BD120" s="513" t="str">
        <f t="shared" si="37"/>
        <v>ALAT KANTOR</v>
      </c>
      <c r="BE120" s="42">
        <f t="shared" si="38"/>
        <v>5</v>
      </c>
      <c r="BF120" s="515">
        <f t="shared" si="31"/>
        <v>785476.17200000002</v>
      </c>
      <c r="BG120" s="42">
        <f t="shared" si="32"/>
        <v>6</v>
      </c>
      <c r="BH120" s="529">
        <f t="shared" si="33"/>
        <v>3927380.86</v>
      </c>
      <c r="BI120" s="517">
        <f t="shared" si="34"/>
        <v>0</v>
      </c>
      <c r="BJ120" s="515">
        <f t="shared" si="35"/>
        <v>0</v>
      </c>
      <c r="BK120" s="525">
        <f t="shared" si="44"/>
        <v>0</v>
      </c>
      <c r="BL120" s="525">
        <f t="shared" si="45"/>
        <v>0</v>
      </c>
      <c r="BM120" s="525">
        <f t="shared" si="39"/>
        <v>0</v>
      </c>
      <c r="BN120" s="516">
        <f t="shared" si="36"/>
        <v>2007</v>
      </c>
      <c r="BO120" s="588">
        <f t="shared" si="46"/>
        <v>10</v>
      </c>
      <c r="BP120" s="589">
        <f t="shared" si="40"/>
        <v>3927380.86</v>
      </c>
      <c r="BQ120" s="682">
        <f t="shared" si="41"/>
        <v>3927380.86</v>
      </c>
      <c r="BR120" s="591">
        <f t="shared" si="42"/>
        <v>3927380.86</v>
      </c>
      <c r="BS120" s="11"/>
    </row>
    <row r="121" spans="1:71" ht="15" customHeight="1" x14ac:dyDescent="0.2">
      <c r="A121" s="327"/>
      <c r="B121" s="153" t="s">
        <v>220</v>
      </c>
      <c r="C121" s="316" t="s">
        <v>34</v>
      </c>
      <c r="D121" s="486" t="str">
        <f t="shared" si="43"/>
        <v>2.06.01.04.04</v>
      </c>
      <c r="E121" s="317" t="s">
        <v>179</v>
      </c>
      <c r="F121" s="153" t="s">
        <v>220</v>
      </c>
      <c r="G121" s="318" t="s">
        <v>128</v>
      </c>
      <c r="H121" s="319"/>
      <c r="I121" s="319"/>
      <c r="J121" s="319"/>
      <c r="K121" s="319"/>
      <c r="L121" s="320" t="s">
        <v>282</v>
      </c>
      <c r="M121" s="133" t="s">
        <v>128</v>
      </c>
      <c r="N121" s="320" t="s">
        <v>276</v>
      </c>
      <c r="O121" s="153">
        <v>2007</v>
      </c>
      <c r="P121" s="133" t="s">
        <v>128</v>
      </c>
      <c r="Q121" s="133" t="s">
        <v>128</v>
      </c>
      <c r="R121" s="133" t="s">
        <v>128</v>
      </c>
      <c r="S121" s="133" t="s">
        <v>128</v>
      </c>
      <c r="T121" s="133" t="s">
        <v>128</v>
      </c>
      <c r="U121" s="319"/>
      <c r="V121" s="319"/>
      <c r="W121" s="319"/>
      <c r="X121" s="319"/>
      <c r="Y121" s="319"/>
      <c r="Z121" s="319"/>
      <c r="AA121" s="319"/>
      <c r="AB121" s="319"/>
      <c r="AC121" s="319"/>
      <c r="AD121" s="319"/>
      <c r="AE121" s="319"/>
      <c r="AF121" s="319"/>
      <c r="AG121" s="319"/>
      <c r="AH121" s="319"/>
      <c r="AI121" s="319"/>
      <c r="AJ121" s="319"/>
      <c r="AK121" s="319"/>
      <c r="AL121" s="153" t="s">
        <v>130</v>
      </c>
      <c r="AM121" s="321">
        <v>2504349.2411219999</v>
      </c>
      <c r="AN121" s="153">
        <v>2007</v>
      </c>
      <c r="AO121" s="318">
        <v>1</v>
      </c>
      <c r="AP121" s="318" t="s">
        <v>350</v>
      </c>
      <c r="AQ121" s="126">
        <v>2504349.2411219999</v>
      </c>
      <c r="AR121" s="126">
        <v>2504349.2411219999</v>
      </c>
      <c r="AS121" s="328" t="s">
        <v>86</v>
      </c>
      <c r="AT121" s="328" t="s">
        <v>128</v>
      </c>
      <c r="AU121" s="328" t="s">
        <v>359</v>
      </c>
      <c r="AV121" s="328" t="s">
        <v>93</v>
      </c>
      <c r="AW121" s="329" t="s">
        <v>360</v>
      </c>
      <c r="AX121" s="59" t="s">
        <v>128</v>
      </c>
      <c r="AY121" s="43" t="s">
        <v>128</v>
      </c>
      <c r="AZ121" s="43" t="s">
        <v>128</v>
      </c>
      <c r="BB121" t="str">
        <f t="shared" si="29"/>
        <v>0</v>
      </c>
      <c r="BC121" s="42" t="str">
        <f t="shared" si="30"/>
        <v>2.06.01</v>
      </c>
      <c r="BD121" s="513" t="str">
        <f t="shared" si="37"/>
        <v>ALAT KANTOR</v>
      </c>
      <c r="BE121" s="42">
        <f t="shared" si="38"/>
        <v>5</v>
      </c>
      <c r="BF121" s="515">
        <f t="shared" si="31"/>
        <v>500867.84822439996</v>
      </c>
      <c r="BG121" s="42">
        <f t="shared" si="32"/>
        <v>6</v>
      </c>
      <c r="BH121" s="529">
        <f t="shared" si="33"/>
        <v>2504339.2411219999</v>
      </c>
      <c r="BI121" s="517">
        <f t="shared" si="34"/>
        <v>0</v>
      </c>
      <c r="BJ121" s="515">
        <f t="shared" si="35"/>
        <v>0</v>
      </c>
      <c r="BK121" s="525">
        <f t="shared" si="44"/>
        <v>0</v>
      </c>
      <c r="BL121" s="525">
        <f t="shared" si="45"/>
        <v>0</v>
      </c>
      <c r="BM121" s="525">
        <f t="shared" si="39"/>
        <v>0</v>
      </c>
      <c r="BN121" s="516">
        <f t="shared" si="36"/>
        <v>2007</v>
      </c>
      <c r="BO121" s="588">
        <f t="shared" si="46"/>
        <v>10</v>
      </c>
      <c r="BP121" s="589">
        <f t="shared" si="40"/>
        <v>2504339.2411219999</v>
      </c>
      <c r="BQ121" s="682">
        <f t="shared" si="41"/>
        <v>2504339.2411219999</v>
      </c>
      <c r="BR121" s="591">
        <f t="shared" si="42"/>
        <v>2504339.2411219999</v>
      </c>
      <c r="BS121" s="11"/>
    </row>
    <row r="122" spans="1:71" ht="15" customHeight="1" x14ac:dyDescent="0.2">
      <c r="A122" s="327"/>
      <c r="B122" s="133" t="s">
        <v>226</v>
      </c>
      <c r="C122" s="316" t="s">
        <v>34</v>
      </c>
      <c r="D122" s="486" t="str">
        <f t="shared" si="43"/>
        <v>2.06.04.01.08</v>
      </c>
      <c r="E122" s="317" t="s">
        <v>181</v>
      </c>
      <c r="F122" s="133" t="s">
        <v>226</v>
      </c>
      <c r="G122" s="318" t="s">
        <v>128</v>
      </c>
      <c r="H122" s="319"/>
      <c r="I122" s="319"/>
      <c r="J122" s="319"/>
      <c r="K122" s="319"/>
      <c r="L122" s="320" t="s">
        <v>284</v>
      </c>
      <c r="M122" s="153" t="s">
        <v>285</v>
      </c>
      <c r="N122" s="320" t="s">
        <v>286</v>
      </c>
      <c r="O122" s="153">
        <v>2007</v>
      </c>
      <c r="P122" s="133" t="s">
        <v>128</v>
      </c>
      <c r="Q122" s="133" t="s">
        <v>128</v>
      </c>
      <c r="R122" s="133" t="s">
        <v>128</v>
      </c>
      <c r="S122" s="133" t="s">
        <v>128</v>
      </c>
      <c r="T122" s="133" t="s">
        <v>128</v>
      </c>
      <c r="U122" s="319"/>
      <c r="V122" s="319"/>
      <c r="W122" s="319"/>
      <c r="X122" s="319"/>
      <c r="Y122" s="319"/>
      <c r="Z122" s="319"/>
      <c r="AA122" s="319"/>
      <c r="AB122" s="319"/>
      <c r="AC122" s="319"/>
      <c r="AD122" s="319"/>
      <c r="AE122" s="319"/>
      <c r="AF122" s="319"/>
      <c r="AG122" s="319"/>
      <c r="AH122" s="319"/>
      <c r="AI122" s="319"/>
      <c r="AJ122" s="319"/>
      <c r="AK122" s="319"/>
      <c r="AL122" s="153" t="s">
        <v>130</v>
      </c>
      <c r="AM122" s="321">
        <v>675000</v>
      </c>
      <c r="AN122" s="153">
        <v>2007</v>
      </c>
      <c r="AO122" s="318">
        <v>1</v>
      </c>
      <c r="AP122" s="318" t="s">
        <v>350</v>
      </c>
      <c r="AQ122" s="131">
        <v>675000</v>
      </c>
      <c r="AR122" s="131">
        <v>675000</v>
      </c>
      <c r="AS122" s="328" t="s">
        <v>86</v>
      </c>
      <c r="AT122" s="328" t="s">
        <v>128</v>
      </c>
      <c r="AU122" s="328" t="s">
        <v>351</v>
      </c>
      <c r="AV122" s="328" t="s">
        <v>93</v>
      </c>
      <c r="AW122" s="329" t="s">
        <v>358</v>
      </c>
      <c r="AX122" s="59" t="s">
        <v>128</v>
      </c>
      <c r="AY122" s="43" t="s">
        <v>128</v>
      </c>
      <c r="AZ122" s="43" t="s">
        <v>128</v>
      </c>
      <c r="BB122" t="str">
        <f t="shared" si="29"/>
        <v>0</v>
      </c>
      <c r="BC122" s="42" t="str">
        <f t="shared" si="30"/>
        <v>2.06.04</v>
      </c>
      <c r="BD122" s="513" t="str">
        <f t="shared" si="37"/>
        <v>MEJA DAN KURSI KERJA/RAPAT PEJABAT</v>
      </c>
      <c r="BE122" s="42">
        <f t="shared" si="38"/>
        <v>5</v>
      </c>
      <c r="BF122" s="515">
        <f t="shared" si="31"/>
        <v>134998</v>
      </c>
      <c r="BG122" s="42">
        <f t="shared" si="32"/>
        <v>6</v>
      </c>
      <c r="BH122" s="529">
        <f t="shared" si="33"/>
        <v>674990</v>
      </c>
      <c r="BI122" s="517">
        <f t="shared" si="34"/>
        <v>0</v>
      </c>
      <c r="BJ122" s="515">
        <f t="shared" si="35"/>
        <v>0</v>
      </c>
      <c r="BK122" s="525">
        <f t="shared" si="44"/>
        <v>0</v>
      </c>
      <c r="BL122" s="525">
        <f t="shared" si="45"/>
        <v>0</v>
      </c>
      <c r="BM122" s="525">
        <f t="shared" si="39"/>
        <v>0</v>
      </c>
      <c r="BN122" s="516">
        <f t="shared" si="36"/>
        <v>2007</v>
      </c>
      <c r="BO122" s="588">
        <f t="shared" si="46"/>
        <v>10</v>
      </c>
      <c r="BP122" s="589">
        <f t="shared" si="40"/>
        <v>674990</v>
      </c>
      <c r="BQ122" s="682">
        <f t="shared" si="41"/>
        <v>674990</v>
      </c>
      <c r="BR122" s="591">
        <f t="shared" si="42"/>
        <v>674990</v>
      </c>
      <c r="BS122" s="11"/>
    </row>
    <row r="123" spans="1:71" ht="15" customHeight="1" x14ac:dyDescent="0.2">
      <c r="A123" s="327"/>
      <c r="B123" s="133" t="s">
        <v>226</v>
      </c>
      <c r="C123" s="316" t="s">
        <v>34</v>
      </c>
      <c r="D123" s="486" t="str">
        <f t="shared" si="43"/>
        <v>2.06.04.01.08</v>
      </c>
      <c r="E123" s="317" t="s">
        <v>181</v>
      </c>
      <c r="F123" s="133" t="s">
        <v>226</v>
      </c>
      <c r="G123" s="318" t="s">
        <v>128</v>
      </c>
      <c r="H123" s="319"/>
      <c r="I123" s="319"/>
      <c r="J123" s="319"/>
      <c r="K123" s="319"/>
      <c r="L123" s="320" t="s">
        <v>284</v>
      </c>
      <c r="M123" s="153" t="s">
        <v>285</v>
      </c>
      <c r="N123" s="320" t="s">
        <v>286</v>
      </c>
      <c r="O123" s="153">
        <v>2007</v>
      </c>
      <c r="P123" s="133" t="s">
        <v>128</v>
      </c>
      <c r="Q123" s="133" t="s">
        <v>128</v>
      </c>
      <c r="R123" s="133" t="s">
        <v>128</v>
      </c>
      <c r="S123" s="133" t="s">
        <v>128</v>
      </c>
      <c r="T123" s="133" t="s">
        <v>128</v>
      </c>
      <c r="U123" s="319"/>
      <c r="V123" s="319"/>
      <c r="W123" s="319"/>
      <c r="X123" s="319"/>
      <c r="Y123" s="319"/>
      <c r="Z123" s="319"/>
      <c r="AA123" s="319"/>
      <c r="AB123" s="319"/>
      <c r="AC123" s="319"/>
      <c r="AD123" s="319"/>
      <c r="AE123" s="319"/>
      <c r="AF123" s="319"/>
      <c r="AG123" s="319"/>
      <c r="AH123" s="319"/>
      <c r="AI123" s="319"/>
      <c r="AJ123" s="319"/>
      <c r="AK123" s="319"/>
      <c r="AL123" s="153" t="s">
        <v>130</v>
      </c>
      <c r="AM123" s="321">
        <v>675000</v>
      </c>
      <c r="AN123" s="153">
        <v>2007</v>
      </c>
      <c r="AO123" s="318">
        <v>1</v>
      </c>
      <c r="AP123" s="318" t="s">
        <v>350</v>
      </c>
      <c r="AQ123" s="131">
        <v>675000</v>
      </c>
      <c r="AR123" s="131">
        <v>675000</v>
      </c>
      <c r="AS123" s="328" t="s">
        <v>86</v>
      </c>
      <c r="AT123" s="328" t="s">
        <v>128</v>
      </c>
      <c r="AU123" s="328" t="s">
        <v>361</v>
      </c>
      <c r="AV123" s="328" t="s">
        <v>93</v>
      </c>
      <c r="AW123" s="329" t="s">
        <v>362</v>
      </c>
      <c r="AX123" s="59" t="s">
        <v>128</v>
      </c>
      <c r="AY123" s="43" t="s">
        <v>128</v>
      </c>
      <c r="AZ123" s="43" t="s">
        <v>128</v>
      </c>
      <c r="BB123" t="str">
        <f t="shared" si="29"/>
        <v>0</v>
      </c>
      <c r="BC123" s="42" t="str">
        <f t="shared" si="30"/>
        <v>2.06.04</v>
      </c>
      <c r="BD123" s="513" t="str">
        <f t="shared" si="37"/>
        <v>MEJA DAN KURSI KERJA/RAPAT PEJABAT</v>
      </c>
      <c r="BE123" s="42">
        <f t="shared" si="38"/>
        <v>5</v>
      </c>
      <c r="BF123" s="515">
        <f t="shared" si="31"/>
        <v>134998</v>
      </c>
      <c r="BG123" s="42">
        <f t="shared" si="32"/>
        <v>6</v>
      </c>
      <c r="BH123" s="529">
        <f t="shared" si="33"/>
        <v>674990</v>
      </c>
      <c r="BI123" s="517">
        <f t="shared" si="34"/>
        <v>0</v>
      </c>
      <c r="BJ123" s="515">
        <f t="shared" si="35"/>
        <v>0</v>
      </c>
      <c r="BK123" s="525">
        <f t="shared" si="44"/>
        <v>0</v>
      </c>
      <c r="BL123" s="525">
        <f t="shared" si="45"/>
        <v>0</v>
      </c>
      <c r="BM123" s="525">
        <f t="shared" si="39"/>
        <v>0</v>
      </c>
      <c r="BN123" s="516">
        <f t="shared" si="36"/>
        <v>2007</v>
      </c>
      <c r="BO123" s="588">
        <f t="shared" si="46"/>
        <v>10</v>
      </c>
      <c r="BP123" s="589">
        <f t="shared" si="40"/>
        <v>674990</v>
      </c>
      <c r="BQ123" s="682">
        <f t="shared" si="41"/>
        <v>674990</v>
      </c>
      <c r="BR123" s="591">
        <f t="shared" si="42"/>
        <v>674990</v>
      </c>
      <c r="BS123" s="11"/>
    </row>
    <row r="124" spans="1:71" ht="15" customHeight="1" x14ac:dyDescent="0.2">
      <c r="A124" s="327"/>
      <c r="B124" s="133" t="s">
        <v>215</v>
      </c>
      <c r="C124" s="316" t="s">
        <v>34</v>
      </c>
      <c r="D124" s="486" t="str">
        <f t="shared" si="43"/>
        <v>2.06.04.01.06</v>
      </c>
      <c r="E124" s="317" t="s">
        <v>181</v>
      </c>
      <c r="F124" s="133" t="s">
        <v>215</v>
      </c>
      <c r="G124" s="318" t="s">
        <v>128</v>
      </c>
      <c r="H124" s="319"/>
      <c r="I124" s="319"/>
      <c r="J124" s="319"/>
      <c r="K124" s="319"/>
      <c r="L124" s="320" t="s">
        <v>284</v>
      </c>
      <c r="M124" s="153" t="s">
        <v>285</v>
      </c>
      <c r="N124" s="320" t="s">
        <v>286</v>
      </c>
      <c r="O124" s="153">
        <v>2007</v>
      </c>
      <c r="P124" s="133" t="s">
        <v>128</v>
      </c>
      <c r="Q124" s="133" t="s">
        <v>128</v>
      </c>
      <c r="R124" s="133" t="s">
        <v>128</v>
      </c>
      <c r="S124" s="133" t="s">
        <v>128</v>
      </c>
      <c r="T124" s="133" t="s">
        <v>128</v>
      </c>
      <c r="U124" s="319"/>
      <c r="V124" s="319"/>
      <c r="W124" s="319"/>
      <c r="X124" s="319"/>
      <c r="Y124" s="319"/>
      <c r="Z124" s="319"/>
      <c r="AA124" s="319"/>
      <c r="AB124" s="319"/>
      <c r="AC124" s="319"/>
      <c r="AD124" s="319"/>
      <c r="AE124" s="319"/>
      <c r="AF124" s="319"/>
      <c r="AG124" s="319"/>
      <c r="AH124" s="319"/>
      <c r="AI124" s="319"/>
      <c r="AJ124" s="319"/>
      <c r="AK124" s="319"/>
      <c r="AL124" s="153" t="s">
        <v>130</v>
      </c>
      <c r="AM124" s="321">
        <v>675000</v>
      </c>
      <c r="AN124" s="153">
        <v>2007</v>
      </c>
      <c r="AO124" s="318">
        <v>1</v>
      </c>
      <c r="AP124" s="318" t="s">
        <v>350</v>
      </c>
      <c r="AQ124" s="131">
        <v>675000</v>
      </c>
      <c r="AR124" s="131">
        <v>675000</v>
      </c>
      <c r="AS124" s="328" t="s">
        <v>86</v>
      </c>
      <c r="AT124" s="328" t="s">
        <v>128</v>
      </c>
      <c r="AU124" s="328" t="s">
        <v>361</v>
      </c>
      <c r="AV124" s="328" t="s">
        <v>93</v>
      </c>
      <c r="AW124" s="329" t="s">
        <v>362</v>
      </c>
      <c r="AX124" s="59" t="s">
        <v>128</v>
      </c>
      <c r="AY124" s="43" t="s">
        <v>128</v>
      </c>
      <c r="AZ124" s="43" t="s">
        <v>128</v>
      </c>
      <c r="BB124" t="str">
        <f t="shared" si="29"/>
        <v>0</v>
      </c>
      <c r="BC124" s="42" t="str">
        <f t="shared" si="30"/>
        <v>2.06.04</v>
      </c>
      <c r="BD124" s="513" t="str">
        <f t="shared" si="37"/>
        <v>MEJA DAN KURSI KERJA/RAPAT PEJABAT</v>
      </c>
      <c r="BE124" s="42">
        <f t="shared" si="38"/>
        <v>5</v>
      </c>
      <c r="BF124" s="515">
        <f t="shared" si="31"/>
        <v>134998</v>
      </c>
      <c r="BG124" s="42">
        <f t="shared" si="32"/>
        <v>6</v>
      </c>
      <c r="BH124" s="529">
        <f t="shared" si="33"/>
        <v>674990</v>
      </c>
      <c r="BI124" s="517">
        <f t="shared" si="34"/>
        <v>0</v>
      </c>
      <c r="BJ124" s="515">
        <f t="shared" si="35"/>
        <v>0</v>
      </c>
      <c r="BK124" s="525">
        <f t="shared" si="44"/>
        <v>0</v>
      </c>
      <c r="BL124" s="525">
        <f t="shared" si="45"/>
        <v>0</v>
      </c>
      <c r="BM124" s="525">
        <f t="shared" si="39"/>
        <v>0</v>
      </c>
      <c r="BN124" s="516">
        <f t="shared" si="36"/>
        <v>2007</v>
      </c>
      <c r="BO124" s="588">
        <f t="shared" si="46"/>
        <v>10</v>
      </c>
      <c r="BP124" s="589">
        <f t="shared" si="40"/>
        <v>674990</v>
      </c>
      <c r="BQ124" s="682">
        <f t="shared" si="41"/>
        <v>674990</v>
      </c>
      <c r="BR124" s="591">
        <f t="shared" si="42"/>
        <v>674990</v>
      </c>
      <c r="BS124" s="11"/>
    </row>
    <row r="125" spans="1:71" ht="15" customHeight="1" x14ac:dyDescent="0.2">
      <c r="A125" s="327"/>
      <c r="B125" s="133" t="s">
        <v>215</v>
      </c>
      <c r="C125" s="316" t="s">
        <v>34</v>
      </c>
      <c r="D125" s="486" t="str">
        <f t="shared" si="43"/>
        <v>2.06.04.01.06</v>
      </c>
      <c r="E125" s="317" t="s">
        <v>181</v>
      </c>
      <c r="F125" s="133" t="s">
        <v>215</v>
      </c>
      <c r="G125" s="318" t="s">
        <v>128</v>
      </c>
      <c r="H125" s="319"/>
      <c r="I125" s="319"/>
      <c r="J125" s="319"/>
      <c r="K125" s="319"/>
      <c r="L125" s="320" t="s">
        <v>284</v>
      </c>
      <c r="M125" s="153" t="s">
        <v>285</v>
      </c>
      <c r="N125" s="320" t="s">
        <v>286</v>
      </c>
      <c r="O125" s="153">
        <v>2007</v>
      </c>
      <c r="P125" s="133" t="s">
        <v>128</v>
      </c>
      <c r="Q125" s="133" t="s">
        <v>128</v>
      </c>
      <c r="R125" s="133" t="s">
        <v>128</v>
      </c>
      <c r="S125" s="133" t="s">
        <v>128</v>
      </c>
      <c r="T125" s="133" t="s">
        <v>128</v>
      </c>
      <c r="U125" s="319"/>
      <c r="V125" s="319"/>
      <c r="W125" s="319"/>
      <c r="X125" s="319"/>
      <c r="Y125" s="319"/>
      <c r="Z125" s="319"/>
      <c r="AA125" s="319"/>
      <c r="AB125" s="319"/>
      <c r="AC125" s="319"/>
      <c r="AD125" s="319"/>
      <c r="AE125" s="319"/>
      <c r="AF125" s="319"/>
      <c r="AG125" s="319"/>
      <c r="AH125" s="319"/>
      <c r="AI125" s="319"/>
      <c r="AJ125" s="319"/>
      <c r="AK125" s="319"/>
      <c r="AL125" s="153" t="s">
        <v>130</v>
      </c>
      <c r="AM125" s="321">
        <v>675000</v>
      </c>
      <c r="AN125" s="153">
        <v>2007</v>
      </c>
      <c r="AO125" s="318">
        <v>1</v>
      </c>
      <c r="AP125" s="318" t="s">
        <v>350</v>
      </c>
      <c r="AQ125" s="131">
        <v>675000</v>
      </c>
      <c r="AR125" s="131">
        <v>675000</v>
      </c>
      <c r="AS125" s="328" t="s">
        <v>86</v>
      </c>
      <c r="AT125" s="328" t="s">
        <v>128</v>
      </c>
      <c r="AU125" s="328" t="s">
        <v>351</v>
      </c>
      <c r="AV125" s="328" t="s">
        <v>93</v>
      </c>
      <c r="AW125" s="329" t="s">
        <v>358</v>
      </c>
      <c r="AX125" s="59" t="s">
        <v>128</v>
      </c>
      <c r="AY125" s="43" t="s">
        <v>128</v>
      </c>
      <c r="AZ125" s="43" t="s">
        <v>128</v>
      </c>
      <c r="BB125" t="str">
        <f t="shared" si="29"/>
        <v>0</v>
      </c>
      <c r="BC125" s="42" t="str">
        <f t="shared" si="30"/>
        <v>2.06.04</v>
      </c>
      <c r="BD125" s="513" t="str">
        <f t="shared" si="37"/>
        <v>MEJA DAN KURSI KERJA/RAPAT PEJABAT</v>
      </c>
      <c r="BE125" s="42">
        <f t="shared" si="38"/>
        <v>5</v>
      </c>
      <c r="BF125" s="515">
        <f t="shared" si="31"/>
        <v>134998</v>
      </c>
      <c r="BG125" s="42">
        <f t="shared" si="32"/>
        <v>6</v>
      </c>
      <c r="BH125" s="529">
        <f t="shared" si="33"/>
        <v>674990</v>
      </c>
      <c r="BI125" s="517">
        <f t="shared" si="34"/>
        <v>0</v>
      </c>
      <c r="BJ125" s="515">
        <f t="shared" si="35"/>
        <v>0</v>
      </c>
      <c r="BK125" s="525">
        <f t="shared" si="44"/>
        <v>0</v>
      </c>
      <c r="BL125" s="525">
        <f t="shared" si="45"/>
        <v>0</v>
      </c>
      <c r="BM125" s="525">
        <f t="shared" si="39"/>
        <v>0</v>
      </c>
      <c r="BN125" s="516">
        <f t="shared" si="36"/>
        <v>2007</v>
      </c>
      <c r="BO125" s="588">
        <f t="shared" si="46"/>
        <v>10</v>
      </c>
      <c r="BP125" s="589">
        <f t="shared" si="40"/>
        <v>674990</v>
      </c>
      <c r="BQ125" s="682">
        <f t="shared" si="41"/>
        <v>674990</v>
      </c>
      <c r="BR125" s="591">
        <f t="shared" si="42"/>
        <v>674990</v>
      </c>
      <c r="BS125" s="11"/>
    </row>
    <row r="126" spans="1:71" ht="15" customHeight="1" x14ac:dyDescent="0.2">
      <c r="A126" s="327"/>
      <c r="B126" s="133" t="s">
        <v>215</v>
      </c>
      <c r="C126" s="316" t="s">
        <v>34</v>
      </c>
      <c r="D126" s="486" t="str">
        <f t="shared" si="43"/>
        <v>2.06.04.01.06</v>
      </c>
      <c r="E126" s="317" t="s">
        <v>181</v>
      </c>
      <c r="F126" s="133" t="s">
        <v>215</v>
      </c>
      <c r="G126" s="318" t="s">
        <v>128</v>
      </c>
      <c r="H126" s="319"/>
      <c r="I126" s="319"/>
      <c r="J126" s="319"/>
      <c r="K126" s="319"/>
      <c r="L126" s="320" t="s">
        <v>284</v>
      </c>
      <c r="M126" s="153" t="s">
        <v>285</v>
      </c>
      <c r="N126" s="320" t="s">
        <v>286</v>
      </c>
      <c r="O126" s="153">
        <v>2007</v>
      </c>
      <c r="P126" s="133" t="s">
        <v>128</v>
      </c>
      <c r="Q126" s="133" t="s">
        <v>128</v>
      </c>
      <c r="R126" s="133" t="s">
        <v>128</v>
      </c>
      <c r="S126" s="133" t="s">
        <v>128</v>
      </c>
      <c r="T126" s="133" t="s">
        <v>128</v>
      </c>
      <c r="U126" s="319"/>
      <c r="V126" s="319"/>
      <c r="W126" s="319"/>
      <c r="X126" s="319"/>
      <c r="Y126" s="319"/>
      <c r="Z126" s="319"/>
      <c r="AA126" s="319"/>
      <c r="AB126" s="319"/>
      <c r="AC126" s="319"/>
      <c r="AD126" s="319"/>
      <c r="AE126" s="319"/>
      <c r="AF126" s="319"/>
      <c r="AG126" s="319"/>
      <c r="AH126" s="319"/>
      <c r="AI126" s="319"/>
      <c r="AJ126" s="319"/>
      <c r="AK126" s="319"/>
      <c r="AL126" s="153" t="s">
        <v>130</v>
      </c>
      <c r="AM126" s="321">
        <v>675000</v>
      </c>
      <c r="AN126" s="153">
        <v>2007</v>
      </c>
      <c r="AO126" s="318">
        <v>1</v>
      </c>
      <c r="AP126" s="318" t="s">
        <v>350</v>
      </c>
      <c r="AQ126" s="131">
        <v>675000</v>
      </c>
      <c r="AR126" s="131">
        <v>675000</v>
      </c>
      <c r="AS126" s="328" t="s">
        <v>86</v>
      </c>
      <c r="AT126" s="328" t="s">
        <v>128</v>
      </c>
      <c r="AU126" s="328" t="s">
        <v>359</v>
      </c>
      <c r="AV126" s="328" t="s">
        <v>93</v>
      </c>
      <c r="AW126" s="329" t="s">
        <v>360</v>
      </c>
      <c r="AX126" s="59" t="s">
        <v>128</v>
      </c>
      <c r="AY126" s="43" t="s">
        <v>128</v>
      </c>
      <c r="AZ126" s="43" t="s">
        <v>128</v>
      </c>
      <c r="BB126" t="str">
        <f t="shared" si="29"/>
        <v>0</v>
      </c>
      <c r="BC126" s="42" t="str">
        <f t="shared" si="30"/>
        <v>2.06.04</v>
      </c>
      <c r="BD126" s="513" t="str">
        <f t="shared" si="37"/>
        <v>MEJA DAN KURSI KERJA/RAPAT PEJABAT</v>
      </c>
      <c r="BE126" s="42">
        <f t="shared" si="38"/>
        <v>5</v>
      </c>
      <c r="BF126" s="515">
        <f t="shared" si="31"/>
        <v>134998</v>
      </c>
      <c r="BG126" s="42">
        <f t="shared" si="32"/>
        <v>6</v>
      </c>
      <c r="BH126" s="529">
        <f t="shared" si="33"/>
        <v>674990</v>
      </c>
      <c r="BI126" s="517">
        <f t="shared" si="34"/>
        <v>0</v>
      </c>
      <c r="BJ126" s="515">
        <f t="shared" si="35"/>
        <v>0</v>
      </c>
      <c r="BK126" s="525">
        <f t="shared" si="44"/>
        <v>0</v>
      </c>
      <c r="BL126" s="525">
        <f t="shared" si="45"/>
        <v>0</v>
      </c>
      <c r="BM126" s="525">
        <f t="shared" si="39"/>
        <v>0</v>
      </c>
      <c r="BN126" s="516">
        <f t="shared" si="36"/>
        <v>2007</v>
      </c>
      <c r="BO126" s="588">
        <f t="shared" si="46"/>
        <v>10</v>
      </c>
      <c r="BP126" s="589">
        <f t="shared" si="40"/>
        <v>674990</v>
      </c>
      <c r="BQ126" s="682">
        <f t="shared" si="41"/>
        <v>674990</v>
      </c>
      <c r="BR126" s="591">
        <f t="shared" si="42"/>
        <v>674990</v>
      </c>
      <c r="BS126" s="11"/>
    </row>
    <row r="127" spans="1:71" ht="15" customHeight="1" x14ac:dyDescent="0.2">
      <c r="A127" s="327"/>
      <c r="B127" s="133" t="s">
        <v>215</v>
      </c>
      <c r="C127" s="316" t="s">
        <v>34</v>
      </c>
      <c r="D127" s="486" t="str">
        <f t="shared" si="43"/>
        <v>2.06.04.01.06</v>
      </c>
      <c r="E127" s="317" t="s">
        <v>181</v>
      </c>
      <c r="F127" s="133" t="s">
        <v>215</v>
      </c>
      <c r="G127" s="318" t="s">
        <v>128</v>
      </c>
      <c r="H127" s="319"/>
      <c r="I127" s="319"/>
      <c r="J127" s="319"/>
      <c r="K127" s="319"/>
      <c r="L127" s="320" t="s">
        <v>284</v>
      </c>
      <c r="M127" s="153" t="s">
        <v>285</v>
      </c>
      <c r="N127" s="320" t="s">
        <v>286</v>
      </c>
      <c r="O127" s="153">
        <v>2007</v>
      </c>
      <c r="P127" s="133" t="s">
        <v>128</v>
      </c>
      <c r="Q127" s="133" t="s">
        <v>128</v>
      </c>
      <c r="R127" s="133" t="s">
        <v>128</v>
      </c>
      <c r="S127" s="133" t="s">
        <v>128</v>
      </c>
      <c r="T127" s="133" t="s">
        <v>128</v>
      </c>
      <c r="U127" s="319"/>
      <c r="V127" s="319"/>
      <c r="W127" s="319"/>
      <c r="X127" s="319"/>
      <c r="Y127" s="319"/>
      <c r="Z127" s="319"/>
      <c r="AA127" s="319"/>
      <c r="AB127" s="319"/>
      <c r="AC127" s="319"/>
      <c r="AD127" s="319"/>
      <c r="AE127" s="319"/>
      <c r="AF127" s="319"/>
      <c r="AG127" s="319"/>
      <c r="AH127" s="319"/>
      <c r="AI127" s="319"/>
      <c r="AJ127" s="319"/>
      <c r="AK127" s="319"/>
      <c r="AL127" s="153" t="s">
        <v>130</v>
      </c>
      <c r="AM127" s="321">
        <v>675000</v>
      </c>
      <c r="AN127" s="153">
        <v>2007</v>
      </c>
      <c r="AO127" s="318">
        <v>1</v>
      </c>
      <c r="AP127" s="318" t="s">
        <v>350</v>
      </c>
      <c r="AQ127" s="131">
        <v>675000</v>
      </c>
      <c r="AR127" s="131">
        <v>675000</v>
      </c>
      <c r="AS127" s="328" t="s">
        <v>86</v>
      </c>
      <c r="AT127" s="328" t="s">
        <v>128</v>
      </c>
      <c r="AU127" s="328" t="s">
        <v>359</v>
      </c>
      <c r="AV127" s="328" t="s">
        <v>93</v>
      </c>
      <c r="AW127" s="329" t="s">
        <v>360</v>
      </c>
      <c r="AX127" s="59" t="s">
        <v>128</v>
      </c>
      <c r="AY127" s="43" t="s">
        <v>128</v>
      </c>
      <c r="AZ127" s="43" t="s">
        <v>128</v>
      </c>
      <c r="BB127" t="str">
        <f t="shared" si="29"/>
        <v>0</v>
      </c>
      <c r="BC127" s="42" t="str">
        <f t="shared" si="30"/>
        <v>2.06.04</v>
      </c>
      <c r="BD127" s="513" t="str">
        <f t="shared" si="37"/>
        <v>MEJA DAN KURSI KERJA/RAPAT PEJABAT</v>
      </c>
      <c r="BE127" s="42">
        <f t="shared" si="38"/>
        <v>5</v>
      </c>
      <c r="BF127" s="515">
        <f t="shared" si="31"/>
        <v>134998</v>
      </c>
      <c r="BG127" s="42">
        <f t="shared" si="32"/>
        <v>6</v>
      </c>
      <c r="BH127" s="529">
        <f t="shared" si="33"/>
        <v>674990</v>
      </c>
      <c r="BI127" s="517">
        <f t="shared" si="34"/>
        <v>0</v>
      </c>
      <c r="BJ127" s="515">
        <f t="shared" si="35"/>
        <v>0</v>
      </c>
      <c r="BK127" s="525">
        <f t="shared" si="44"/>
        <v>0</v>
      </c>
      <c r="BL127" s="525">
        <f t="shared" si="45"/>
        <v>0</v>
      </c>
      <c r="BM127" s="525">
        <f t="shared" si="39"/>
        <v>0</v>
      </c>
      <c r="BN127" s="516">
        <f t="shared" si="36"/>
        <v>2007</v>
      </c>
      <c r="BO127" s="588">
        <f t="shared" si="46"/>
        <v>10</v>
      </c>
      <c r="BP127" s="589">
        <f t="shared" si="40"/>
        <v>674990</v>
      </c>
      <c r="BQ127" s="682">
        <f t="shared" si="41"/>
        <v>674990</v>
      </c>
      <c r="BR127" s="591">
        <f t="shared" si="42"/>
        <v>674990</v>
      </c>
      <c r="BS127" s="11"/>
    </row>
    <row r="128" spans="1:71" ht="15" customHeight="1" x14ac:dyDescent="0.2">
      <c r="A128" s="327"/>
      <c r="B128" s="133" t="s">
        <v>215</v>
      </c>
      <c r="C128" s="316" t="s">
        <v>34</v>
      </c>
      <c r="D128" s="486" t="str">
        <f t="shared" si="43"/>
        <v>2.06.04.01.06</v>
      </c>
      <c r="E128" s="317" t="s">
        <v>181</v>
      </c>
      <c r="F128" s="133" t="s">
        <v>215</v>
      </c>
      <c r="G128" s="318" t="s">
        <v>128</v>
      </c>
      <c r="H128" s="319"/>
      <c r="I128" s="319"/>
      <c r="J128" s="319"/>
      <c r="K128" s="319"/>
      <c r="L128" s="320" t="s">
        <v>284</v>
      </c>
      <c r="M128" s="153" t="s">
        <v>285</v>
      </c>
      <c r="N128" s="320" t="s">
        <v>286</v>
      </c>
      <c r="O128" s="153">
        <v>2007</v>
      </c>
      <c r="P128" s="133" t="s">
        <v>128</v>
      </c>
      <c r="Q128" s="133" t="s">
        <v>128</v>
      </c>
      <c r="R128" s="133" t="s">
        <v>128</v>
      </c>
      <c r="S128" s="133" t="s">
        <v>128</v>
      </c>
      <c r="T128" s="133" t="s">
        <v>128</v>
      </c>
      <c r="U128" s="319"/>
      <c r="V128" s="319"/>
      <c r="W128" s="319"/>
      <c r="X128" s="319"/>
      <c r="Y128" s="319"/>
      <c r="Z128" s="319"/>
      <c r="AA128" s="319"/>
      <c r="AB128" s="319"/>
      <c r="AC128" s="319"/>
      <c r="AD128" s="319"/>
      <c r="AE128" s="319"/>
      <c r="AF128" s="319"/>
      <c r="AG128" s="319"/>
      <c r="AH128" s="319"/>
      <c r="AI128" s="319"/>
      <c r="AJ128" s="319"/>
      <c r="AK128" s="319"/>
      <c r="AL128" s="153" t="s">
        <v>130</v>
      </c>
      <c r="AM128" s="321">
        <v>675000</v>
      </c>
      <c r="AN128" s="153">
        <v>2007</v>
      </c>
      <c r="AO128" s="318">
        <v>1</v>
      </c>
      <c r="AP128" s="318" t="s">
        <v>350</v>
      </c>
      <c r="AQ128" s="131">
        <v>675000</v>
      </c>
      <c r="AR128" s="131">
        <v>675000</v>
      </c>
      <c r="AS128" s="328" t="s">
        <v>86</v>
      </c>
      <c r="AT128" s="328" t="s">
        <v>128</v>
      </c>
      <c r="AU128" s="328" t="s">
        <v>361</v>
      </c>
      <c r="AV128" s="328" t="s">
        <v>93</v>
      </c>
      <c r="AW128" s="329" t="s">
        <v>362</v>
      </c>
      <c r="AX128" s="59" t="s">
        <v>128</v>
      </c>
      <c r="AY128" s="43" t="s">
        <v>128</v>
      </c>
      <c r="AZ128" s="43" t="s">
        <v>128</v>
      </c>
      <c r="BB128" t="str">
        <f t="shared" si="29"/>
        <v>0</v>
      </c>
      <c r="BC128" s="42" t="str">
        <f t="shared" si="30"/>
        <v>2.06.04</v>
      </c>
      <c r="BD128" s="513" t="str">
        <f t="shared" si="37"/>
        <v>MEJA DAN KURSI KERJA/RAPAT PEJABAT</v>
      </c>
      <c r="BE128" s="42">
        <f t="shared" si="38"/>
        <v>5</v>
      </c>
      <c r="BF128" s="515">
        <f t="shared" si="31"/>
        <v>134998</v>
      </c>
      <c r="BG128" s="42">
        <f t="shared" si="32"/>
        <v>6</v>
      </c>
      <c r="BH128" s="529">
        <f t="shared" si="33"/>
        <v>674990</v>
      </c>
      <c r="BI128" s="517">
        <f t="shared" si="34"/>
        <v>0</v>
      </c>
      <c r="BJ128" s="515">
        <f t="shared" si="35"/>
        <v>0</v>
      </c>
      <c r="BK128" s="525">
        <f t="shared" si="44"/>
        <v>0</v>
      </c>
      <c r="BL128" s="525">
        <f t="shared" si="45"/>
        <v>0</v>
      </c>
      <c r="BM128" s="525">
        <f t="shared" si="39"/>
        <v>0</v>
      </c>
      <c r="BN128" s="516">
        <f t="shared" si="36"/>
        <v>2007</v>
      </c>
      <c r="BO128" s="588">
        <f t="shared" si="46"/>
        <v>10</v>
      </c>
      <c r="BP128" s="589">
        <f t="shared" si="40"/>
        <v>674990</v>
      </c>
      <c r="BQ128" s="682">
        <f t="shared" si="41"/>
        <v>674990</v>
      </c>
      <c r="BR128" s="591">
        <f t="shared" si="42"/>
        <v>674990</v>
      </c>
      <c r="BS128" s="11"/>
    </row>
    <row r="129" spans="1:71" ht="32" x14ac:dyDescent="0.2">
      <c r="A129" s="340"/>
      <c r="B129" s="151" t="s">
        <v>226</v>
      </c>
      <c r="C129" s="341" t="s">
        <v>34</v>
      </c>
      <c r="D129" s="486" t="str">
        <f t="shared" si="43"/>
        <v>2.06.04.01.08</v>
      </c>
      <c r="E129" s="317" t="s">
        <v>408</v>
      </c>
      <c r="F129" s="151" t="s">
        <v>226</v>
      </c>
      <c r="G129" s="343" t="s">
        <v>128</v>
      </c>
      <c r="H129" s="344"/>
      <c r="I129" s="344"/>
      <c r="J129" s="344"/>
      <c r="K129" s="344"/>
      <c r="L129" s="345" t="s">
        <v>284</v>
      </c>
      <c r="M129" s="105" t="s">
        <v>287</v>
      </c>
      <c r="N129" s="151" t="s">
        <v>288</v>
      </c>
      <c r="O129" s="151">
        <v>2007</v>
      </c>
      <c r="P129" s="105" t="s">
        <v>128</v>
      </c>
      <c r="Q129" s="105" t="s">
        <v>128</v>
      </c>
      <c r="R129" s="105" t="s">
        <v>128</v>
      </c>
      <c r="S129" s="105" t="s">
        <v>128</v>
      </c>
      <c r="T129" s="105" t="s">
        <v>128</v>
      </c>
      <c r="U129" s="344"/>
      <c r="V129" s="344"/>
      <c r="W129" s="344"/>
      <c r="X129" s="344"/>
      <c r="Y129" s="344"/>
      <c r="Z129" s="344"/>
      <c r="AA129" s="344"/>
      <c r="AB129" s="344"/>
      <c r="AC129" s="344"/>
      <c r="AD129" s="344"/>
      <c r="AE129" s="344"/>
      <c r="AF129" s="344"/>
      <c r="AG129" s="344"/>
      <c r="AH129" s="344"/>
      <c r="AI129" s="344"/>
      <c r="AJ129" s="344"/>
      <c r="AK129" s="344"/>
      <c r="AL129" s="151" t="s">
        <v>130</v>
      </c>
      <c r="AM129" s="346">
        <v>550000</v>
      </c>
      <c r="AN129" s="151">
        <v>2007</v>
      </c>
      <c r="AO129" s="343">
        <v>1</v>
      </c>
      <c r="AP129" s="343" t="s">
        <v>350</v>
      </c>
      <c r="AQ129" s="103">
        <v>550000</v>
      </c>
      <c r="AR129" s="103">
        <v>550000</v>
      </c>
      <c r="AS129" s="343" t="s">
        <v>86</v>
      </c>
      <c r="AT129" s="343" t="s">
        <v>128</v>
      </c>
      <c r="AU129" s="343" t="s">
        <v>361</v>
      </c>
      <c r="AV129" s="343" t="s">
        <v>93</v>
      </c>
      <c r="AW129" s="324" t="s">
        <v>362</v>
      </c>
      <c r="AX129" s="58" t="s">
        <v>128</v>
      </c>
      <c r="AY129" s="41" t="s">
        <v>128</v>
      </c>
      <c r="AZ129" s="41" t="s">
        <v>128</v>
      </c>
      <c r="BB129" t="str">
        <f t="shared" si="29"/>
        <v>0</v>
      </c>
      <c r="BC129" s="42" t="str">
        <f t="shared" si="30"/>
        <v>2.06.04</v>
      </c>
      <c r="BD129" s="513" t="str">
        <f t="shared" si="37"/>
        <v>MEJA DAN KURSI KERJA/RAPAT PEJABAT</v>
      </c>
      <c r="BE129" s="42">
        <f t="shared" si="38"/>
        <v>5</v>
      </c>
      <c r="BF129" s="515">
        <f t="shared" si="31"/>
        <v>109998</v>
      </c>
      <c r="BG129" s="42">
        <f t="shared" si="32"/>
        <v>6</v>
      </c>
      <c r="BH129" s="529">
        <f t="shared" si="33"/>
        <v>549990</v>
      </c>
      <c r="BI129" s="517">
        <f t="shared" si="34"/>
        <v>0</v>
      </c>
      <c r="BJ129" s="515">
        <f t="shared" si="35"/>
        <v>0</v>
      </c>
      <c r="BK129" s="525">
        <f t="shared" si="44"/>
        <v>0</v>
      </c>
      <c r="BL129" s="525">
        <f t="shared" si="45"/>
        <v>0</v>
      </c>
      <c r="BM129" s="525">
        <f t="shared" si="39"/>
        <v>0</v>
      </c>
      <c r="BN129" s="516">
        <f t="shared" si="36"/>
        <v>2007</v>
      </c>
      <c r="BO129" s="588">
        <f t="shared" si="46"/>
        <v>10</v>
      </c>
      <c r="BP129" s="589">
        <f t="shared" si="40"/>
        <v>549990</v>
      </c>
      <c r="BQ129" s="682">
        <f t="shared" si="41"/>
        <v>549990</v>
      </c>
      <c r="BR129" s="591">
        <f t="shared" si="42"/>
        <v>549990</v>
      </c>
      <c r="BS129" s="11"/>
    </row>
    <row r="130" spans="1:71" ht="32" x14ac:dyDescent="0.2">
      <c r="A130" s="340"/>
      <c r="B130" s="151" t="s">
        <v>226</v>
      </c>
      <c r="C130" s="341" t="s">
        <v>34</v>
      </c>
      <c r="D130" s="486" t="str">
        <f t="shared" si="43"/>
        <v>2.06.04.01.08</v>
      </c>
      <c r="E130" s="317" t="s">
        <v>408</v>
      </c>
      <c r="F130" s="151" t="s">
        <v>226</v>
      </c>
      <c r="G130" s="343" t="s">
        <v>128</v>
      </c>
      <c r="H130" s="344"/>
      <c r="I130" s="344"/>
      <c r="J130" s="344"/>
      <c r="K130" s="344"/>
      <c r="L130" s="345" t="s">
        <v>284</v>
      </c>
      <c r="M130" s="105" t="s">
        <v>287</v>
      </c>
      <c r="N130" s="151" t="s">
        <v>288</v>
      </c>
      <c r="O130" s="151">
        <v>2007</v>
      </c>
      <c r="P130" s="105" t="s">
        <v>128</v>
      </c>
      <c r="Q130" s="105" t="s">
        <v>128</v>
      </c>
      <c r="R130" s="105" t="s">
        <v>128</v>
      </c>
      <c r="S130" s="105" t="s">
        <v>128</v>
      </c>
      <c r="T130" s="105" t="s">
        <v>128</v>
      </c>
      <c r="U130" s="344"/>
      <c r="V130" s="344"/>
      <c r="W130" s="344"/>
      <c r="X130" s="344"/>
      <c r="Y130" s="344"/>
      <c r="Z130" s="344"/>
      <c r="AA130" s="344"/>
      <c r="AB130" s="344"/>
      <c r="AC130" s="344"/>
      <c r="AD130" s="344"/>
      <c r="AE130" s="344"/>
      <c r="AF130" s="344"/>
      <c r="AG130" s="344"/>
      <c r="AH130" s="344"/>
      <c r="AI130" s="344"/>
      <c r="AJ130" s="344"/>
      <c r="AK130" s="344"/>
      <c r="AL130" s="151" t="s">
        <v>130</v>
      </c>
      <c r="AM130" s="346">
        <v>550000</v>
      </c>
      <c r="AN130" s="151">
        <v>2007</v>
      </c>
      <c r="AO130" s="343">
        <v>1</v>
      </c>
      <c r="AP130" s="343" t="s">
        <v>350</v>
      </c>
      <c r="AQ130" s="103">
        <v>550000</v>
      </c>
      <c r="AR130" s="103">
        <v>550000</v>
      </c>
      <c r="AS130" s="343" t="s">
        <v>86</v>
      </c>
      <c r="AT130" s="343" t="s">
        <v>128</v>
      </c>
      <c r="AU130" s="343" t="s">
        <v>361</v>
      </c>
      <c r="AV130" s="343" t="s">
        <v>93</v>
      </c>
      <c r="AW130" s="324" t="s">
        <v>362</v>
      </c>
      <c r="AX130" s="58" t="s">
        <v>128</v>
      </c>
      <c r="AY130" s="41" t="s">
        <v>128</v>
      </c>
      <c r="AZ130" s="41" t="s">
        <v>128</v>
      </c>
      <c r="BB130" t="str">
        <f t="shared" si="29"/>
        <v>0</v>
      </c>
      <c r="BC130" s="42" t="str">
        <f t="shared" si="30"/>
        <v>2.06.04</v>
      </c>
      <c r="BD130" s="513" t="str">
        <f t="shared" si="37"/>
        <v>MEJA DAN KURSI KERJA/RAPAT PEJABAT</v>
      </c>
      <c r="BE130" s="42">
        <f t="shared" si="38"/>
        <v>5</v>
      </c>
      <c r="BF130" s="515">
        <f t="shared" si="31"/>
        <v>109998</v>
      </c>
      <c r="BG130" s="42">
        <f t="shared" si="32"/>
        <v>6</v>
      </c>
      <c r="BH130" s="529">
        <f t="shared" si="33"/>
        <v>549990</v>
      </c>
      <c r="BI130" s="517">
        <f t="shared" si="34"/>
        <v>0</v>
      </c>
      <c r="BJ130" s="515">
        <f t="shared" si="35"/>
        <v>0</v>
      </c>
      <c r="BK130" s="525">
        <f t="shared" si="44"/>
        <v>0</v>
      </c>
      <c r="BL130" s="525">
        <f t="shared" si="45"/>
        <v>0</v>
      </c>
      <c r="BM130" s="525">
        <f t="shared" si="39"/>
        <v>0</v>
      </c>
      <c r="BN130" s="516">
        <f t="shared" si="36"/>
        <v>2007</v>
      </c>
      <c r="BO130" s="588">
        <f t="shared" si="46"/>
        <v>10</v>
      </c>
      <c r="BP130" s="589">
        <f t="shared" si="40"/>
        <v>549990</v>
      </c>
      <c r="BQ130" s="682">
        <f t="shared" si="41"/>
        <v>549990</v>
      </c>
      <c r="BR130" s="591">
        <f t="shared" si="42"/>
        <v>549990</v>
      </c>
      <c r="BS130" s="11"/>
    </row>
    <row r="131" spans="1:71" ht="32" x14ac:dyDescent="0.2">
      <c r="A131" s="327"/>
      <c r="B131" s="153" t="s">
        <v>226</v>
      </c>
      <c r="C131" s="316" t="s">
        <v>34</v>
      </c>
      <c r="D131" s="486" t="str">
        <f t="shared" si="43"/>
        <v>2.06.04.01.08</v>
      </c>
      <c r="E131" s="317" t="s">
        <v>408</v>
      </c>
      <c r="F131" s="153" t="s">
        <v>226</v>
      </c>
      <c r="G131" s="318" t="s">
        <v>128</v>
      </c>
      <c r="H131" s="319"/>
      <c r="I131" s="319"/>
      <c r="J131" s="319"/>
      <c r="K131" s="319"/>
      <c r="L131" s="320" t="s">
        <v>284</v>
      </c>
      <c r="M131" s="133" t="s">
        <v>287</v>
      </c>
      <c r="N131" s="153" t="s">
        <v>288</v>
      </c>
      <c r="O131" s="153">
        <v>2007</v>
      </c>
      <c r="P131" s="133" t="s">
        <v>128</v>
      </c>
      <c r="Q131" s="133" t="s">
        <v>128</v>
      </c>
      <c r="R131" s="133" t="s">
        <v>128</v>
      </c>
      <c r="S131" s="133" t="s">
        <v>128</v>
      </c>
      <c r="T131" s="133" t="s">
        <v>128</v>
      </c>
      <c r="U131" s="319"/>
      <c r="V131" s="319"/>
      <c r="W131" s="319"/>
      <c r="X131" s="319"/>
      <c r="Y131" s="319"/>
      <c r="Z131" s="319"/>
      <c r="AA131" s="319"/>
      <c r="AB131" s="319"/>
      <c r="AC131" s="319"/>
      <c r="AD131" s="319"/>
      <c r="AE131" s="319"/>
      <c r="AF131" s="319"/>
      <c r="AG131" s="319"/>
      <c r="AH131" s="319"/>
      <c r="AI131" s="319"/>
      <c r="AJ131" s="319"/>
      <c r="AK131" s="319"/>
      <c r="AL131" s="153" t="s">
        <v>130</v>
      </c>
      <c r="AM131" s="321">
        <v>550000</v>
      </c>
      <c r="AN131" s="153">
        <v>2007</v>
      </c>
      <c r="AO131" s="318">
        <v>1</v>
      </c>
      <c r="AP131" s="318" t="s">
        <v>350</v>
      </c>
      <c r="AQ131" s="131">
        <v>550000</v>
      </c>
      <c r="AR131" s="131">
        <v>550000</v>
      </c>
      <c r="AS131" s="318" t="s">
        <v>86</v>
      </c>
      <c r="AT131" s="318" t="s">
        <v>128</v>
      </c>
      <c r="AU131" s="318" t="s">
        <v>352</v>
      </c>
      <c r="AV131" s="318" t="s">
        <v>93</v>
      </c>
      <c r="AW131" s="324" t="s">
        <v>368</v>
      </c>
      <c r="AX131" s="58" t="s">
        <v>128</v>
      </c>
      <c r="AY131" s="41" t="s">
        <v>128</v>
      </c>
      <c r="AZ131" s="41" t="s">
        <v>128</v>
      </c>
      <c r="BB131" t="str">
        <f t="shared" si="29"/>
        <v>0</v>
      </c>
      <c r="BC131" s="42" t="str">
        <f t="shared" si="30"/>
        <v>2.06.04</v>
      </c>
      <c r="BD131" s="513" t="str">
        <f t="shared" si="37"/>
        <v>MEJA DAN KURSI KERJA/RAPAT PEJABAT</v>
      </c>
      <c r="BE131" s="42">
        <f t="shared" si="38"/>
        <v>5</v>
      </c>
      <c r="BF131" s="515">
        <f t="shared" si="31"/>
        <v>109998</v>
      </c>
      <c r="BG131" s="42">
        <f t="shared" si="32"/>
        <v>6</v>
      </c>
      <c r="BH131" s="529">
        <f t="shared" si="33"/>
        <v>549990</v>
      </c>
      <c r="BI131" s="517">
        <f t="shared" si="34"/>
        <v>0</v>
      </c>
      <c r="BJ131" s="515">
        <f t="shared" si="35"/>
        <v>0</v>
      </c>
      <c r="BK131" s="525">
        <f t="shared" si="44"/>
        <v>0</v>
      </c>
      <c r="BL131" s="525">
        <f t="shared" si="45"/>
        <v>0</v>
      </c>
      <c r="BM131" s="525">
        <f t="shared" si="39"/>
        <v>0</v>
      </c>
      <c r="BN131" s="516">
        <f t="shared" si="36"/>
        <v>2007</v>
      </c>
      <c r="BO131" s="588">
        <f t="shared" si="46"/>
        <v>10</v>
      </c>
      <c r="BP131" s="589">
        <f t="shared" si="40"/>
        <v>549990</v>
      </c>
      <c r="BQ131" s="682">
        <f t="shared" si="41"/>
        <v>549990</v>
      </c>
      <c r="BR131" s="591">
        <f t="shared" si="42"/>
        <v>549990</v>
      </c>
      <c r="BS131" s="11"/>
    </row>
    <row r="132" spans="1:71" ht="32" x14ac:dyDescent="0.2">
      <c r="A132" s="327"/>
      <c r="B132" s="153" t="s">
        <v>226</v>
      </c>
      <c r="C132" s="316" t="s">
        <v>34</v>
      </c>
      <c r="D132" s="486" t="str">
        <f t="shared" si="43"/>
        <v>2.06.04.01.08</v>
      </c>
      <c r="E132" s="317" t="s">
        <v>408</v>
      </c>
      <c r="F132" s="153" t="s">
        <v>226</v>
      </c>
      <c r="G132" s="318" t="s">
        <v>128</v>
      </c>
      <c r="H132" s="319"/>
      <c r="I132" s="319"/>
      <c r="J132" s="319"/>
      <c r="K132" s="319"/>
      <c r="L132" s="320" t="s">
        <v>284</v>
      </c>
      <c r="M132" s="133" t="s">
        <v>287</v>
      </c>
      <c r="N132" s="153" t="s">
        <v>288</v>
      </c>
      <c r="O132" s="153">
        <v>2007</v>
      </c>
      <c r="P132" s="133" t="s">
        <v>128</v>
      </c>
      <c r="Q132" s="133" t="s">
        <v>128</v>
      </c>
      <c r="R132" s="133" t="s">
        <v>128</v>
      </c>
      <c r="S132" s="133" t="s">
        <v>128</v>
      </c>
      <c r="T132" s="133" t="s">
        <v>128</v>
      </c>
      <c r="U132" s="319"/>
      <c r="V132" s="319"/>
      <c r="W132" s="319"/>
      <c r="X132" s="319"/>
      <c r="Y132" s="319"/>
      <c r="Z132" s="319"/>
      <c r="AA132" s="319"/>
      <c r="AB132" s="319"/>
      <c r="AC132" s="319"/>
      <c r="AD132" s="319"/>
      <c r="AE132" s="319"/>
      <c r="AF132" s="319"/>
      <c r="AG132" s="319"/>
      <c r="AH132" s="319"/>
      <c r="AI132" s="319"/>
      <c r="AJ132" s="319"/>
      <c r="AK132" s="319"/>
      <c r="AL132" s="153" t="s">
        <v>130</v>
      </c>
      <c r="AM132" s="321">
        <v>550000</v>
      </c>
      <c r="AN132" s="153">
        <v>2007</v>
      </c>
      <c r="AO132" s="318">
        <v>1</v>
      </c>
      <c r="AP132" s="318" t="s">
        <v>350</v>
      </c>
      <c r="AQ132" s="131">
        <v>550000</v>
      </c>
      <c r="AR132" s="131">
        <v>550000</v>
      </c>
      <c r="AS132" s="318" t="s">
        <v>86</v>
      </c>
      <c r="AT132" s="318" t="s">
        <v>128</v>
      </c>
      <c r="AU132" s="318" t="s">
        <v>359</v>
      </c>
      <c r="AV132" s="318" t="s">
        <v>93</v>
      </c>
      <c r="AW132" s="324" t="s">
        <v>360</v>
      </c>
      <c r="AX132" s="58" t="s">
        <v>128</v>
      </c>
      <c r="AY132" s="41" t="s">
        <v>128</v>
      </c>
      <c r="AZ132" s="41" t="s">
        <v>128</v>
      </c>
      <c r="BB132" t="str">
        <f t="shared" si="29"/>
        <v>0</v>
      </c>
      <c r="BC132" s="42" t="str">
        <f t="shared" si="30"/>
        <v>2.06.04</v>
      </c>
      <c r="BD132" s="513" t="str">
        <f t="shared" si="37"/>
        <v>MEJA DAN KURSI KERJA/RAPAT PEJABAT</v>
      </c>
      <c r="BE132" s="42">
        <f t="shared" si="38"/>
        <v>5</v>
      </c>
      <c r="BF132" s="515">
        <f t="shared" si="31"/>
        <v>109998</v>
      </c>
      <c r="BG132" s="42">
        <f t="shared" si="32"/>
        <v>6</v>
      </c>
      <c r="BH132" s="529">
        <f t="shared" si="33"/>
        <v>549990</v>
      </c>
      <c r="BI132" s="517">
        <f t="shared" si="34"/>
        <v>0</v>
      </c>
      <c r="BJ132" s="515">
        <f t="shared" si="35"/>
        <v>0</v>
      </c>
      <c r="BK132" s="525">
        <f t="shared" si="44"/>
        <v>0</v>
      </c>
      <c r="BL132" s="525">
        <f t="shared" si="45"/>
        <v>0</v>
      </c>
      <c r="BM132" s="525">
        <f t="shared" si="39"/>
        <v>0</v>
      </c>
      <c r="BN132" s="516">
        <f t="shared" si="36"/>
        <v>2007</v>
      </c>
      <c r="BO132" s="588">
        <f t="shared" si="46"/>
        <v>10</v>
      </c>
      <c r="BP132" s="589">
        <f t="shared" si="40"/>
        <v>549990</v>
      </c>
      <c r="BQ132" s="682">
        <f t="shared" si="41"/>
        <v>549990</v>
      </c>
      <c r="BR132" s="591">
        <f t="shared" si="42"/>
        <v>549990</v>
      </c>
      <c r="BS132" s="11"/>
    </row>
    <row r="133" spans="1:71" ht="32" x14ac:dyDescent="0.2">
      <c r="A133" s="327"/>
      <c r="B133" s="153" t="s">
        <v>226</v>
      </c>
      <c r="C133" s="316" t="s">
        <v>34</v>
      </c>
      <c r="D133" s="486" t="str">
        <f t="shared" si="43"/>
        <v>2.06.04.01.08</v>
      </c>
      <c r="E133" s="317" t="s">
        <v>408</v>
      </c>
      <c r="F133" s="153" t="s">
        <v>226</v>
      </c>
      <c r="G133" s="318" t="s">
        <v>128</v>
      </c>
      <c r="H133" s="319"/>
      <c r="I133" s="319"/>
      <c r="J133" s="319"/>
      <c r="K133" s="319"/>
      <c r="L133" s="320" t="s">
        <v>284</v>
      </c>
      <c r="M133" s="133" t="s">
        <v>287</v>
      </c>
      <c r="N133" s="153" t="s">
        <v>288</v>
      </c>
      <c r="O133" s="153">
        <v>2007</v>
      </c>
      <c r="P133" s="133" t="s">
        <v>128</v>
      </c>
      <c r="Q133" s="133" t="s">
        <v>128</v>
      </c>
      <c r="R133" s="133" t="s">
        <v>128</v>
      </c>
      <c r="S133" s="133" t="s">
        <v>128</v>
      </c>
      <c r="T133" s="133" t="s">
        <v>128</v>
      </c>
      <c r="U133" s="319"/>
      <c r="V133" s="319"/>
      <c r="W133" s="319"/>
      <c r="X133" s="319"/>
      <c r="Y133" s="319"/>
      <c r="Z133" s="319"/>
      <c r="AA133" s="319"/>
      <c r="AB133" s="319"/>
      <c r="AC133" s="319"/>
      <c r="AD133" s="319"/>
      <c r="AE133" s="319"/>
      <c r="AF133" s="319"/>
      <c r="AG133" s="319"/>
      <c r="AH133" s="319"/>
      <c r="AI133" s="319"/>
      <c r="AJ133" s="319"/>
      <c r="AK133" s="319"/>
      <c r="AL133" s="153" t="s">
        <v>130</v>
      </c>
      <c r="AM133" s="321">
        <v>550000</v>
      </c>
      <c r="AN133" s="153">
        <v>2007</v>
      </c>
      <c r="AO133" s="318">
        <v>1</v>
      </c>
      <c r="AP133" s="318" t="s">
        <v>350</v>
      </c>
      <c r="AQ133" s="131">
        <v>550000</v>
      </c>
      <c r="AR133" s="131">
        <v>550000</v>
      </c>
      <c r="AS133" s="318" t="s">
        <v>86</v>
      </c>
      <c r="AT133" s="318" t="s">
        <v>128</v>
      </c>
      <c r="AU133" s="318" t="s">
        <v>361</v>
      </c>
      <c r="AV133" s="318" t="s">
        <v>93</v>
      </c>
      <c r="AW133" s="324" t="s">
        <v>362</v>
      </c>
      <c r="AX133" s="58" t="s">
        <v>128</v>
      </c>
      <c r="AY133" s="41" t="s">
        <v>128</v>
      </c>
      <c r="AZ133" s="41" t="s">
        <v>128</v>
      </c>
      <c r="BB133" t="str">
        <f t="shared" si="29"/>
        <v>0</v>
      </c>
      <c r="BC133" s="42" t="str">
        <f t="shared" si="30"/>
        <v>2.06.04</v>
      </c>
      <c r="BD133" s="513" t="str">
        <f t="shared" si="37"/>
        <v>MEJA DAN KURSI KERJA/RAPAT PEJABAT</v>
      </c>
      <c r="BE133" s="42">
        <f t="shared" si="38"/>
        <v>5</v>
      </c>
      <c r="BF133" s="515">
        <f t="shared" si="31"/>
        <v>109998</v>
      </c>
      <c r="BG133" s="42">
        <f t="shared" si="32"/>
        <v>6</v>
      </c>
      <c r="BH133" s="529">
        <f t="shared" si="33"/>
        <v>549990</v>
      </c>
      <c r="BI133" s="517">
        <f t="shared" si="34"/>
        <v>0</v>
      </c>
      <c r="BJ133" s="515">
        <f t="shared" si="35"/>
        <v>0</v>
      </c>
      <c r="BK133" s="525">
        <f t="shared" si="44"/>
        <v>0</v>
      </c>
      <c r="BL133" s="525">
        <f t="shared" si="45"/>
        <v>0</v>
      </c>
      <c r="BM133" s="525">
        <f t="shared" si="39"/>
        <v>0</v>
      </c>
      <c r="BN133" s="516">
        <f t="shared" si="36"/>
        <v>2007</v>
      </c>
      <c r="BO133" s="588">
        <f t="shared" si="46"/>
        <v>10</v>
      </c>
      <c r="BP133" s="589">
        <f t="shared" si="40"/>
        <v>549990</v>
      </c>
      <c r="BQ133" s="682">
        <f t="shared" si="41"/>
        <v>549990</v>
      </c>
      <c r="BR133" s="591">
        <f t="shared" si="42"/>
        <v>549990</v>
      </c>
      <c r="BS133" s="11"/>
    </row>
    <row r="134" spans="1:71" ht="32" x14ac:dyDescent="0.2">
      <c r="A134" s="327"/>
      <c r="B134" s="153" t="s">
        <v>226</v>
      </c>
      <c r="C134" s="316" t="s">
        <v>34</v>
      </c>
      <c r="D134" s="486" t="str">
        <f t="shared" si="43"/>
        <v>2.06.04.01.08</v>
      </c>
      <c r="E134" s="317" t="s">
        <v>408</v>
      </c>
      <c r="F134" s="153" t="s">
        <v>226</v>
      </c>
      <c r="G134" s="318" t="s">
        <v>128</v>
      </c>
      <c r="H134" s="319"/>
      <c r="I134" s="319"/>
      <c r="J134" s="319"/>
      <c r="K134" s="319"/>
      <c r="L134" s="320" t="s">
        <v>284</v>
      </c>
      <c r="M134" s="133" t="s">
        <v>287</v>
      </c>
      <c r="N134" s="153" t="s">
        <v>288</v>
      </c>
      <c r="O134" s="153">
        <v>2007</v>
      </c>
      <c r="P134" s="133" t="s">
        <v>128</v>
      </c>
      <c r="Q134" s="133" t="s">
        <v>128</v>
      </c>
      <c r="R134" s="133" t="s">
        <v>128</v>
      </c>
      <c r="S134" s="133" t="s">
        <v>128</v>
      </c>
      <c r="T134" s="133" t="s">
        <v>128</v>
      </c>
      <c r="U134" s="319"/>
      <c r="V134" s="319"/>
      <c r="W134" s="319"/>
      <c r="X134" s="319"/>
      <c r="Y134" s="319"/>
      <c r="Z134" s="319"/>
      <c r="AA134" s="319"/>
      <c r="AB134" s="319"/>
      <c r="AC134" s="319"/>
      <c r="AD134" s="319"/>
      <c r="AE134" s="319"/>
      <c r="AF134" s="319"/>
      <c r="AG134" s="319"/>
      <c r="AH134" s="319"/>
      <c r="AI134" s="319"/>
      <c r="AJ134" s="319"/>
      <c r="AK134" s="319"/>
      <c r="AL134" s="153" t="s">
        <v>130</v>
      </c>
      <c r="AM134" s="321">
        <v>550000</v>
      </c>
      <c r="AN134" s="153">
        <v>2007</v>
      </c>
      <c r="AO134" s="318">
        <v>1</v>
      </c>
      <c r="AP134" s="318" t="s">
        <v>350</v>
      </c>
      <c r="AQ134" s="131">
        <v>550000</v>
      </c>
      <c r="AR134" s="131">
        <v>550000</v>
      </c>
      <c r="AS134" s="318" t="s">
        <v>86</v>
      </c>
      <c r="AT134" s="318" t="s">
        <v>128</v>
      </c>
      <c r="AU134" s="318" t="s">
        <v>361</v>
      </c>
      <c r="AV134" s="318" t="s">
        <v>93</v>
      </c>
      <c r="AW134" s="324" t="s">
        <v>362</v>
      </c>
      <c r="AX134" s="58" t="s">
        <v>128</v>
      </c>
      <c r="AY134" s="41" t="s">
        <v>128</v>
      </c>
      <c r="AZ134" s="41" t="s">
        <v>128</v>
      </c>
      <c r="BB134" t="str">
        <f t="shared" si="29"/>
        <v>0</v>
      </c>
      <c r="BC134" s="42" t="str">
        <f t="shared" si="30"/>
        <v>2.06.04</v>
      </c>
      <c r="BD134" s="513" t="str">
        <f t="shared" si="37"/>
        <v>MEJA DAN KURSI KERJA/RAPAT PEJABAT</v>
      </c>
      <c r="BE134" s="42">
        <f t="shared" si="38"/>
        <v>5</v>
      </c>
      <c r="BF134" s="515">
        <f t="shared" si="31"/>
        <v>109998</v>
      </c>
      <c r="BG134" s="42">
        <f t="shared" si="32"/>
        <v>6</v>
      </c>
      <c r="BH134" s="529">
        <f t="shared" si="33"/>
        <v>549990</v>
      </c>
      <c r="BI134" s="517">
        <f t="shared" si="34"/>
        <v>0</v>
      </c>
      <c r="BJ134" s="515">
        <f t="shared" si="35"/>
        <v>0</v>
      </c>
      <c r="BK134" s="525">
        <f t="shared" si="44"/>
        <v>0</v>
      </c>
      <c r="BL134" s="525">
        <f t="shared" si="45"/>
        <v>0</v>
      </c>
      <c r="BM134" s="525">
        <f t="shared" si="39"/>
        <v>0</v>
      </c>
      <c r="BN134" s="516">
        <f t="shared" si="36"/>
        <v>2007</v>
      </c>
      <c r="BO134" s="588">
        <f t="shared" si="46"/>
        <v>10</v>
      </c>
      <c r="BP134" s="589">
        <f t="shared" si="40"/>
        <v>549990</v>
      </c>
      <c r="BQ134" s="682">
        <f t="shared" si="41"/>
        <v>549990</v>
      </c>
      <c r="BR134" s="591">
        <f t="shared" si="42"/>
        <v>549990</v>
      </c>
      <c r="BS134" s="11"/>
    </row>
    <row r="135" spans="1:71" ht="32" x14ac:dyDescent="0.2">
      <c r="A135" s="330"/>
      <c r="B135" s="278" t="s">
        <v>226</v>
      </c>
      <c r="C135" s="331" t="s">
        <v>34</v>
      </c>
      <c r="D135" s="494" t="str">
        <f t="shared" si="43"/>
        <v>2.06.04.01.08</v>
      </c>
      <c r="E135" s="477" t="s">
        <v>408</v>
      </c>
      <c r="F135" s="278" t="s">
        <v>226</v>
      </c>
      <c r="G135" s="332" t="s">
        <v>128</v>
      </c>
      <c r="H135" s="333"/>
      <c r="I135" s="333"/>
      <c r="J135" s="333"/>
      <c r="K135" s="333"/>
      <c r="L135" s="334" t="s">
        <v>284</v>
      </c>
      <c r="M135" s="214" t="s">
        <v>287</v>
      </c>
      <c r="N135" s="278" t="s">
        <v>288</v>
      </c>
      <c r="O135" s="278">
        <v>2007</v>
      </c>
      <c r="P135" s="214" t="s">
        <v>128</v>
      </c>
      <c r="Q135" s="214" t="s">
        <v>128</v>
      </c>
      <c r="R135" s="214" t="s">
        <v>128</v>
      </c>
      <c r="S135" s="214" t="s">
        <v>128</v>
      </c>
      <c r="T135" s="214" t="s">
        <v>128</v>
      </c>
      <c r="U135" s="333"/>
      <c r="V135" s="333"/>
      <c r="W135" s="333"/>
      <c r="X135" s="333"/>
      <c r="Y135" s="333"/>
      <c r="Z135" s="333"/>
      <c r="AA135" s="333"/>
      <c r="AB135" s="333"/>
      <c r="AC135" s="333"/>
      <c r="AD135" s="333"/>
      <c r="AE135" s="333"/>
      <c r="AF135" s="333"/>
      <c r="AG135" s="333"/>
      <c r="AH135" s="333"/>
      <c r="AI135" s="333"/>
      <c r="AJ135" s="333"/>
      <c r="AK135" s="333"/>
      <c r="AL135" s="278" t="s">
        <v>130</v>
      </c>
      <c r="AM135" s="335">
        <v>550000</v>
      </c>
      <c r="AN135" s="278">
        <v>2007</v>
      </c>
      <c r="AO135" s="332">
        <v>1</v>
      </c>
      <c r="AP135" s="332" t="s">
        <v>350</v>
      </c>
      <c r="AQ135" s="209">
        <v>550000</v>
      </c>
      <c r="AR135" s="209">
        <v>550000</v>
      </c>
      <c r="AS135" s="332" t="s">
        <v>86</v>
      </c>
      <c r="AT135" s="332" t="s">
        <v>128</v>
      </c>
      <c r="AU135" s="332" t="s">
        <v>359</v>
      </c>
      <c r="AV135" s="332" t="s">
        <v>93</v>
      </c>
      <c r="AW135" s="337" t="s">
        <v>360</v>
      </c>
      <c r="AX135" s="58" t="s">
        <v>128</v>
      </c>
      <c r="AY135" s="41" t="s">
        <v>128</v>
      </c>
      <c r="AZ135" s="41" t="s">
        <v>128</v>
      </c>
      <c r="BB135" t="str">
        <f t="shared" si="29"/>
        <v>0</v>
      </c>
      <c r="BC135" s="42" t="str">
        <f t="shared" si="30"/>
        <v>2.06.04</v>
      </c>
      <c r="BD135" s="513" t="str">
        <f t="shared" si="37"/>
        <v>MEJA DAN KURSI KERJA/RAPAT PEJABAT</v>
      </c>
      <c r="BE135" s="42">
        <f t="shared" si="38"/>
        <v>5</v>
      </c>
      <c r="BF135" s="515">
        <f t="shared" si="31"/>
        <v>109998</v>
      </c>
      <c r="BG135" s="42">
        <f t="shared" si="32"/>
        <v>6</v>
      </c>
      <c r="BH135" s="529">
        <f t="shared" si="33"/>
        <v>549990</v>
      </c>
      <c r="BI135" s="517">
        <f t="shared" si="34"/>
        <v>0</v>
      </c>
      <c r="BJ135" s="515">
        <f t="shared" si="35"/>
        <v>0</v>
      </c>
      <c r="BK135" s="525">
        <f t="shared" si="44"/>
        <v>0</v>
      </c>
      <c r="BL135" s="525">
        <f t="shared" si="45"/>
        <v>0</v>
      </c>
      <c r="BM135" s="525">
        <f t="shared" si="39"/>
        <v>0</v>
      </c>
      <c r="BN135" s="516">
        <f t="shared" si="36"/>
        <v>2007</v>
      </c>
      <c r="BO135" s="588">
        <f t="shared" si="46"/>
        <v>10</v>
      </c>
      <c r="BP135" s="589">
        <f t="shared" si="40"/>
        <v>549990</v>
      </c>
      <c r="BQ135" s="682">
        <f t="shared" si="41"/>
        <v>549990</v>
      </c>
      <c r="BR135" s="591">
        <f t="shared" si="42"/>
        <v>549990</v>
      </c>
      <c r="BS135" s="11"/>
    </row>
    <row r="136" spans="1:71" ht="32" x14ac:dyDescent="0.2">
      <c r="A136" s="327"/>
      <c r="B136" s="153" t="s">
        <v>226</v>
      </c>
      <c r="C136" s="316" t="s">
        <v>34</v>
      </c>
      <c r="D136" s="486" t="str">
        <f t="shared" si="43"/>
        <v>2.06.04.01.08</v>
      </c>
      <c r="E136" s="317" t="s">
        <v>408</v>
      </c>
      <c r="F136" s="153" t="s">
        <v>226</v>
      </c>
      <c r="G136" s="318" t="s">
        <v>128</v>
      </c>
      <c r="H136" s="319"/>
      <c r="I136" s="319"/>
      <c r="J136" s="319"/>
      <c r="K136" s="319"/>
      <c r="L136" s="320" t="s">
        <v>284</v>
      </c>
      <c r="M136" s="133" t="s">
        <v>287</v>
      </c>
      <c r="N136" s="153" t="s">
        <v>288</v>
      </c>
      <c r="O136" s="153">
        <v>2007</v>
      </c>
      <c r="P136" s="133" t="s">
        <v>128</v>
      </c>
      <c r="Q136" s="133" t="s">
        <v>128</v>
      </c>
      <c r="R136" s="133" t="s">
        <v>128</v>
      </c>
      <c r="S136" s="133" t="s">
        <v>128</v>
      </c>
      <c r="T136" s="133" t="s">
        <v>128</v>
      </c>
      <c r="U136" s="319"/>
      <c r="V136" s="319"/>
      <c r="W136" s="319"/>
      <c r="X136" s="319"/>
      <c r="Y136" s="319"/>
      <c r="Z136" s="319"/>
      <c r="AA136" s="319"/>
      <c r="AB136" s="319"/>
      <c r="AC136" s="319"/>
      <c r="AD136" s="319"/>
      <c r="AE136" s="319"/>
      <c r="AF136" s="319"/>
      <c r="AG136" s="319"/>
      <c r="AH136" s="319"/>
      <c r="AI136" s="319"/>
      <c r="AJ136" s="319"/>
      <c r="AK136" s="319"/>
      <c r="AL136" s="153" t="s">
        <v>130</v>
      </c>
      <c r="AM136" s="321">
        <v>550000</v>
      </c>
      <c r="AN136" s="153">
        <v>2007</v>
      </c>
      <c r="AO136" s="318">
        <v>1</v>
      </c>
      <c r="AP136" s="318" t="s">
        <v>350</v>
      </c>
      <c r="AQ136" s="131">
        <v>550000</v>
      </c>
      <c r="AR136" s="131">
        <v>550000</v>
      </c>
      <c r="AS136" s="318" t="s">
        <v>86</v>
      </c>
      <c r="AT136" s="318" t="s">
        <v>128</v>
      </c>
      <c r="AU136" s="318" t="s">
        <v>359</v>
      </c>
      <c r="AV136" s="318" t="s">
        <v>93</v>
      </c>
      <c r="AW136" s="324" t="s">
        <v>360</v>
      </c>
      <c r="AX136" s="58" t="s">
        <v>128</v>
      </c>
      <c r="AY136" s="41" t="s">
        <v>128</v>
      </c>
      <c r="AZ136" s="41" t="s">
        <v>128</v>
      </c>
      <c r="BB136" t="str">
        <f t="shared" si="29"/>
        <v>0</v>
      </c>
      <c r="BC136" s="42" t="str">
        <f t="shared" si="30"/>
        <v>2.06.04</v>
      </c>
      <c r="BD136" s="513" t="str">
        <f t="shared" si="37"/>
        <v>MEJA DAN KURSI KERJA/RAPAT PEJABAT</v>
      </c>
      <c r="BE136" s="42">
        <f t="shared" si="38"/>
        <v>5</v>
      </c>
      <c r="BF136" s="515">
        <f t="shared" si="31"/>
        <v>109998</v>
      </c>
      <c r="BG136" s="42">
        <f t="shared" si="32"/>
        <v>6</v>
      </c>
      <c r="BH136" s="529">
        <f t="shared" si="33"/>
        <v>549990</v>
      </c>
      <c r="BI136" s="517">
        <f t="shared" si="34"/>
        <v>0</v>
      </c>
      <c r="BJ136" s="515">
        <f t="shared" si="35"/>
        <v>0</v>
      </c>
      <c r="BK136" s="525">
        <f t="shared" si="44"/>
        <v>0</v>
      </c>
      <c r="BL136" s="525">
        <f t="shared" si="45"/>
        <v>0</v>
      </c>
      <c r="BM136" s="525">
        <f t="shared" si="39"/>
        <v>0</v>
      </c>
      <c r="BN136" s="516">
        <f t="shared" si="36"/>
        <v>2007</v>
      </c>
      <c r="BO136" s="588">
        <f t="shared" si="46"/>
        <v>10</v>
      </c>
      <c r="BP136" s="589">
        <f t="shared" si="40"/>
        <v>549990</v>
      </c>
      <c r="BQ136" s="682">
        <f t="shared" si="41"/>
        <v>549990</v>
      </c>
      <c r="BR136" s="591">
        <f t="shared" si="42"/>
        <v>549990</v>
      </c>
      <c r="BS136" s="11"/>
    </row>
    <row r="137" spans="1:71" ht="32" x14ac:dyDescent="0.2">
      <c r="A137" s="327"/>
      <c r="B137" s="153" t="s">
        <v>226</v>
      </c>
      <c r="C137" s="316" t="s">
        <v>34</v>
      </c>
      <c r="D137" s="486" t="str">
        <f t="shared" si="43"/>
        <v>2.06.04.01.08</v>
      </c>
      <c r="E137" s="317" t="s">
        <v>408</v>
      </c>
      <c r="F137" s="153" t="s">
        <v>226</v>
      </c>
      <c r="G137" s="318" t="s">
        <v>128</v>
      </c>
      <c r="H137" s="319"/>
      <c r="I137" s="319"/>
      <c r="J137" s="319"/>
      <c r="K137" s="319"/>
      <c r="L137" s="320" t="s">
        <v>284</v>
      </c>
      <c r="M137" s="133" t="s">
        <v>287</v>
      </c>
      <c r="N137" s="153" t="s">
        <v>288</v>
      </c>
      <c r="O137" s="153">
        <v>2007</v>
      </c>
      <c r="P137" s="133" t="s">
        <v>128</v>
      </c>
      <c r="Q137" s="133" t="s">
        <v>128</v>
      </c>
      <c r="R137" s="133" t="s">
        <v>128</v>
      </c>
      <c r="S137" s="133" t="s">
        <v>128</v>
      </c>
      <c r="T137" s="133" t="s">
        <v>128</v>
      </c>
      <c r="U137" s="319"/>
      <c r="V137" s="319"/>
      <c r="W137" s="319"/>
      <c r="X137" s="319"/>
      <c r="Y137" s="319"/>
      <c r="Z137" s="319"/>
      <c r="AA137" s="319"/>
      <c r="AB137" s="319"/>
      <c r="AC137" s="319"/>
      <c r="AD137" s="319"/>
      <c r="AE137" s="319"/>
      <c r="AF137" s="319"/>
      <c r="AG137" s="319"/>
      <c r="AH137" s="319"/>
      <c r="AI137" s="319"/>
      <c r="AJ137" s="319"/>
      <c r="AK137" s="319"/>
      <c r="AL137" s="153" t="s">
        <v>130</v>
      </c>
      <c r="AM137" s="321">
        <v>550000</v>
      </c>
      <c r="AN137" s="153">
        <v>2007</v>
      </c>
      <c r="AO137" s="318">
        <v>1</v>
      </c>
      <c r="AP137" s="318" t="s">
        <v>350</v>
      </c>
      <c r="AQ137" s="131">
        <v>550000</v>
      </c>
      <c r="AR137" s="131">
        <v>550000</v>
      </c>
      <c r="AS137" s="318" t="s">
        <v>86</v>
      </c>
      <c r="AT137" s="323" t="s">
        <v>128</v>
      </c>
      <c r="AU137" s="318" t="s">
        <v>352</v>
      </c>
      <c r="AV137" s="318" t="s">
        <v>93</v>
      </c>
      <c r="AW137" s="324" t="s">
        <v>353</v>
      </c>
      <c r="AX137" s="58" t="s">
        <v>128</v>
      </c>
      <c r="AY137" s="41" t="s">
        <v>128</v>
      </c>
      <c r="AZ137" s="41" t="s">
        <v>128</v>
      </c>
      <c r="BB137" t="str">
        <f t="shared" si="29"/>
        <v>0</v>
      </c>
      <c r="BC137" s="42" t="str">
        <f t="shared" si="30"/>
        <v>2.06.04</v>
      </c>
      <c r="BD137" s="513" t="str">
        <f t="shared" si="37"/>
        <v>MEJA DAN KURSI KERJA/RAPAT PEJABAT</v>
      </c>
      <c r="BE137" s="42">
        <f t="shared" si="38"/>
        <v>5</v>
      </c>
      <c r="BF137" s="515">
        <f t="shared" si="31"/>
        <v>109998</v>
      </c>
      <c r="BG137" s="42">
        <f t="shared" si="32"/>
        <v>6</v>
      </c>
      <c r="BH137" s="529">
        <f t="shared" si="33"/>
        <v>549990</v>
      </c>
      <c r="BI137" s="517">
        <f t="shared" si="34"/>
        <v>0</v>
      </c>
      <c r="BJ137" s="515">
        <f t="shared" si="35"/>
        <v>0</v>
      </c>
      <c r="BK137" s="525">
        <f t="shared" si="44"/>
        <v>0</v>
      </c>
      <c r="BL137" s="525">
        <f t="shared" si="45"/>
        <v>0</v>
      </c>
      <c r="BM137" s="525">
        <f t="shared" si="39"/>
        <v>0</v>
      </c>
      <c r="BN137" s="516">
        <f t="shared" si="36"/>
        <v>2007</v>
      </c>
      <c r="BO137" s="588">
        <f t="shared" si="46"/>
        <v>10</v>
      </c>
      <c r="BP137" s="589">
        <f t="shared" si="40"/>
        <v>549990</v>
      </c>
      <c r="BQ137" s="682">
        <f t="shared" si="41"/>
        <v>549990</v>
      </c>
      <c r="BR137" s="591">
        <f t="shared" si="42"/>
        <v>549990</v>
      </c>
      <c r="BS137" s="11"/>
    </row>
    <row r="138" spans="1:71" ht="32" x14ac:dyDescent="0.2">
      <c r="A138" s="327"/>
      <c r="B138" s="153" t="s">
        <v>226</v>
      </c>
      <c r="C138" s="316" t="s">
        <v>34</v>
      </c>
      <c r="D138" s="486" t="str">
        <f t="shared" si="43"/>
        <v>2.06.04.01.08</v>
      </c>
      <c r="E138" s="317" t="s">
        <v>408</v>
      </c>
      <c r="F138" s="153" t="s">
        <v>226</v>
      </c>
      <c r="G138" s="318" t="s">
        <v>128</v>
      </c>
      <c r="H138" s="319"/>
      <c r="I138" s="319"/>
      <c r="J138" s="319"/>
      <c r="K138" s="319"/>
      <c r="L138" s="320" t="s">
        <v>284</v>
      </c>
      <c r="M138" s="133" t="s">
        <v>287</v>
      </c>
      <c r="N138" s="153" t="s">
        <v>288</v>
      </c>
      <c r="O138" s="153">
        <v>2007</v>
      </c>
      <c r="P138" s="133" t="s">
        <v>128</v>
      </c>
      <c r="Q138" s="133" t="s">
        <v>128</v>
      </c>
      <c r="R138" s="133" t="s">
        <v>128</v>
      </c>
      <c r="S138" s="133" t="s">
        <v>128</v>
      </c>
      <c r="T138" s="133" t="s">
        <v>128</v>
      </c>
      <c r="U138" s="319"/>
      <c r="V138" s="319"/>
      <c r="W138" s="319"/>
      <c r="X138" s="319"/>
      <c r="Y138" s="319"/>
      <c r="Z138" s="319"/>
      <c r="AA138" s="319"/>
      <c r="AB138" s="319"/>
      <c r="AC138" s="319"/>
      <c r="AD138" s="319"/>
      <c r="AE138" s="319"/>
      <c r="AF138" s="319"/>
      <c r="AG138" s="319"/>
      <c r="AH138" s="319"/>
      <c r="AI138" s="319"/>
      <c r="AJ138" s="319"/>
      <c r="AK138" s="319"/>
      <c r="AL138" s="153" t="s">
        <v>130</v>
      </c>
      <c r="AM138" s="321">
        <v>550000</v>
      </c>
      <c r="AN138" s="153">
        <v>2007</v>
      </c>
      <c r="AO138" s="318">
        <v>1</v>
      </c>
      <c r="AP138" s="318" t="s">
        <v>350</v>
      </c>
      <c r="AQ138" s="131">
        <v>550000</v>
      </c>
      <c r="AR138" s="131">
        <v>550000</v>
      </c>
      <c r="AS138" s="318" t="s">
        <v>86</v>
      </c>
      <c r="AT138" s="323" t="s">
        <v>128</v>
      </c>
      <c r="AU138" s="318" t="s">
        <v>352</v>
      </c>
      <c r="AV138" s="318" t="s">
        <v>93</v>
      </c>
      <c r="AW138" s="324" t="s">
        <v>353</v>
      </c>
      <c r="AX138" s="58" t="s">
        <v>128</v>
      </c>
      <c r="AY138" s="41" t="s">
        <v>128</v>
      </c>
      <c r="AZ138" s="41" t="s">
        <v>128</v>
      </c>
      <c r="BB138" t="str">
        <f t="shared" si="29"/>
        <v>0</v>
      </c>
      <c r="BC138" s="42" t="str">
        <f t="shared" si="30"/>
        <v>2.06.04</v>
      </c>
      <c r="BD138" s="513" t="str">
        <f t="shared" si="37"/>
        <v>MEJA DAN KURSI KERJA/RAPAT PEJABAT</v>
      </c>
      <c r="BE138" s="42">
        <f t="shared" si="38"/>
        <v>5</v>
      </c>
      <c r="BF138" s="515">
        <f t="shared" si="31"/>
        <v>109998</v>
      </c>
      <c r="BG138" s="42">
        <f t="shared" si="32"/>
        <v>6</v>
      </c>
      <c r="BH138" s="529">
        <f t="shared" si="33"/>
        <v>549990</v>
      </c>
      <c r="BI138" s="517">
        <f t="shared" si="34"/>
        <v>0</v>
      </c>
      <c r="BJ138" s="515">
        <f t="shared" si="35"/>
        <v>0</v>
      </c>
      <c r="BK138" s="525">
        <f t="shared" si="44"/>
        <v>0</v>
      </c>
      <c r="BL138" s="525">
        <f t="shared" si="45"/>
        <v>0</v>
      </c>
      <c r="BM138" s="525">
        <f t="shared" si="39"/>
        <v>0</v>
      </c>
      <c r="BN138" s="516">
        <f t="shared" si="36"/>
        <v>2007</v>
      </c>
      <c r="BO138" s="588">
        <f t="shared" si="46"/>
        <v>10</v>
      </c>
      <c r="BP138" s="589">
        <f t="shared" si="40"/>
        <v>549990</v>
      </c>
      <c r="BQ138" s="682">
        <f t="shared" si="41"/>
        <v>549990</v>
      </c>
      <c r="BR138" s="591">
        <f t="shared" si="42"/>
        <v>549990</v>
      </c>
      <c r="BS138" s="11"/>
    </row>
    <row r="139" spans="1:71" ht="32" x14ac:dyDescent="0.2">
      <c r="A139" s="327"/>
      <c r="B139" s="153" t="s">
        <v>226</v>
      </c>
      <c r="C139" s="316" t="s">
        <v>34</v>
      </c>
      <c r="D139" s="486" t="str">
        <f t="shared" si="43"/>
        <v>2.06.04.01.08</v>
      </c>
      <c r="E139" s="317" t="s">
        <v>408</v>
      </c>
      <c r="F139" s="153" t="s">
        <v>226</v>
      </c>
      <c r="G139" s="318" t="s">
        <v>128</v>
      </c>
      <c r="H139" s="319"/>
      <c r="I139" s="319"/>
      <c r="J139" s="319"/>
      <c r="K139" s="319"/>
      <c r="L139" s="320" t="s">
        <v>284</v>
      </c>
      <c r="M139" s="133" t="s">
        <v>287</v>
      </c>
      <c r="N139" s="153" t="s">
        <v>288</v>
      </c>
      <c r="O139" s="153">
        <v>2007</v>
      </c>
      <c r="P139" s="133" t="s">
        <v>128</v>
      </c>
      <c r="Q139" s="133" t="s">
        <v>128</v>
      </c>
      <c r="R139" s="133" t="s">
        <v>128</v>
      </c>
      <c r="S139" s="133" t="s">
        <v>128</v>
      </c>
      <c r="T139" s="133" t="s">
        <v>128</v>
      </c>
      <c r="U139" s="319"/>
      <c r="V139" s="319"/>
      <c r="W139" s="319"/>
      <c r="X139" s="319"/>
      <c r="Y139" s="319"/>
      <c r="Z139" s="319"/>
      <c r="AA139" s="319"/>
      <c r="AB139" s="319"/>
      <c r="AC139" s="319"/>
      <c r="AD139" s="319"/>
      <c r="AE139" s="319"/>
      <c r="AF139" s="319"/>
      <c r="AG139" s="319"/>
      <c r="AH139" s="319"/>
      <c r="AI139" s="319"/>
      <c r="AJ139" s="319"/>
      <c r="AK139" s="319"/>
      <c r="AL139" s="153" t="s">
        <v>130</v>
      </c>
      <c r="AM139" s="321">
        <v>550000</v>
      </c>
      <c r="AN139" s="153">
        <v>2007</v>
      </c>
      <c r="AO139" s="318">
        <v>1</v>
      </c>
      <c r="AP139" s="318" t="s">
        <v>350</v>
      </c>
      <c r="AQ139" s="131">
        <v>550000</v>
      </c>
      <c r="AR139" s="131">
        <v>550000</v>
      </c>
      <c r="AS139" s="318" t="s">
        <v>86</v>
      </c>
      <c r="AT139" s="323" t="s">
        <v>128</v>
      </c>
      <c r="AU139" s="318" t="s">
        <v>352</v>
      </c>
      <c r="AV139" s="318" t="s">
        <v>93</v>
      </c>
      <c r="AW139" s="324" t="s">
        <v>353</v>
      </c>
      <c r="AX139" s="58" t="s">
        <v>128</v>
      </c>
      <c r="AY139" s="41" t="s">
        <v>128</v>
      </c>
      <c r="AZ139" s="41" t="s">
        <v>128</v>
      </c>
      <c r="BB139" t="str">
        <f t="shared" ref="BB139:BB202" si="47">IF(AM139&lt;300000,AM139,"0")</f>
        <v>0</v>
      </c>
      <c r="BC139" s="42" t="str">
        <f t="shared" si="30"/>
        <v>2.06.04</v>
      </c>
      <c r="BD139" s="513" t="str">
        <f t="shared" si="37"/>
        <v>MEJA DAN KURSI KERJA/RAPAT PEJABAT</v>
      </c>
      <c r="BE139" s="42">
        <f t="shared" si="38"/>
        <v>5</v>
      </c>
      <c r="BF139" s="515">
        <f t="shared" si="31"/>
        <v>109998</v>
      </c>
      <c r="BG139" s="42">
        <f t="shared" si="32"/>
        <v>6</v>
      </c>
      <c r="BH139" s="529">
        <f t="shared" si="33"/>
        <v>549990</v>
      </c>
      <c r="BI139" s="517">
        <f t="shared" si="34"/>
        <v>0</v>
      </c>
      <c r="BJ139" s="515">
        <f t="shared" si="35"/>
        <v>0</v>
      </c>
      <c r="BK139" s="525">
        <f t="shared" si="44"/>
        <v>0</v>
      </c>
      <c r="BL139" s="525">
        <f t="shared" si="45"/>
        <v>0</v>
      </c>
      <c r="BM139" s="525">
        <f t="shared" si="39"/>
        <v>0</v>
      </c>
      <c r="BN139" s="516">
        <f t="shared" si="36"/>
        <v>2007</v>
      </c>
      <c r="BO139" s="588">
        <f t="shared" si="46"/>
        <v>10</v>
      </c>
      <c r="BP139" s="589">
        <f t="shared" si="40"/>
        <v>549990</v>
      </c>
      <c r="BQ139" s="682">
        <f t="shared" si="41"/>
        <v>549990</v>
      </c>
      <c r="BR139" s="591">
        <f t="shared" si="42"/>
        <v>549990</v>
      </c>
      <c r="BS139" s="11"/>
    </row>
    <row r="140" spans="1:71" ht="32" x14ac:dyDescent="0.2">
      <c r="A140" s="327"/>
      <c r="B140" s="153" t="s">
        <v>226</v>
      </c>
      <c r="C140" s="316" t="s">
        <v>34</v>
      </c>
      <c r="D140" s="486" t="str">
        <f t="shared" si="43"/>
        <v>2.06.04.01.08</v>
      </c>
      <c r="E140" s="317" t="s">
        <v>408</v>
      </c>
      <c r="F140" s="153" t="s">
        <v>226</v>
      </c>
      <c r="G140" s="318" t="s">
        <v>128</v>
      </c>
      <c r="H140" s="319"/>
      <c r="I140" s="319"/>
      <c r="J140" s="319"/>
      <c r="K140" s="319"/>
      <c r="L140" s="320" t="s">
        <v>284</v>
      </c>
      <c r="M140" s="133" t="s">
        <v>287</v>
      </c>
      <c r="N140" s="153" t="s">
        <v>288</v>
      </c>
      <c r="O140" s="153">
        <v>2007</v>
      </c>
      <c r="P140" s="133" t="s">
        <v>128</v>
      </c>
      <c r="Q140" s="133" t="s">
        <v>128</v>
      </c>
      <c r="R140" s="133" t="s">
        <v>128</v>
      </c>
      <c r="S140" s="133" t="s">
        <v>128</v>
      </c>
      <c r="T140" s="133" t="s">
        <v>128</v>
      </c>
      <c r="U140" s="319"/>
      <c r="V140" s="319"/>
      <c r="W140" s="319"/>
      <c r="X140" s="319"/>
      <c r="Y140" s="319"/>
      <c r="Z140" s="319"/>
      <c r="AA140" s="319"/>
      <c r="AB140" s="319"/>
      <c r="AC140" s="319"/>
      <c r="AD140" s="319"/>
      <c r="AE140" s="319"/>
      <c r="AF140" s="319"/>
      <c r="AG140" s="319"/>
      <c r="AH140" s="319"/>
      <c r="AI140" s="319"/>
      <c r="AJ140" s="319"/>
      <c r="AK140" s="319"/>
      <c r="AL140" s="153" t="s">
        <v>130</v>
      </c>
      <c r="AM140" s="321">
        <v>550000</v>
      </c>
      <c r="AN140" s="153">
        <v>2007</v>
      </c>
      <c r="AO140" s="318">
        <v>1</v>
      </c>
      <c r="AP140" s="318" t="s">
        <v>350</v>
      </c>
      <c r="AQ140" s="131">
        <v>550000</v>
      </c>
      <c r="AR140" s="131">
        <v>550000</v>
      </c>
      <c r="AS140" s="318" t="s">
        <v>86</v>
      </c>
      <c r="AT140" s="323" t="s">
        <v>128</v>
      </c>
      <c r="AU140" s="318" t="s">
        <v>352</v>
      </c>
      <c r="AV140" s="318" t="s">
        <v>93</v>
      </c>
      <c r="AW140" s="324" t="s">
        <v>353</v>
      </c>
      <c r="AX140" s="58" t="s">
        <v>128</v>
      </c>
      <c r="AY140" s="41" t="s">
        <v>128</v>
      </c>
      <c r="AZ140" s="41" t="s">
        <v>128</v>
      </c>
      <c r="BB140" t="str">
        <f t="shared" si="47"/>
        <v>0</v>
      </c>
      <c r="BC140" s="42" t="str">
        <f t="shared" si="30"/>
        <v>2.06.04</v>
      </c>
      <c r="BD140" s="513" t="str">
        <f t="shared" si="37"/>
        <v>MEJA DAN KURSI KERJA/RAPAT PEJABAT</v>
      </c>
      <c r="BE140" s="42">
        <f t="shared" si="38"/>
        <v>5</v>
      </c>
      <c r="BF140" s="515">
        <f t="shared" si="31"/>
        <v>109998</v>
      </c>
      <c r="BG140" s="42">
        <f t="shared" si="32"/>
        <v>6</v>
      </c>
      <c r="BH140" s="529">
        <f t="shared" si="33"/>
        <v>549990</v>
      </c>
      <c r="BI140" s="517">
        <f t="shared" si="34"/>
        <v>0</v>
      </c>
      <c r="BJ140" s="515">
        <f t="shared" si="35"/>
        <v>0</v>
      </c>
      <c r="BK140" s="525">
        <f t="shared" si="44"/>
        <v>0</v>
      </c>
      <c r="BL140" s="525">
        <f t="shared" si="45"/>
        <v>0</v>
      </c>
      <c r="BM140" s="525">
        <f t="shared" si="39"/>
        <v>0</v>
      </c>
      <c r="BN140" s="516">
        <f t="shared" si="36"/>
        <v>2007</v>
      </c>
      <c r="BO140" s="588">
        <f t="shared" si="46"/>
        <v>10</v>
      </c>
      <c r="BP140" s="589">
        <f t="shared" si="40"/>
        <v>549990</v>
      </c>
      <c r="BQ140" s="682">
        <f t="shared" si="41"/>
        <v>549990</v>
      </c>
      <c r="BR140" s="591">
        <f t="shared" si="42"/>
        <v>549990</v>
      </c>
      <c r="BS140" s="11"/>
    </row>
    <row r="141" spans="1:71" ht="32" x14ac:dyDescent="0.2">
      <c r="A141" s="327"/>
      <c r="B141" s="153" t="s">
        <v>226</v>
      </c>
      <c r="C141" s="316" t="s">
        <v>34</v>
      </c>
      <c r="D141" s="486" t="str">
        <f t="shared" si="43"/>
        <v>2.06.04.01.08</v>
      </c>
      <c r="E141" s="317" t="s">
        <v>408</v>
      </c>
      <c r="F141" s="153" t="s">
        <v>226</v>
      </c>
      <c r="G141" s="318" t="s">
        <v>128</v>
      </c>
      <c r="H141" s="319"/>
      <c r="I141" s="319"/>
      <c r="J141" s="319"/>
      <c r="K141" s="319"/>
      <c r="L141" s="320" t="s">
        <v>284</v>
      </c>
      <c r="M141" s="133" t="s">
        <v>287</v>
      </c>
      <c r="N141" s="153" t="s">
        <v>288</v>
      </c>
      <c r="O141" s="153">
        <v>2007</v>
      </c>
      <c r="P141" s="133" t="s">
        <v>128</v>
      </c>
      <c r="Q141" s="133" t="s">
        <v>128</v>
      </c>
      <c r="R141" s="133" t="s">
        <v>128</v>
      </c>
      <c r="S141" s="133" t="s">
        <v>128</v>
      </c>
      <c r="T141" s="133" t="s">
        <v>128</v>
      </c>
      <c r="U141" s="319"/>
      <c r="V141" s="319"/>
      <c r="W141" s="319"/>
      <c r="X141" s="319"/>
      <c r="Y141" s="319"/>
      <c r="Z141" s="319"/>
      <c r="AA141" s="319"/>
      <c r="AB141" s="319"/>
      <c r="AC141" s="319"/>
      <c r="AD141" s="319"/>
      <c r="AE141" s="319"/>
      <c r="AF141" s="319"/>
      <c r="AG141" s="319"/>
      <c r="AH141" s="319"/>
      <c r="AI141" s="319"/>
      <c r="AJ141" s="319"/>
      <c r="AK141" s="319"/>
      <c r="AL141" s="153" t="s">
        <v>130</v>
      </c>
      <c r="AM141" s="321">
        <v>550000</v>
      </c>
      <c r="AN141" s="153">
        <v>2007</v>
      </c>
      <c r="AO141" s="318">
        <v>1</v>
      </c>
      <c r="AP141" s="318" t="s">
        <v>350</v>
      </c>
      <c r="AQ141" s="131">
        <v>550000</v>
      </c>
      <c r="AR141" s="131">
        <v>550000</v>
      </c>
      <c r="AS141" s="318" t="s">
        <v>86</v>
      </c>
      <c r="AT141" s="318" t="s">
        <v>128</v>
      </c>
      <c r="AU141" s="318" t="s">
        <v>352</v>
      </c>
      <c r="AV141" s="318" t="s">
        <v>93</v>
      </c>
      <c r="AW141" s="324" t="s">
        <v>368</v>
      </c>
      <c r="AX141" s="58" t="s">
        <v>128</v>
      </c>
      <c r="AY141" s="41" t="s">
        <v>128</v>
      </c>
      <c r="AZ141" s="41" t="s">
        <v>128</v>
      </c>
      <c r="BB141" t="str">
        <f t="shared" si="47"/>
        <v>0</v>
      </c>
      <c r="BC141" s="42" t="str">
        <f t="shared" si="30"/>
        <v>2.06.04</v>
      </c>
      <c r="BD141" s="513" t="str">
        <f t="shared" si="37"/>
        <v>MEJA DAN KURSI KERJA/RAPAT PEJABAT</v>
      </c>
      <c r="BE141" s="42">
        <f t="shared" si="38"/>
        <v>5</v>
      </c>
      <c r="BF141" s="515">
        <f t="shared" si="31"/>
        <v>109998</v>
      </c>
      <c r="BG141" s="42">
        <f t="shared" si="32"/>
        <v>6</v>
      </c>
      <c r="BH141" s="529">
        <f t="shared" si="33"/>
        <v>549990</v>
      </c>
      <c r="BI141" s="517">
        <f t="shared" si="34"/>
        <v>0</v>
      </c>
      <c r="BJ141" s="515">
        <f t="shared" si="35"/>
        <v>0</v>
      </c>
      <c r="BK141" s="525">
        <f t="shared" si="44"/>
        <v>0</v>
      </c>
      <c r="BL141" s="525">
        <f t="shared" si="45"/>
        <v>0</v>
      </c>
      <c r="BM141" s="525">
        <f t="shared" si="39"/>
        <v>0</v>
      </c>
      <c r="BN141" s="516">
        <f t="shared" si="36"/>
        <v>2007</v>
      </c>
      <c r="BO141" s="588">
        <f t="shared" si="46"/>
        <v>10</v>
      </c>
      <c r="BP141" s="589">
        <f t="shared" si="40"/>
        <v>549990</v>
      </c>
      <c r="BQ141" s="682">
        <f t="shared" si="41"/>
        <v>549990</v>
      </c>
      <c r="BR141" s="591">
        <f t="shared" si="42"/>
        <v>549990</v>
      </c>
      <c r="BS141" s="11"/>
    </row>
    <row r="142" spans="1:71" ht="15" customHeight="1" x14ac:dyDescent="0.2">
      <c r="A142" s="327"/>
      <c r="B142" s="153" t="s">
        <v>225</v>
      </c>
      <c r="C142" s="316" t="s">
        <v>34</v>
      </c>
      <c r="D142" s="486" t="str">
        <f t="shared" si="43"/>
        <v>2.06.04.03.08</v>
      </c>
      <c r="E142" s="317" t="s">
        <v>436</v>
      </c>
      <c r="F142" s="153" t="s">
        <v>225</v>
      </c>
      <c r="G142" s="318" t="s">
        <v>128</v>
      </c>
      <c r="H142" s="319"/>
      <c r="I142" s="319"/>
      <c r="J142" s="319"/>
      <c r="K142" s="319"/>
      <c r="L142" s="320" t="s">
        <v>289</v>
      </c>
      <c r="M142" s="133" t="s">
        <v>128</v>
      </c>
      <c r="N142" s="320" t="s">
        <v>290</v>
      </c>
      <c r="O142" s="153">
        <v>2007</v>
      </c>
      <c r="P142" s="133" t="s">
        <v>128</v>
      </c>
      <c r="Q142" s="133" t="s">
        <v>128</v>
      </c>
      <c r="R142" s="133" t="s">
        <v>128</v>
      </c>
      <c r="S142" s="133" t="s">
        <v>128</v>
      </c>
      <c r="T142" s="133" t="s">
        <v>128</v>
      </c>
      <c r="U142" s="319"/>
      <c r="V142" s="319"/>
      <c r="W142" s="319"/>
      <c r="X142" s="319"/>
      <c r="Y142" s="319"/>
      <c r="Z142" s="319"/>
      <c r="AA142" s="319"/>
      <c r="AB142" s="319"/>
      <c r="AC142" s="319"/>
      <c r="AD142" s="319"/>
      <c r="AE142" s="319"/>
      <c r="AF142" s="319"/>
      <c r="AG142" s="319"/>
      <c r="AH142" s="319"/>
      <c r="AI142" s="319"/>
      <c r="AJ142" s="319"/>
      <c r="AK142" s="319"/>
      <c r="AL142" s="153" t="s">
        <v>130</v>
      </c>
      <c r="AM142" s="321">
        <v>450000</v>
      </c>
      <c r="AN142" s="153">
        <v>2007</v>
      </c>
      <c r="AO142" s="318">
        <v>1</v>
      </c>
      <c r="AP142" s="318" t="s">
        <v>350</v>
      </c>
      <c r="AQ142" s="131">
        <v>450000</v>
      </c>
      <c r="AR142" s="131">
        <v>450000</v>
      </c>
      <c r="AS142" s="328" t="s">
        <v>86</v>
      </c>
      <c r="AT142" s="328" t="s">
        <v>128</v>
      </c>
      <c r="AU142" s="328" t="s">
        <v>361</v>
      </c>
      <c r="AV142" s="328" t="s">
        <v>93</v>
      </c>
      <c r="AW142" s="329" t="s">
        <v>362</v>
      </c>
      <c r="AX142" s="59" t="s">
        <v>128</v>
      </c>
      <c r="AY142" s="43" t="s">
        <v>128</v>
      </c>
      <c r="AZ142" s="43" t="s">
        <v>128</v>
      </c>
      <c r="BB142" t="str">
        <f t="shared" si="47"/>
        <v>0</v>
      </c>
      <c r="BC142" s="42" t="str">
        <f t="shared" si="30"/>
        <v>2.06.04</v>
      </c>
      <c r="BD142" s="513" t="str">
        <f t="shared" si="37"/>
        <v>MEJA DAN KURSI KERJA/RAPAT PEJABAT</v>
      </c>
      <c r="BE142" s="42">
        <f t="shared" si="38"/>
        <v>5</v>
      </c>
      <c r="BF142" s="515">
        <f t="shared" si="31"/>
        <v>89998</v>
      </c>
      <c r="BG142" s="42">
        <f t="shared" si="32"/>
        <v>6</v>
      </c>
      <c r="BH142" s="529">
        <f t="shared" si="33"/>
        <v>449990</v>
      </c>
      <c r="BI142" s="517">
        <f t="shared" si="34"/>
        <v>0</v>
      </c>
      <c r="BJ142" s="515">
        <f t="shared" si="35"/>
        <v>0</v>
      </c>
      <c r="BK142" s="525">
        <f t="shared" si="44"/>
        <v>0</v>
      </c>
      <c r="BL142" s="525">
        <f t="shared" si="45"/>
        <v>0</v>
      </c>
      <c r="BM142" s="525">
        <f t="shared" si="39"/>
        <v>0</v>
      </c>
      <c r="BN142" s="516">
        <f t="shared" si="36"/>
        <v>2007</v>
      </c>
      <c r="BO142" s="588">
        <f t="shared" si="46"/>
        <v>10</v>
      </c>
      <c r="BP142" s="589">
        <f t="shared" si="40"/>
        <v>449990</v>
      </c>
      <c r="BQ142" s="682">
        <f t="shared" si="41"/>
        <v>449990</v>
      </c>
      <c r="BR142" s="591">
        <f t="shared" si="42"/>
        <v>449990</v>
      </c>
      <c r="BS142" s="11"/>
    </row>
    <row r="143" spans="1:71" ht="15" customHeight="1" x14ac:dyDescent="0.2">
      <c r="A143" s="327"/>
      <c r="B143" s="153" t="s">
        <v>225</v>
      </c>
      <c r="C143" s="316" t="s">
        <v>34</v>
      </c>
      <c r="D143" s="486" t="str">
        <f t="shared" si="43"/>
        <v>2.06.04.03.08</v>
      </c>
      <c r="E143" s="317" t="s">
        <v>436</v>
      </c>
      <c r="F143" s="153" t="s">
        <v>225</v>
      </c>
      <c r="G143" s="318" t="s">
        <v>128</v>
      </c>
      <c r="H143" s="319"/>
      <c r="I143" s="319"/>
      <c r="J143" s="319"/>
      <c r="K143" s="319"/>
      <c r="L143" s="320" t="s">
        <v>289</v>
      </c>
      <c r="M143" s="133" t="s">
        <v>128</v>
      </c>
      <c r="N143" s="320" t="s">
        <v>290</v>
      </c>
      <c r="O143" s="153">
        <v>2007</v>
      </c>
      <c r="P143" s="133" t="s">
        <v>128</v>
      </c>
      <c r="Q143" s="133" t="s">
        <v>128</v>
      </c>
      <c r="R143" s="133" t="s">
        <v>128</v>
      </c>
      <c r="S143" s="133" t="s">
        <v>128</v>
      </c>
      <c r="T143" s="133" t="s">
        <v>128</v>
      </c>
      <c r="U143" s="319"/>
      <c r="V143" s="319"/>
      <c r="W143" s="319"/>
      <c r="X143" s="319"/>
      <c r="Y143" s="319"/>
      <c r="Z143" s="319"/>
      <c r="AA143" s="319"/>
      <c r="AB143" s="319"/>
      <c r="AC143" s="319"/>
      <c r="AD143" s="319"/>
      <c r="AE143" s="319"/>
      <c r="AF143" s="319"/>
      <c r="AG143" s="319"/>
      <c r="AH143" s="319"/>
      <c r="AI143" s="319"/>
      <c r="AJ143" s="319"/>
      <c r="AK143" s="319"/>
      <c r="AL143" s="153" t="s">
        <v>130</v>
      </c>
      <c r="AM143" s="321">
        <v>450000</v>
      </c>
      <c r="AN143" s="153">
        <v>2007</v>
      </c>
      <c r="AO143" s="318">
        <v>1</v>
      </c>
      <c r="AP143" s="318" t="s">
        <v>350</v>
      </c>
      <c r="AQ143" s="131">
        <v>450000</v>
      </c>
      <c r="AR143" s="131">
        <v>450000</v>
      </c>
      <c r="AS143" s="328" t="s">
        <v>86</v>
      </c>
      <c r="AT143" s="328" t="s">
        <v>128</v>
      </c>
      <c r="AU143" s="328" t="s">
        <v>351</v>
      </c>
      <c r="AV143" s="328" t="s">
        <v>93</v>
      </c>
      <c r="AW143" s="329" t="s">
        <v>358</v>
      </c>
      <c r="AX143" s="59" t="s">
        <v>128</v>
      </c>
      <c r="AY143" s="43" t="s">
        <v>128</v>
      </c>
      <c r="AZ143" s="43" t="s">
        <v>128</v>
      </c>
      <c r="BB143" t="str">
        <f t="shared" si="47"/>
        <v>0</v>
      </c>
      <c r="BC143" s="42" t="str">
        <f t="shared" si="30"/>
        <v>2.06.04</v>
      </c>
      <c r="BD143" s="513" t="str">
        <f t="shared" si="37"/>
        <v>MEJA DAN KURSI KERJA/RAPAT PEJABAT</v>
      </c>
      <c r="BE143" s="42">
        <f t="shared" si="38"/>
        <v>5</v>
      </c>
      <c r="BF143" s="515">
        <f t="shared" si="31"/>
        <v>89998</v>
      </c>
      <c r="BG143" s="42">
        <f t="shared" si="32"/>
        <v>6</v>
      </c>
      <c r="BH143" s="529">
        <f t="shared" si="33"/>
        <v>449990</v>
      </c>
      <c r="BI143" s="517">
        <f t="shared" si="34"/>
        <v>0</v>
      </c>
      <c r="BJ143" s="515">
        <f t="shared" si="35"/>
        <v>0</v>
      </c>
      <c r="BK143" s="525">
        <f t="shared" si="44"/>
        <v>0</v>
      </c>
      <c r="BL143" s="525">
        <f t="shared" si="45"/>
        <v>0</v>
      </c>
      <c r="BM143" s="525">
        <f t="shared" si="39"/>
        <v>0</v>
      </c>
      <c r="BN143" s="516">
        <f t="shared" si="36"/>
        <v>2007</v>
      </c>
      <c r="BO143" s="588">
        <f t="shared" si="46"/>
        <v>10</v>
      </c>
      <c r="BP143" s="589">
        <f t="shared" si="40"/>
        <v>449990</v>
      </c>
      <c r="BQ143" s="682">
        <f t="shared" si="41"/>
        <v>449990</v>
      </c>
      <c r="BR143" s="591">
        <f t="shared" si="42"/>
        <v>449990</v>
      </c>
      <c r="BS143" s="11"/>
    </row>
    <row r="144" spans="1:71" ht="15" customHeight="1" x14ac:dyDescent="0.2">
      <c r="A144" s="327"/>
      <c r="B144" s="153" t="s">
        <v>225</v>
      </c>
      <c r="C144" s="316" t="s">
        <v>34</v>
      </c>
      <c r="D144" s="486" t="str">
        <f t="shared" si="43"/>
        <v>2.06.04.03.08</v>
      </c>
      <c r="E144" s="317" t="s">
        <v>436</v>
      </c>
      <c r="F144" s="153" t="s">
        <v>225</v>
      </c>
      <c r="G144" s="318" t="s">
        <v>128</v>
      </c>
      <c r="H144" s="319"/>
      <c r="I144" s="319"/>
      <c r="J144" s="319"/>
      <c r="K144" s="319"/>
      <c r="L144" s="320" t="s">
        <v>289</v>
      </c>
      <c r="M144" s="133" t="s">
        <v>128</v>
      </c>
      <c r="N144" s="320" t="s">
        <v>290</v>
      </c>
      <c r="O144" s="153">
        <v>2007</v>
      </c>
      <c r="P144" s="133" t="s">
        <v>128</v>
      </c>
      <c r="Q144" s="133" t="s">
        <v>128</v>
      </c>
      <c r="R144" s="133" t="s">
        <v>128</v>
      </c>
      <c r="S144" s="133" t="s">
        <v>128</v>
      </c>
      <c r="T144" s="133" t="s">
        <v>128</v>
      </c>
      <c r="U144" s="319"/>
      <c r="V144" s="319"/>
      <c r="W144" s="319"/>
      <c r="X144" s="319"/>
      <c r="Y144" s="319"/>
      <c r="Z144" s="319"/>
      <c r="AA144" s="319"/>
      <c r="AB144" s="319"/>
      <c r="AC144" s="319"/>
      <c r="AD144" s="319"/>
      <c r="AE144" s="319"/>
      <c r="AF144" s="319"/>
      <c r="AG144" s="319"/>
      <c r="AH144" s="319"/>
      <c r="AI144" s="319"/>
      <c r="AJ144" s="319"/>
      <c r="AK144" s="319"/>
      <c r="AL144" s="153" t="s">
        <v>130</v>
      </c>
      <c r="AM144" s="321">
        <v>450000</v>
      </c>
      <c r="AN144" s="153">
        <v>2007</v>
      </c>
      <c r="AO144" s="318">
        <v>1</v>
      </c>
      <c r="AP144" s="318" t="s">
        <v>350</v>
      </c>
      <c r="AQ144" s="131">
        <v>450000</v>
      </c>
      <c r="AR144" s="131">
        <v>450000</v>
      </c>
      <c r="AS144" s="328" t="s">
        <v>86</v>
      </c>
      <c r="AT144" s="366" t="s">
        <v>128</v>
      </c>
      <c r="AU144" s="328" t="s">
        <v>352</v>
      </c>
      <c r="AV144" s="328" t="s">
        <v>93</v>
      </c>
      <c r="AW144" s="329" t="s">
        <v>353</v>
      </c>
      <c r="AX144" s="59" t="s">
        <v>128</v>
      </c>
      <c r="AY144" s="43" t="s">
        <v>128</v>
      </c>
      <c r="AZ144" s="43" t="s">
        <v>128</v>
      </c>
      <c r="BB144" t="str">
        <f t="shared" si="47"/>
        <v>0</v>
      </c>
      <c r="BC144" s="42" t="str">
        <f t="shared" ref="BC144:BC207" si="48">MID(B144,2,7)</f>
        <v>2.06.04</v>
      </c>
      <c r="BD144" s="513" t="str">
        <f t="shared" si="37"/>
        <v>MEJA DAN KURSI KERJA/RAPAT PEJABAT</v>
      </c>
      <c r="BE144" s="42">
        <f t="shared" si="38"/>
        <v>5</v>
      </c>
      <c r="BF144" s="515">
        <f t="shared" ref="BF144:BF207" si="49">(AM144-10)/BE144</f>
        <v>89998</v>
      </c>
      <c r="BG144" s="42">
        <f t="shared" ref="BG144:BG207" si="50">2013-BN144</f>
        <v>6</v>
      </c>
      <c r="BH144" s="529">
        <f t="shared" ref="BH144:BH207" si="51">IF(BG144&gt;BE144,AM144-10,BF144*BG144)</f>
        <v>449990</v>
      </c>
      <c r="BI144" s="517">
        <f t="shared" ref="BI144:BI207" si="52">IF(AM144-10=BH144,0,BF144)</f>
        <v>0</v>
      </c>
      <c r="BJ144" s="515">
        <f t="shared" ref="BJ144:BJ207" si="53">IF(AM144-10=BH144+BI144,0,BF144)</f>
        <v>0</v>
      </c>
      <c r="BK144" s="525">
        <f t="shared" si="44"/>
        <v>0</v>
      </c>
      <c r="BL144" s="525">
        <f t="shared" si="45"/>
        <v>0</v>
      </c>
      <c r="BM144" s="525">
        <f t="shared" si="39"/>
        <v>0</v>
      </c>
      <c r="BN144" s="516">
        <f t="shared" ref="BN144:BN207" si="54">O144</f>
        <v>2007</v>
      </c>
      <c r="BO144" s="588">
        <f t="shared" si="46"/>
        <v>10</v>
      </c>
      <c r="BP144" s="589">
        <f t="shared" si="40"/>
        <v>449990</v>
      </c>
      <c r="BQ144" s="682">
        <f t="shared" si="41"/>
        <v>449990</v>
      </c>
      <c r="BR144" s="591">
        <f t="shared" si="42"/>
        <v>449990</v>
      </c>
      <c r="BS144" s="11"/>
    </row>
    <row r="145" spans="1:71" ht="15" customHeight="1" x14ac:dyDescent="0.2">
      <c r="A145" s="327"/>
      <c r="B145" s="153" t="s">
        <v>225</v>
      </c>
      <c r="C145" s="316" t="s">
        <v>34</v>
      </c>
      <c r="D145" s="486" t="str">
        <f t="shared" si="43"/>
        <v>2.06.04.03.08</v>
      </c>
      <c r="E145" s="317" t="s">
        <v>436</v>
      </c>
      <c r="F145" s="153" t="s">
        <v>225</v>
      </c>
      <c r="G145" s="318" t="s">
        <v>128</v>
      </c>
      <c r="H145" s="319"/>
      <c r="I145" s="319"/>
      <c r="J145" s="319"/>
      <c r="K145" s="319"/>
      <c r="L145" s="320" t="s">
        <v>289</v>
      </c>
      <c r="M145" s="133" t="s">
        <v>128</v>
      </c>
      <c r="N145" s="320" t="s">
        <v>290</v>
      </c>
      <c r="O145" s="153">
        <v>2007</v>
      </c>
      <c r="P145" s="133" t="s">
        <v>128</v>
      </c>
      <c r="Q145" s="133" t="s">
        <v>128</v>
      </c>
      <c r="R145" s="133" t="s">
        <v>128</v>
      </c>
      <c r="S145" s="133" t="s">
        <v>128</v>
      </c>
      <c r="T145" s="133" t="s">
        <v>128</v>
      </c>
      <c r="U145" s="319"/>
      <c r="V145" s="319"/>
      <c r="W145" s="319"/>
      <c r="X145" s="319"/>
      <c r="Y145" s="319"/>
      <c r="Z145" s="319"/>
      <c r="AA145" s="319"/>
      <c r="AB145" s="319"/>
      <c r="AC145" s="319"/>
      <c r="AD145" s="319"/>
      <c r="AE145" s="319"/>
      <c r="AF145" s="319"/>
      <c r="AG145" s="319"/>
      <c r="AH145" s="319"/>
      <c r="AI145" s="319"/>
      <c r="AJ145" s="319"/>
      <c r="AK145" s="319"/>
      <c r="AL145" s="153" t="s">
        <v>130</v>
      </c>
      <c r="AM145" s="321">
        <v>450000</v>
      </c>
      <c r="AN145" s="153">
        <v>2007</v>
      </c>
      <c r="AO145" s="318">
        <v>1</v>
      </c>
      <c r="AP145" s="318" t="s">
        <v>350</v>
      </c>
      <c r="AQ145" s="131">
        <v>450000</v>
      </c>
      <c r="AR145" s="131">
        <v>450000</v>
      </c>
      <c r="AS145" s="328" t="s">
        <v>86</v>
      </c>
      <c r="AT145" s="328" t="s">
        <v>128</v>
      </c>
      <c r="AU145" s="328" t="s">
        <v>351</v>
      </c>
      <c r="AV145" s="328" t="s">
        <v>93</v>
      </c>
      <c r="AW145" s="329" t="s">
        <v>358</v>
      </c>
      <c r="AX145" s="59" t="s">
        <v>128</v>
      </c>
      <c r="AY145" s="43" t="s">
        <v>128</v>
      </c>
      <c r="AZ145" s="43" t="s">
        <v>128</v>
      </c>
      <c r="BB145" t="str">
        <f t="shared" si="47"/>
        <v>0</v>
      </c>
      <c r="BC145" s="42" t="str">
        <f t="shared" si="48"/>
        <v>2.06.04</v>
      </c>
      <c r="BD145" s="513" t="str">
        <f t="shared" si="37"/>
        <v>MEJA DAN KURSI KERJA/RAPAT PEJABAT</v>
      </c>
      <c r="BE145" s="42">
        <f t="shared" si="38"/>
        <v>5</v>
      </c>
      <c r="BF145" s="515">
        <f t="shared" si="49"/>
        <v>89998</v>
      </c>
      <c r="BG145" s="42">
        <f t="shared" si="50"/>
        <v>6</v>
      </c>
      <c r="BH145" s="529">
        <f t="shared" si="51"/>
        <v>449990</v>
      </c>
      <c r="BI145" s="517">
        <f t="shared" si="52"/>
        <v>0</v>
      </c>
      <c r="BJ145" s="515">
        <f t="shared" si="53"/>
        <v>0</v>
      </c>
      <c r="BK145" s="525">
        <f t="shared" si="44"/>
        <v>0</v>
      </c>
      <c r="BL145" s="525">
        <f t="shared" si="45"/>
        <v>0</v>
      </c>
      <c r="BM145" s="525">
        <f t="shared" si="39"/>
        <v>0</v>
      </c>
      <c r="BN145" s="516">
        <f t="shared" si="54"/>
        <v>2007</v>
      </c>
      <c r="BO145" s="588">
        <f t="shared" si="46"/>
        <v>10</v>
      </c>
      <c r="BP145" s="589">
        <f t="shared" si="40"/>
        <v>449990</v>
      </c>
      <c r="BQ145" s="682">
        <f t="shared" si="41"/>
        <v>449990</v>
      </c>
      <c r="BR145" s="591">
        <f t="shared" si="42"/>
        <v>449990</v>
      </c>
      <c r="BS145" s="11"/>
    </row>
    <row r="146" spans="1:71" ht="15" customHeight="1" x14ac:dyDescent="0.2">
      <c r="A146" s="327"/>
      <c r="B146" s="153" t="s">
        <v>225</v>
      </c>
      <c r="C146" s="316" t="s">
        <v>34</v>
      </c>
      <c r="D146" s="486" t="str">
        <f t="shared" si="43"/>
        <v>2.06.04.03.08</v>
      </c>
      <c r="E146" s="317" t="s">
        <v>436</v>
      </c>
      <c r="F146" s="153" t="s">
        <v>225</v>
      </c>
      <c r="G146" s="318" t="s">
        <v>128</v>
      </c>
      <c r="H146" s="319"/>
      <c r="I146" s="319"/>
      <c r="J146" s="319"/>
      <c r="K146" s="319"/>
      <c r="L146" s="320" t="s">
        <v>289</v>
      </c>
      <c r="M146" s="133" t="s">
        <v>128</v>
      </c>
      <c r="N146" s="320" t="s">
        <v>290</v>
      </c>
      <c r="O146" s="153">
        <v>2007</v>
      </c>
      <c r="P146" s="133" t="s">
        <v>128</v>
      </c>
      <c r="Q146" s="133" t="s">
        <v>128</v>
      </c>
      <c r="R146" s="133" t="s">
        <v>128</v>
      </c>
      <c r="S146" s="133" t="s">
        <v>128</v>
      </c>
      <c r="T146" s="133" t="s">
        <v>128</v>
      </c>
      <c r="U146" s="319"/>
      <c r="V146" s="319"/>
      <c r="W146" s="319"/>
      <c r="X146" s="319"/>
      <c r="Y146" s="319"/>
      <c r="Z146" s="319"/>
      <c r="AA146" s="319"/>
      <c r="AB146" s="319"/>
      <c r="AC146" s="319"/>
      <c r="AD146" s="319"/>
      <c r="AE146" s="319"/>
      <c r="AF146" s="319"/>
      <c r="AG146" s="319"/>
      <c r="AH146" s="319"/>
      <c r="AI146" s="319"/>
      <c r="AJ146" s="319"/>
      <c r="AK146" s="319"/>
      <c r="AL146" s="153" t="s">
        <v>130</v>
      </c>
      <c r="AM146" s="321">
        <v>450000</v>
      </c>
      <c r="AN146" s="153">
        <v>2007</v>
      </c>
      <c r="AO146" s="318">
        <v>1</v>
      </c>
      <c r="AP146" s="318" t="s">
        <v>350</v>
      </c>
      <c r="AQ146" s="131">
        <v>450000</v>
      </c>
      <c r="AR146" s="131">
        <v>450000</v>
      </c>
      <c r="AS146" s="328" t="s">
        <v>86</v>
      </c>
      <c r="AT146" s="366" t="s">
        <v>128</v>
      </c>
      <c r="AU146" s="328" t="s">
        <v>352</v>
      </c>
      <c r="AV146" s="328" t="s">
        <v>93</v>
      </c>
      <c r="AW146" s="329" t="s">
        <v>353</v>
      </c>
      <c r="AX146" s="59" t="s">
        <v>128</v>
      </c>
      <c r="AY146" s="43" t="s">
        <v>128</v>
      </c>
      <c r="AZ146" s="43" t="s">
        <v>128</v>
      </c>
      <c r="BB146" t="str">
        <f t="shared" si="47"/>
        <v>0</v>
      </c>
      <c r="BC146" s="42" t="str">
        <f t="shared" si="48"/>
        <v>2.06.04</v>
      </c>
      <c r="BD146" s="513" t="str">
        <f t="shared" si="37"/>
        <v>MEJA DAN KURSI KERJA/RAPAT PEJABAT</v>
      </c>
      <c r="BE146" s="42">
        <f t="shared" si="38"/>
        <v>5</v>
      </c>
      <c r="BF146" s="515">
        <f t="shared" si="49"/>
        <v>89998</v>
      </c>
      <c r="BG146" s="42">
        <f t="shared" si="50"/>
        <v>6</v>
      </c>
      <c r="BH146" s="529">
        <f t="shared" si="51"/>
        <v>449990</v>
      </c>
      <c r="BI146" s="517">
        <f t="shared" si="52"/>
        <v>0</v>
      </c>
      <c r="BJ146" s="515">
        <f t="shared" si="53"/>
        <v>0</v>
      </c>
      <c r="BK146" s="525">
        <f t="shared" si="44"/>
        <v>0</v>
      </c>
      <c r="BL146" s="525">
        <f t="shared" si="45"/>
        <v>0</v>
      </c>
      <c r="BM146" s="525">
        <f t="shared" si="39"/>
        <v>0</v>
      </c>
      <c r="BN146" s="516">
        <f t="shared" si="54"/>
        <v>2007</v>
      </c>
      <c r="BO146" s="588">
        <f t="shared" si="46"/>
        <v>10</v>
      </c>
      <c r="BP146" s="589">
        <f t="shared" si="40"/>
        <v>449990</v>
      </c>
      <c r="BQ146" s="682">
        <f t="shared" si="41"/>
        <v>449990</v>
      </c>
      <c r="BR146" s="591">
        <f t="shared" si="42"/>
        <v>449990</v>
      </c>
      <c r="BS146" s="11"/>
    </row>
    <row r="147" spans="1:71" ht="15" customHeight="1" x14ac:dyDescent="0.2">
      <c r="A147" s="327"/>
      <c r="B147" s="153" t="s">
        <v>225</v>
      </c>
      <c r="C147" s="316" t="s">
        <v>34</v>
      </c>
      <c r="D147" s="486" t="str">
        <f t="shared" si="43"/>
        <v>2.06.04.03.08</v>
      </c>
      <c r="E147" s="317" t="s">
        <v>436</v>
      </c>
      <c r="F147" s="153" t="s">
        <v>225</v>
      </c>
      <c r="G147" s="318" t="s">
        <v>128</v>
      </c>
      <c r="H147" s="319"/>
      <c r="I147" s="319"/>
      <c r="J147" s="319"/>
      <c r="K147" s="319"/>
      <c r="L147" s="320" t="s">
        <v>291</v>
      </c>
      <c r="M147" s="133" t="s">
        <v>128</v>
      </c>
      <c r="N147" s="320" t="s">
        <v>290</v>
      </c>
      <c r="O147" s="153">
        <v>2007</v>
      </c>
      <c r="P147" s="133" t="s">
        <v>128</v>
      </c>
      <c r="Q147" s="133" t="s">
        <v>128</v>
      </c>
      <c r="R147" s="133" t="s">
        <v>128</v>
      </c>
      <c r="S147" s="133" t="s">
        <v>128</v>
      </c>
      <c r="T147" s="133" t="s">
        <v>128</v>
      </c>
      <c r="U147" s="319"/>
      <c r="V147" s="319"/>
      <c r="W147" s="319"/>
      <c r="X147" s="319"/>
      <c r="Y147" s="319"/>
      <c r="Z147" s="319"/>
      <c r="AA147" s="319"/>
      <c r="AB147" s="319"/>
      <c r="AC147" s="319"/>
      <c r="AD147" s="319"/>
      <c r="AE147" s="319"/>
      <c r="AF147" s="319"/>
      <c r="AG147" s="319"/>
      <c r="AH147" s="319"/>
      <c r="AI147" s="319"/>
      <c r="AJ147" s="319"/>
      <c r="AK147" s="319"/>
      <c r="AL147" s="153" t="s">
        <v>130</v>
      </c>
      <c r="AM147" s="321">
        <v>450000</v>
      </c>
      <c r="AN147" s="153">
        <v>2007</v>
      </c>
      <c r="AO147" s="318">
        <v>1</v>
      </c>
      <c r="AP147" s="318" t="s">
        <v>350</v>
      </c>
      <c r="AQ147" s="131">
        <v>450000</v>
      </c>
      <c r="AR147" s="131">
        <v>450000</v>
      </c>
      <c r="AS147" s="328" t="s">
        <v>86</v>
      </c>
      <c r="AT147" s="328" t="s">
        <v>128</v>
      </c>
      <c r="AU147" s="328" t="s">
        <v>356</v>
      </c>
      <c r="AV147" s="328" t="s">
        <v>93</v>
      </c>
      <c r="AW147" s="329" t="s">
        <v>357</v>
      </c>
      <c r="AX147" s="59" t="s">
        <v>128</v>
      </c>
      <c r="AY147" s="43" t="s">
        <v>128</v>
      </c>
      <c r="AZ147" s="43" t="s">
        <v>128</v>
      </c>
      <c r="BB147" t="str">
        <f t="shared" si="47"/>
        <v>0</v>
      </c>
      <c r="BC147" s="42" t="str">
        <f t="shared" si="48"/>
        <v>2.06.04</v>
      </c>
      <c r="BD147" s="513" t="str">
        <f t="shared" si="37"/>
        <v>MEJA DAN KURSI KERJA/RAPAT PEJABAT</v>
      </c>
      <c r="BE147" s="42">
        <f t="shared" si="38"/>
        <v>5</v>
      </c>
      <c r="BF147" s="515">
        <f t="shared" si="49"/>
        <v>89998</v>
      </c>
      <c r="BG147" s="42">
        <f t="shared" si="50"/>
        <v>6</v>
      </c>
      <c r="BH147" s="529">
        <f t="shared" si="51"/>
        <v>449990</v>
      </c>
      <c r="BI147" s="517">
        <f t="shared" si="52"/>
        <v>0</v>
      </c>
      <c r="BJ147" s="515">
        <f t="shared" si="53"/>
        <v>0</v>
      </c>
      <c r="BK147" s="525">
        <f t="shared" si="44"/>
        <v>0</v>
      </c>
      <c r="BL147" s="525">
        <f t="shared" si="45"/>
        <v>0</v>
      </c>
      <c r="BM147" s="525">
        <f t="shared" si="39"/>
        <v>0</v>
      </c>
      <c r="BN147" s="516">
        <f t="shared" si="54"/>
        <v>2007</v>
      </c>
      <c r="BO147" s="588">
        <f t="shared" si="46"/>
        <v>10</v>
      </c>
      <c r="BP147" s="589">
        <f t="shared" si="40"/>
        <v>449990</v>
      </c>
      <c r="BQ147" s="682">
        <f t="shared" si="41"/>
        <v>449990</v>
      </c>
      <c r="BR147" s="591">
        <f t="shared" si="42"/>
        <v>449990</v>
      </c>
      <c r="BS147" s="11"/>
    </row>
    <row r="148" spans="1:71" ht="15" customHeight="1" x14ac:dyDescent="0.2">
      <c r="A148" s="327"/>
      <c r="B148" s="153" t="s">
        <v>225</v>
      </c>
      <c r="C148" s="316" t="s">
        <v>34</v>
      </c>
      <c r="D148" s="486" t="str">
        <f t="shared" si="43"/>
        <v>2.06.04.03.08</v>
      </c>
      <c r="E148" s="317" t="s">
        <v>436</v>
      </c>
      <c r="F148" s="153" t="s">
        <v>225</v>
      </c>
      <c r="G148" s="318" t="s">
        <v>128</v>
      </c>
      <c r="H148" s="319"/>
      <c r="I148" s="319"/>
      <c r="J148" s="319"/>
      <c r="K148" s="319"/>
      <c r="L148" s="320" t="s">
        <v>291</v>
      </c>
      <c r="M148" s="133" t="s">
        <v>128</v>
      </c>
      <c r="N148" s="320" t="s">
        <v>290</v>
      </c>
      <c r="O148" s="153">
        <v>2007</v>
      </c>
      <c r="P148" s="133" t="s">
        <v>128</v>
      </c>
      <c r="Q148" s="133" t="s">
        <v>128</v>
      </c>
      <c r="R148" s="133" t="s">
        <v>128</v>
      </c>
      <c r="S148" s="133" t="s">
        <v>128</v>
      </c>
      <c r="T148" s="133" t="s">
        <v>128</v>
      </c>
      <c r="U148" s="319"/>
      <c r="V148" s="319"/>
      <c r="W148" s="319"/>
      <c r="X148" s="319"/>
      <c r="Y148" s="319"/>
      <c r="Z148" s="319"/>
      <c r="AA148" s="319"/>
      <c r="AB148" s="319"/>
      <c r="AC148" s="319"/>
      <c r="AD148" s="319"/>
      <c r="AE148" s="319"/>
      <c r="AF148" s="319"/>
      <c r="AG148" s="319"/>
      <c r="AH148" s="319"/>
      <c r="AI148" s="319"/>
      <c r="AJ148" s="319"/>
      <c r="AK148" s="319"/>
      <c r="AL148" s="153" t="s">
        <v>130</v>
      </c>
      <c r="AM148" s="321">
        <v>450000</v>
      </c>
      <c r="AN148" s="153">
        <v>2007</v>
      </c>
      <c r="AO148" s="318">
        <v>1</v>
      </c>
      <c r="AP148" s="318" t="s">
        <v>350</v>
      </c>
      <c r="AQ148" s="131">
        <v>450000</v>
      </c>
      <c r="AR148" s="131">
        <v>450000</v>
      </c>
      <c r="AS148" s="328" t="s">
        <v>86</v>
      </c>
      <c r="AT148" s="318" t="s">
        <v>128</v>
      </c>
      <c r="AU148" s="318" t="s">
        <v>355</v>
      </c>
      <c r="AV148" s="318" t="s">
        <v>93</v>
      </c>
      <c r="AW148" s="324" t="s">
        <v>371</v>
      </c>
      <c r="AX148" s="58" t="s">
        <v>128</v>
      </c>
      <c r="AY148" s="41" t="s">
        <v>128</v>
      </c>
      <c r="AZ148" s="41" t="s">
        <v>128</v>
      </c>
      <c r="BB148" t="str">
        <f t="shared" si="47"/>
        <v>0</v>
      </c>
      <c r="BC148" s="42" t="str">
        <f t="shared" si="48"/>
        <v>2.06.04</v>
      </c>
      <c r="BD148" s="513" t="str">
        <f t="shared" si="37"/>
        <v>MEJA DAN KURSI KERJA/RAPAT PEJABAT</v>
      </c>
      <c r="BE148" s="42">
        <f t="shared" si="38"/>
        <v>5</v>
      </c>
      <c r="BF148" s="515">
        <f t="shared" si="49"/>
        <v>89998</v>
      </c>
      <c r="BG148" s="42">
        <f t="shared" si="50"/>
        <v>6</v>
      </c>
      <c r="BH148" s="529">
        <f t="shared" si="51"/>
        <v>449990</v>
      </c>
      <c r="BI148" s="517">
        <f t="shared" si="52"/>
        <v>0</v>
      </c>
      <c r="BJ148" s="515">
        <f t="shared" si="53"/>
        <v>0</v>
      </c>
      <c r="BK148" s="525">
        <f t="shared" si="44"/>
        <v>0</v>
      </c>
      <c r="BL148" s="525">
        <f t="shared" si="45"/>
        <v>0</v>
      </c>
      <c r="BM148" s="525">
        <f t="shared" si="39"/>
        <v>0</v>
      </c>
      <c r="BN148" s="516">
        <f t="shared" si="54"/>
        <v>2007</v>
      </c>
      <c r="BO148" s="588">
        <f t="shared" si="46"/>
        <v>10</v>
      </c>
      <c r="BP148" s="589">
        <f t="shared" si="40"/>
        <v>449990</v>
      </c>
      <c r="BQ148" s="682">
        <f t="shared" si="41"/>
        <v>449990</v>
      </c>
      <c r="BR148" s="591">
        <f t="shared" si="42"/>
        <v>449990</v>
      </c>
      <c r="BS148" s="11"/>
    </row>
    <row r="149" spans="1:71" ht="15" customHeight="1" x14ac:dyDescent="0.2">
      <c r="A149" s="327"/>
      <c r="B149" s="153" t="s">
        <v>225</v>
      </c>
      <c r="C149" s="316" t="s">
        <v>34</v>
      </c>
      <c r="D149" s="486" t="str">
        <f t="shared" si="43"/>
        <v>2.06.04.03.08</v>
      </c>
      <c r="E149" s="317" t="s">
        <v>436</v>
      </c>
      <c r="F149" s="153" t="s">
        <v>225</v>
      </c>
      <c r="G149" s="318" t="s">
        <v>128</v>
      </c>
      <c r="H149" s="319"/>
      <c r="I149" s="319"/>
      <c r="J149" s="319"/>
      <c r="K149" s="319"/>
      <c r="L149" s="320" t="s">
        <v>291</v>
      </c>
      <c r="M149" s="133" t="s">
        <v>128</v>
      </c>
      <c r="N149" s="320" t="s">
        <v>290</v>
      </c>
      <c r="O149" s="153">
        <v>2007</v>
      </c>
      <c r="P149" s="133" t="s">
        <v>128</v>
      </c>
      <c r="Q149" s="133" t="s">
        <v>128</v>
      </c>
      <c r="R149" s="133" t="s">
        <v>128</v>
      </c>
      <c r="S149" s="133" t="s">
        <v>128</v>
      </c>
      <c r="T149" s="133" t="s">
        <v>128</v>
      </c>
      <c r="U149" s="319"/>
      <c r="V149" s="319"/>
      <c r="W149" s="319"/>
      <c r="X149" s="319"/>
      <c r="Y149" s="319"/>
      <c r="Z149" s="319"/>
      <c r="AA149" s="319"/>
      <c r="AB149" s="319"/>
      <c r="AC149" s="319"/>
      <c r="AD149" s="319"/>
      <c r="AE149" s="319"/>
      <c r="AF149" s="319"/>
      <c r="AG149" s="319"/>
      <c r="AH149" s="319"/>
      <c r="AI149" s="319"/>
      <c r="AJ149" s="319"/>
      <c r="AK149" s="319"/>
      <c r="AL149" s="153" t="s">
        <v>130</v>
      </c>
      <c r="AM149" s="321">
        <v>450000</v>
      </c>
      <c r="AN149" s="153">
        <v>2007</v>
      </c>
      <c r="AO149" s="318">
        <v>1</v>
      </c>
      <c r="AP149" s="318" t="s">
        <v>350</v>
      </c>
      <c r="AQ149" s="131">
        <v>450000</v>
      </c>
      <c r="AR149" s="131">
        <v>450000</v>
      </c>
      <c r="AS149" s="328" t="s">
        <v>86</v>
      </c>
      <c r="AT149" s="328" t="s">
        <v>128</v>
      </c>
      <c r="AU149" s="328" t="s">
        <v>356</v>
      </c>
      <c r="AV149" s="328" t="s">
        <v>93</v>
      </c>
      <c r="AW149" s="329" t="s">
        <v>357</v>
      </c>
      <c r="AX149" s="59" t="s">
        <v>128</v>
      </c>
      <c r="AY149" s="43" t="s">
        <v>128</v>
      </c>
      <c r="AZ149" s="43" t="s">
        <v>128</v>
      </c>
      <c r="BB149" t="str">
        <f t="shared" si="47"/>
        <v>0</v>
      </c>
      <c r="BC149" s="42" t="str">
        <f t="shared" si="48"/>
        <v>2.06.04</v>
      </c>
      <c r="BD149" s="513" t="str">
        <f t="shared" si="37"/>
        <v>MEJA DAN KURSI KERJA/RAPAT PEJABAT</v>
      </c>
      <c r="BE149" s="42">
        <f t="shared" si="38"/>
        <v>5</v>
      </c>
      <c r="BF149" s="515">
        <f t="shared" si="49"/>
        <v>89998</v>
      </c>
      <c r="BG149" s="42">
        <f t="shared" si="50"/>
        <v>6</v>
      </c>
      <c r="BH149" s="529">
        <f t="shared" si="51"/>
        <v>449990</v>
      </c>
      <c r="BI149" s="517">
        <f t="shared" si="52"/>
        <v>0</v>
      </c>
      <c r="BJ149" s="515">
        <f t="shared" si="53"/>
        <v>0</v>
      </c>
      <c r="BK149" s="525">
        <f t="shared" si="44"/>
        <v>0</v>
      </c>
      <c r="BL149" s="525">
        <f t="shared" si="45"/>
        <v>0</v>
      </c>
      <c r="BM149" s="525">
        <f t="shared" si="39"/>
        <v>0</v>
      </c>
      <c r="BN149" s="516">
        <f t="shared" si="54"/>
        <v>2007</v>
      </c>
      <c r="BO149" s="588">
        <f t="shared" si="46"/>
        <v>10</v>
      </c>
      <c r="BP149" s="589">
        <f t="shared" si="40"/>
        <v>449990</v>
      </c>
      <c r="BQ149" s="682">
        <f t="shared" si="41"/>
        <v>449990</v>
      </c>
      <c r="BR149" s="591">
        <f t="shared" si="42"/>
        <v>449990</v>
      </c>
      <c r="BS149" s="11"/>
    </row>
    <row r="150" spans="1:71" ht="15" customHeight="1" x14ac:dyDescent="0.2">
      <c r="A150" s="327"/>
      <c r="B150" s="153" t="s">
        <v>225</v>
      </c>
      <c r="C150" s="316" t="s">
        <v>34</v>
      </c>
      <c r="D150" s="486" t="str">
        <f t="shared" si="43"/>
        <v>2.06.04.03.08</v>
      </c>
      <c r="E150" s="317" t="s">
        <v>436</v>
      </c>
      <c r="F150" s="153" t="s">
        <v>225</v>
      </c>
      <c r="G150" s="318" t="s">
        <v>128</v>
      </c>
      <c r="H150" s="319"/>
      <c r="I150" s="319"/>
      <c r="J150" s="319"/>
      <c r="K150" s="319"/>
      <c r="L150" s="320" t="s">
        <v>291</v>
      </c>
      <c r="M150" s="133" t="s">
        <v>128</v>
      </c>
      <c r="N150" s="320" t="s">
        <v>290</v>
      </c>
      <c r="O150" s="153">
        <v>2007</v>
      </c>
      <c r="P150" s="133" t="s">
        <v>128</v>
      </c>
      <c r="Q150" s="133" t="s">
        <v>128</v>
      </c>
      <c r="R150" s="133" t="s">
        <v>128</v>
      </c>
      <c r="S150" s="133" t="s">
        <v>128</v>
      </c>
      <c r="T150" s="133" t="s">
        <v>128</v>
      </c>
      <c r="U150" s="319"/>
      <c r="V150" s="319"/>
      <c r="W150" s="319"/>
      <c r="X150" s="319"/>
      <c r="Y150" s="319"/>
      <c r="Z150" s="319"/>
      <c r="AA150" s="319"/>
      <c r="AB150" s="319"/>
      <c r="AC150" s="319"/>
      <c r="AD150" s="319"/>
      <c r="AE150" s="319"/>
      <c r="AF150" s="319"/>
      <c r="AG150" s="319"/>
      <c r="AH150" s="319"/>
      <c r="AI150" s="319"/>
      <c r="AJ150" s="319"/>
      <c r="AK150" s="319"/>
      <c r="AL150" s="153" t="s">
        <v>130</v>
      </c>
      <c r="AM150" s="321">
        <v>450000</v>
      </c>
      <c r="AN150" s="153">
        <v>2007</v>
      </c>
      <c r="AO150" s="318">
        <v>1</v>
      </c>
      <c r="AP150" s="318" t="s">
        <v>350</v>
      </c>
      <c r="AQ150" s="131">
        <v>450000</v>
      </c>
      <c r="AR150" s="131">
        <v>450000</v>
      </c>
      <c r="AS150" s="328" t="s">
        <v>86</v>
      </c>
      <c r="AT150" s="318" t="s">
        <v>128</v>
      </c>
      <c r="AU150" s="318" t="s">
        <v>355</v>
      </c>
      <c r="AV150" s="318" t="s">
        <v>93</v>
      </c>
      <c r="AW150" s="324" t="s">
        <v>370</v>
      </c>
      <c r="AX150" s="58" t="s">
        <v>128</v>
      </c>
      <c r="AY150" s="41" t="s">
        <v>128</v>
      </c>
      <c r="AZ150" s="41" t="s">
        <v>128</v>
      </c>
      <c r="BB150" t="str">
        <f t="shared" si="47"/>
        <v>0</v>
      </c>
      <c r="BC150" s="42" t="str">
        <f t="shared" si="48"/>
        <v>2.06.04</v>
      </c>
      <c r="BD150" s="513" t="str">
        <f t="shared" si="37"/>
        <v>MEJA DAN KURSI KERJA/RAPAT PEJABAT</v>
      </c>
      <c r="BE150" s="42">
        <f t="shared" si="38"/>
        <v>5</v>
      </c>
      <c r="BF150" s="515">
        <f t="shared" si="49"/>
        <v>89998</v>
      </c>
      <c r="BG150" s="42">
        <f t="shared" si="50"/>
        <v>6</v>
      </c>
      <c r="BH150" s="529">
        <f t="shared" si="51"/>
        <v>449990</v>
      </c>
      <c r="BI150" s="517">
        <f t="shared" si="52"/>
        <v>0</v>
      </c>
      <c r="BJ150" s="515">
        <f t="shared" si="53"/>
        <v>0</v>
      </c>
      <c r="BK150" s="525">
        <f t="shared" si="44"/>
        <v>0</v>
      </c>
      <c r="BL150" s="525">
        <f t="shared" si="45"/>
        <v>0</v>
      </c>
      <c r="BM150" s="525">
        <f t="shared" si="39"/>
        <v>0</v>
      </c>
      <c r="BN150" s="516">
        <f t="shared" si="54"/>
        <v>2007</v>
      </c>
      <c r="BO150" s="588">
        <f t="shared" si="46"/>
        <v>10</v>
      </c>
      <c r="BP150" s="589">
        <f t="shared" si="40"/>
        <v>449990</v>
      </c>
      <c r="BQ150" s="682">
        <f t="shared" si="41"/>
        <v>449990</v>
      </c>
      <c r="BR150" s="591">
        <f t="shared" si="42"/>
        <v>449990</v>
      </c>
      <c r="BS150" s="11"/>
    </row>
    <row r="151" spans="1:71" ht="15" customHeight="1" x14ac:dyDescent="0.2">
      <c r="A151" s="327"/>
      <c r="B151" s="153" t="s">
        <v>225</v>
      </c>
      <c r="C151" s="316" t="s">
        <v>34</v>
      </c>
      <c r="D151" s="486" t="str">
        <f t="shared" si="43"/>
        <v>2.06.04.03.08</v>
      </c>
      <c r="E151" s="317" t="s">
        <v>436</v>
      </c>
      <c r="F151" s="153" t="s">
        <v>225</v>
      </c>
      <c r="G151" s="318" t="s">
        <v>128</v>
      </c>
      <c r="H151" s="319"/>
      <c r="I151" s="319"/>
      <c r="J151" s="319"/>
      <c r="K151" s="319"/>
      <c r="L151" s="320" t="s">
        <v>291</v>
      </c>
      <c r="M151" s="133" t="s">
        <v>128</v>
      </c>
      <c r="N151" s="320" t="s">
        <v>290</v>
      </c>
      <c r="O151" s="153">
        <v>2007</v>
      </c>
      <c r="P151" s="133" t="s">
        <v>128</v>
      </c>
      <c r="Q151" s="133" t="s">
        <v>128</v>
      </c>
      <c r="R151" s="133" t="s">
        <v>128</v>
      </c>
      <c r="S151" s="133" t="s">
        <v>128</v>
      </c>
      <c r="T151" s="133" t="s">
        <v>128</v>
      </c>
      <c r="U151" s="319"/>
      <c r="V151" s="319"/>
      <c r="W151" s="319"/>
      <c r="X151" s="319"/>
      <c r="Y151" s="319"/>
      <c r="Z151" s="319"/>
      <c r="AA151" s="319"/>
      <c r="AB151" s="319"/>
      <c r="AC151" s="319"/>
      <c r="AD151" s="319"/>
      <c r="AE151" s="319"/>
      <c r="AF151" s="319"/>
      <c r="AG151" s="319"/>
      <c r="AH151" s="319"/>
      <c r="AI151" s="319"/>
      <c r="AJ151" s="319"/>
      <c r="AK151" s="319"/>
      <c r="AL151" s="153" t="s">
        <v>130</v>
      </c>
      <c r="AM151" s="321">
        <v>450000</v>
      </c>
      <c r="AN151" s="153">
        <v>2007</v>
      </c>
      <c r="AO151" s="318">
        <v>1</v>
      </c>
      <c r="AP151" s="318" t="s">
        <v>350</v>
      </c>
      <c r="AQ151" s="131">
        <v>450000</v>
      </c>
      <c r="AR151" s="131">
        <v>450000</v>
      </c>
      <c r="AS151" s="328" t="s">
        <v>86</v>
      </c>
      <c r="AT151" s="328" t="s">
        <v>128</v>
      </c>
      <c r="AU151" s="328" t="s">
        <v>356</v>
      </c>
      <c r="AV151" s="328" t="s">
        <v>93</v>
      </c>
      <c r="AW151" s="329" t="s">
        <v>357</v>
      </c>
      <c r="AX151" s="59" t="s">
        <v>128</v>
      </c>
      <c r="AY151" s="43" t="s">
        <v>128</v>
      </c>
      <c r="AZ151" s="43" t="s">
        <v>128</v>
      </c>
      <c r="BB151" t="str">
        <f t="shared" si="47"/>
        <v>0</v>
      </c>
      <c r="BC151" s="42" t="str">
        <f t="shared" si="48"/>
        <v>2.06.04</v>
      </c>
      <c r="BD151" s="513" t="str">
        <f t="shared" si="37"/>
        <v>MEJA DAN KURSI KERJA/RAPAT PEJABAT</v>
      </c>
      <c r="BE151" s="42">
        <f t="shared" si="38"/>
        <v>5</v>
      </c>
      <c r="BF151" s="515">
        <f t="shared" si="49"/>
        <v>89998</v>
      </c>
      <c r="BG151" s="42">
        <f t="shared" si="50"/>
        <v>6</v>
      </c>
      <c r="BH151" s="529">
        <f t="shared" si="51"/>
        <v>449990</v>
      </c>
      <c r="BI151" s="517">
        <f t="shared" si="52"/>
        <v>0</v>
      </c>
      <c r="BJ151" s="515">
        <f t="shared" si="53"/>
        <v>0</v>
      </c>
      <c r="BK151" s="525">
        <f t="shared" si="44"/>
        <v>0</v>
      </c>
      <c r="BL151" s="525">
        <f t="shared" si="45"/>
        <v>0</v>
      </c>
      <c r="BM151" s="525">
        <f t="shared" si="39"/>
        <v>0</v>
      </c>
      <c r="BN151" s="516">
        <f t="shared" si="54"/>
        <v>2007</v>
      </c>
      <c r="BO151" s="588">
        <f t="shared" si="46"/>
        <v>10</v>
      </c>
      <c r="BP151" s="589">
        <f t="shared" si="40"/>
        <v>449990</v>
      </c>
      <c r="BQ151" s="682">
        <f t="shared" si="41"/>
        <v>449990</v>
      </c>
      <c r="BR151" s="591">
        <f t="shared" si="42"/>
        <v>449990</v>
      </c>
      <c r="BS151" s="11"/>
    </row>
    <row r="152" spans="1:71" ht="15" customHeight="1" x14ac:dyDescent="0.2">
      <c r="A152" s="327"/>
      <c r="B152" s="153" t="s">
        <v>225</v>
      </c>
      <c r="C152" s="316" t="s">
        <v>34</v>
      </c>
      <c r="D152" s="486" t="str">
        <f t="shared" si="43"/>
        <v>2.06.04.03.08</v>
      </c>
      <c r="E152" s="317" t="s">
        <v>436</v>
      </c>
      <c r="F152" s="153" t="s">
        <v>225</v>
      </c>
      <c r="G152" s="318" t="s">
        <v>128</v>
      </c>
      <c r="H152" s="319"/>
      <c r="I152" s="319"/>
      <c r="J152" s="319"/>
      <c r="K152" s="319"/>
      <c r="L152" s="320" t="s">
        <v>291</v>
      </c>
      <c r="M152" s="133" t="s">
        <v>128</v>
      </c>
      <c r="N152" s="320" t="s">
        <v>290</v>
      </c>
      <c r="O152" s="153">
        <v>2007</v>
      </c>
      <c r="P152" s="133" t="s">
        <v>128</v>
      </c>
      <c r="Q152" s="133" t="s">
        <v>128</v>
      </c>
      <c r="R152" s="133" t="s">
        <v>128</v>
      </c>
      <c r="S152" s="133" t="s">
        <v>128</v>
      </c>
      <c r="T152" s="133" t="s">
        <v>128</v>
      </c>
      <c r="U152" s="319"/>
      <c r="V152" s="319"/>
      <c r="W152" s="319"/>
      <c r="X152" s="319"/>
      <c r="Y152" s="319"/>
      <c r="Z152" s="319"/>
      <c r="AA152" s="319"/>
      <c r="AB152" s="319"/>
      <c r="AC152" s="319"/>
      <c r="AD152" s="319"/>
      <c r="AE152" s="319"/>
      <c r="AF152" s="319"/>
      <c r="AG152" s="319"/>
      <c r="AH152" s="319"/>
      <c r="AI152" s="319"/>
      <c r="AJ152" s="319"/>
      <c r="AK152" s="319"/>
      <c r="AL152" s="153" t="s">
        <v>130</v>
      </c>
      <c r="AM152" s="321">
        <v>450000</v>
      </c>
      <c r="AN152" s="153">
        <v>2007</v>
      </c>
      <c r="AO152" s="318">
        <v>1</v>
      </c>
      <c r="AP152" s="318" t="s">
        <v>350</v>
      </c>
      <c r="AQ152" s="131">
        <v>450000</v>
      </c>
      <c r="AR152" s="131">
        <v>450000</v>
      </c>
      <c r="AS152" s="328" t="s">
        <v>86</v>
      </c>
      <c r="AT152" s="328" t="s">
        <v>128</v>
      </c>
      <c r="AU152" s="328" t="s">
        <v>351</v>
      </c>
      <c r="AV152" s="328" t="s">
        <v>93</v>
      </c>
      <c r="AW152" s="329" t="s">
        <v>358</v>
      </c>
      <c r="AX152" s="59" t="s">
        <v>128</v>
      </c>
      <c r="AY152" s="43" t="s">
        <v>128</v>
      </c>
      <c r="AZ152" s="43" t="s">
        <v>128</v>
      </c>
      <c r="BB152" t="str">
        <f t="shared" si="47"/>
        <v>0</v>
      </c>
      <c r="BC152" s="42" t="str">
        <f t="shared" si="48"/>
        <v>2.06.04</v>
      </c>
      <c r="BD152" s="513" t="str">
        <f t="shared" si="37"/>
        <v>MEJA DAN KURSI KERJA/RAPAT PEJABAT</v>
      </c>
      <c r="BE152" s="42">
        <f t="shared" si="38"/>
        <v>5</v>
      </c>
      <c r="BF152" s="515">
        <f t="shared" si="49"/>
        <v>89998</v>
      </c>
      <c r="BG152" s="42">
        <f t="shared" si="50"/>
        <v>6</v>
      </c>
      <c r="BH152" s="529">
        <f t="shared" si="51"/>
        <v>449990</v>
      </c>
      <c r="BI152" s="517">
        <f t="shared" si="52"/>
        <v>0</v>
      </c>
      <c r="BJ152" s="515">
        <f t="shared" si="53"/>
        <v>0</v>
      </c>
      <c r="BK152" s="525">
        <f t="shared" si="44"/>
        <v>0</v>
      </c>
      <c r="BL152" s="525">
        <f t="shared" si="45"/>
        <v>0</v>
      </c>
      <c r="BM152" s="525">
        <f t="shared" si="39"/>
        <v>0</v>
      </c>
      <c r="BN152" s="516">
        <f t="shared" si="54"/>
        <v>2007</v>
      </c>
      <c r="BO152" s="588">
        <f t="shared" si="46"/>
        <v>10</v>
      </c>
      <c r="BP152" s="589">
        <f t="shared" si="40"/>
        <v>449990</v>
      </c>
      <c r="BQ152" s="682">
        <f t="shared" si="41"/>
        <v>449990</v>
      </c>
      <c r="BR152" s="591">
        <f t="shared" si="42"/>
        <v>449990</v>
      </c>
      <c r="BS152" s="11"/>
    </row>
    <row r="153" spans="1:71" ht="17.25" customHeight="1" x14ac:dyDescent="0.2">
      <c r="A153" s="327"/>
      <c r="B153" s="153" t="s">
        <v>225</v>
      </c>
      <c r="C153" s="316" t="s">
        <v>34</v>
      </c>
      <c r="D153" s="486" t="str">
        <f t="shared" si="43"/>
        <v>2.06.04.03.08</v>
      </c>
      <c r="E153" s="317" t="s">
        <v>436</v>
      </c>
      <c r="F153" s="153" t="s">
        <v>225</v>
      </c>
      <c r="G153" s="318" t="s">
        <v>128</v>
      </c>
      <c r="H153" s="319"/>
      <c r="I153" s="319"/>
      <c r="J153" s="319"/>
      <c r="K153" s="319"/>
      <c r="L153" s="320" t="s">
        <v>291</v>
      </c>
      <c r="M153" s="133" t="s">
        <v>128</v>
      </c>
      <c r="N153" s="320" t="s">
        <v>290</v>
      </c>
      <c r="O153" s="153">
        <v>2007</v>
      </c>
      <c r="P153" s="133" t="s">
        <v>128</v>
      </c>
      <c r="Q153" s="133" t="s">
        <v>128</v>
      </c>
      <c r="R153" s="133" t="s">
        <v>128</v>
      </c>
      <c r="S153" s="133" t="s">
        <v>128</v>
      </c>
      <c r="T153" s="133" t="s">
        <v>128</v>
      </c>
      <c r="U153" s="319"/>
      <c r="V153" s="319"/>
      <c r="W153" s="319"/>
      <c r="X153" s="319"/>
      <c r="Y153" s="319"/>
      <c r="Z153" s="319"/>
      <c r="AA153" s="319"/>
      <c r="AB153" s="319"/>
      <c r="AC153" s="319"/>
      <c r="AD153" s="319"/>
      <c r="AE153" s="319"/>
      <c r="AF153" s="319"/>
      <c r="AG153" s="319"/>
      <c r="AH153" s="319"/>
      <c r="AI153" s="319"/>
      <c r="AJ153" s="319"/>
      <c r="AK153" s="319"/>
      <c r="AL153" s="153" t="s">
        <v>130</v>
      </c>
      <c r="AM153" s="321">
        <v>450000</v>
      </c>
      <c r="AN153" s="153">
        <v>2007</v>
      </c>
      <c r="AO153" s="318">
        <v>1</v>
      </c>
      <c r="AP153" s="318" t="s">
        <v>350</v>
      </c>
      <c r="AQ153" s="131">
        <v>450000</v>
      </c>
      <c r="AR153" s="131">
        <v>450000</v>
      </c>
      <c r="AS153" s="328" t="s">
        <v>86</v>
      </c>
      <c r="AT153" s="328" t="s">
        <v>128</v>
      </c>
      <c r="AU153" s="328" t="s">
        <v>356</v>
      </c>
      <c r="AV153" s="328" t="s">
        <v>93</v>
      </c>
      <c r="AW153" s="329" t="s">
        <v>357</v>
      </c>
      <c r="AX153" s="59" t="s">
        <v>128</v>
      </c>
      <c r="AY153" s="43" t="s">
        <v>128</v>
      </c>
      <c r="AZ153" s="43" t="s">
        <v>128</v>
      </c>
      <c r="BB153" t="str">
        <f t="shared" si="47"/>
        <v>0</v>
      </c>
      <c r="BC153" s="42" t="str">
        <f t="shared" si="48"/>
        <v>2.06.04</v>
      </c>
      <c r="BD153" s="513" t="str">
        <f t="shared" si="37"/>
        <v>MEJA DAN KURSI KERJA/RAPAT PEJABAT</v>
      </c>
      <c r="BE153" s="42">
        <f t="shared" si="38"/>
        <v>5</v>
      </c>
      <c r="BF153" s="515">
        <f t="shared" si="49"/>
        <v>89998</v>
      </c>
      <c r="BG153" s="42">
        <f t="shared" si="50"/>
        <v>6</v>
      </c>
      <c r="BH153" s="529">
        <f t="shared" si="51"/>
        <v>449990</v>
      </c>
      <c r="BI153" s="517">
        <f t="shared" si="52"/>
        <v>0</v>
      </c>
      <c r="BJ153" s="515">
        <f t="shared" si="53"/>
        <v>0</v>
      </c>
      <c r="BK153" s="525">
        <f t="shared" si="44"/>
        <v>0</v>
      </c>
      <c r="BL153" s="525">
        <f t="shared" si="45"/>
        <v>0</v>
      </c>
      <c r="BM153" s="525">
        <f t="shared" si="39"/>
        <v>0</v>
      </c>
      <c r="BN153" s="516">
        <f t="shared" si="54"/>
        <v>2007</v>
      </c>
      <c r="BO153" s="588">
        <f t="shared" si="46"/>
        <v>10</v>
      </c>
      <c r="BP153" s="589">
        <f t="shared" si="40"/>
        <v>449990</v>
      </c>
      <c r="BQ153" s="682">
        <f t="shared" si="41"/>
        <v>449990</v>
      </c>
      <c r="BR153" s="591">
        <f t="shared" si="42"/>
        <v>449990</v>
      </c>
      <c r="BS153" s="11"/>
    </row>
    <row r="154" spans="1:71" ht="16.5" customHeight="1" x14ac:dyDescent="0.2">
      <c r="A154" s="327"/>
      <c r="B154" s="153" t="s">
        <v>225</v>
      </c>
      <c r="C154" s="316" t="s">
        <v>34</v>
      </c>
      <c r="D154" s="486" t="str">
        <f t="shared" si="43"/>
        <v>2.06.04.03.08</v>
      </c>
      <c r="E154" s="317" t="s">
        <v>436</v>
      </c>
      <c r="F154" s="153" t="s">
        <v>225</v>
      </c>
      <c r="G154" s="318" t="s">
        <v>128</v>
      </c>
      <c r="H154" s="319"/>
      <c r="I154" s="319"/>
      <c r="J154" s="319"/>
      <c r="K154" s="319"/>
      <c r="L154" s="320" t="s">
        <v>291</v>
      </c>
      <c r="M154" s="133" t="s">
        <v>128</v>
      </c>
      <c r="N154" s="320" t="s">
        <v>290</v>
      </c>
      <c r="O154" s="153">
        <v>2007</v>
      </c>
      <c r="P154" s="133" t="s">
        <v>128</v>
      </c>
      <c r="Q154" s="133" t="s">
        <v>128</v>
      </c>
      <c r="R154" s="133" t="s">
        <v>128</v>
      </c>
      <c r="S154" s="133" t="s">
        <v>128</v>
      </c>
      <c r="T154" s="133" t="s">
        <v>128</v>
      </c>
      <c r="U154" s="319"/>
      <c r="V154" s="319"/>
      <c r="W154" s="319"/>
      <c r="X154" s="319"/>
      <c r="Y154" s="319"/>
      <c r="Z154" s="319"/>
      <c r="AA154" s="319"/>
      <c r="AB154" s="319"/>
      <c r="AC154" s="319"/>
      <c r="AD154" s="319"/>
      <c r="AE154" s="319"/>
      <c r="AF154" s="319"/>
      <c r="AG154" s="319"/>
      <c r="AH154" s="319"/>
      <c r="AI154" s="319"/>
      <c r="AJ154" s="319"/>
      <c r="AK154" s="319"/>
      <c r="AL154" s="153" t="s">
        <v>130</v>
      </c>
      <c r="AM154" s="321">
        <v>450000</v>
      </c>
      <c r="AN154" s="153">
        <v>2007</v>
      </c>
      <c r="AO154" s="318">
        <v>1</v>
      </c>
      <c r="AP154" s="318" t="s">
        <v>350</v>
      </c>
      <c r="AQ154" s="131">
        <v>450000</v>
      </c>
      <c r="AR154" s="131">
        <v>450000</v>
      </c>
      <c r="AS154" s="328" t="s">
        <v>86</v>
      </c>
      <c r="AT154" s="328" t="s">
        <v>128</v>
      </c>
      <c r="AU154" s="328" t="s">
        <v>355</v>
      </c>
      <c r="AV154" s="328" t="s">
        <v>93</v>
      </c>
      <c r="AW154" s="329" t="s">
        <v>91</v>
      </c>
      <c r="AX154" s="59" t="s">
        <v>128</v>
      </c>
      <c r="AY154" s="43" t="s">
        <v>128</v>
      </c>
      <c r="AZ154" s="43" t="s">
        <v>128</v>
      </c>
      <c r="BB154" t="str">
        <f t="shared" si="47"/>
        <v>0</v>
      </c>
      <c r="BC154" s="42" t="str">
        <f t="shared" si="48"/>
        <v>2.06.04</v>
      </c>
      <c r="BD154" s="513" t="str">
        <f t="shared" si="37"/>
        <v>MEJA DAN KURSI KERJA/RAPAT PEJABAT</v>
      </c>
      <c r="BE154" s="42">
        <f t="shared" si="38"/>
        <v>5</v>
      </c>
      <c r="BF154" s="515">
        <f t="shared" si="49"/>
        <v>89998</v>
      </c>
      <c r="BG154" s="42">
        <f t="shared" si="50"/>
        <v>6</v>
      </c>
      <c r="BH154" s="529">
        <f t="shared" si="51"/>
        <v>449990</v>
      </c>
      <c r="BI154" s="517">
        <f t="shared" si="52"/>
        <v>0</v>
      </c>
      <c r="BJ154" s="515">
        <f t="shared" si="53"/>
        <v>0</v>
      </c>
      <c r="BK154" s="525">
        <f t="shared" si="44"/>
        <v>0</v>
      </c>
      <c r="BL154" s="525">
        <f t="shared" si="45"/>
        <v>0</v>
      </c>
      <c r="BM154" s="525">
        <f t="shared" si="39"/>
        <v>0</v>
      </c>
      <c r="BN154" s="516">
        <f t="shared" si="54"/>
        <v>2007</v>
      </c>
      <c r="BO154" s="588">
        <f t="shared" si="46"/>
        <v>10</v>
      </c>
      <c r="BP154" s="589">
        <f t="shared" si="40"/>
        <v>449990</v>
      </c>
      <c r="BQ154" s="682">
        <f t="shared" si="41"/>
        <v>449990</v>
      </c>
      <c r="BR154" s="591">
        <f t="shared" si="42"/>
        <v>449990</v>
      </c>
      <c r="BS154" s="11"/>
    </row>
    <row r="155" spans="1:71" ht="18.75" customHeight="1" x14ac:dyDescent="0.2">
      <c r="A155" s="327"/>
      <c r="B155" s="153" t="s">
        <v>225</v>
      </c>
      <c r="C155" s="316" t="s">
        <v>34</v>
      </c>
      <c r="D155" s="486" t="str">
        <f t="shared" si="43"/>
        <v>2.06.04.03.08</v>
      </c>
      <c r="E155" s="317" t="s">
        <v>436</v>
      </c>
      <c r="F155" s="153" t="s">
        <v>225</v>
      </c>
      <c r="G155" s="318" t="s">
        <v>128</v>
      </c>
      <c r="H155" s="319"/>
      <c r="I155" s="319"/>
      <c r="J155" s="319"/>
      <c r="K155" s="319"/>
      <c r="L155" s="320" t="s">
        <v>291</v>
      </c>
      <c r="M155" s="133" t="s">
        <v>128</v>
      </c>
      <c r="N155" s="320" t="s">
        <v>290</v>
      </c>
      <c r="O155" s="153">
        <v>2007</v>
      </c>
      <c r="P155" s="133" t="s">
        <v>128</v>
      </c>
      <c r="Q155" s="133" t="s">
        <v>128</v>
      </c>
      <c r="R155" s="133" t="s">
        <v>128</v>
      </c>
      <c r="S155" s="133" t="s">
        <v>128</v>
      </c>
      <c r="T155" s="133" t="s">
        <v>128</v>
      </c>
      <c r="U155" s="319"/>
      <c r="V155" s="319"/>
      <c r="W155" s="319"/>
      <c r="X155" s="319"/>
      <c r="Y155" s="319"/>
      <c r="Z155" s="319"/>
      <c r="AA155" s="319"/>
      <c r="AB155" s="319"/>
      <c r="AC155" s="319"/>
      <c r="AD155" s="319"/>
      <c r="AE155" s="319"/>
      <c r="AF155" s="319"/>
      <c r="AG155" s="319"/>
      <c r="AH155" s="319"/>
      <c r="AI155" s="319"/>
      <c r="AJ155" s="319"/>
      <c r="AK155" s="319"/>
      <c r="AL155" s="153" t="s">
        <v>130</v>
      </c>
      <c r="AM155" s="321">
        <v>450000</v>
      </c>
      <c r="AN155" s="153">
        <v>2007</v>
      </c>
      <c r="AO155" s="318">
        <v>1</v>
      </c>
      <c r="AP155" s="318" t="s">
        <v>350</v>
      </c>
      <c r="AQ155" s="131">
        <v>450000</v>
      </c>
      <c r="AR155" s="131">
        <v>450000</v>
      </c>
      <c r="AS155" s="328" t="s">
        <v>86</v>
      </c>
      <c r="AT155" s="328" t="s">
        <v>128</v>
      </c>
      <c r="AU155" s="328" t="s">
        <v>355</v>
      </c>
      <c r="AV155" s="328" t="s">
        <v>93</v>
      </c>
      <c r="AW155" s="329" t="s">
        <v>372</v>
      </c>
      <c r="AX155" s="59" t="s">
        <v>128</v>
      </c>
      <c r="AY155" s="43" t="s">
        <v>128</v>
      </c>
      <c r="AZ155" s="43" t="s">
        <v>128</v>
      </c>
      <c r="BB155" t="str">
        <f t="shared" si="47"/>
        <v>0</v>
      </c>
      <c r="BC155" s="42" t="str">
        <f t="shared" si="48"/>
        <v>2.06.04</v>
      </c>
      <c r="BD155" s="513" t="str">
        <f t="shared" si="37"/>
        <v>MEJA DAN KURSI KERJA/RAPAT PEJABAT</v>
      </c>
      <c r="BE155" s="42">
        <f t="shared" si="38"/>
        <v>5</v>
      </c>
      <c r="BF155" s="515">
        <f t="shared" si="49"/>
        <v>89998</v>
      </c>
      <c r="BG155" s="42">
        <f t="shared" si="50"/>
        <v>6</v>
      </c>
      <c r="BH155" s="529">
        <f t="shared" si="51"/>
        <v>449990</v>
      </c>
      <c r="BI155" s="517">
        <f t="shared" si="52"/>
        <v>0</v>
      </c>
      <c r="BJ155" s="515">
        <f t="shared" si="53"/>
        <v>0</v>
      </c>
      <c r="BK155" s="525">
        <f t="shared" si="44"/>
        <v>0</v>
      </c>
      <c r="BL155" s="525">
        <f t="shared" si="45"/>
        <v>0</v>
      </c>
      <c r="BM155" s="525">
        <f t="shared" si="39"/>
        <v>0</v>
      </c>
      <c r="BN155" s="516">
        <f t="shared" si="54"/>
        <v>2007</v>
      </c>
      <c r="BO155" s="588">
        <f t="shared" si="46"/>
        <v>10</v>
      </c>
      <c r="BP155" s="589">
        <f t="shared" si="40"/>
        <v>449990</v>
      </c>
      <c r="BQ155" s="682">
        <f t="shared" si="41"/>
        <v>449990</v>
      </c>
      <c r="BR155" s="591">
        <f t="shared" si="42"/>
        <v>449990</v>
      </c>
      <c r="BS155" s="11"/>
    </row>
    <row r="156" spans="1:71" ht="16.5" customHeight="1" x14ac:dyDescent="0.2">
      <c r="A156" s="327"/>
      <c r="B156" s="153" t="s">
        <v>225</v>
      </c>
      <c r="C156" s="316" t="s">
        <v>34</v>
      </c>
      <c r="D156" s="486" t="str">
        <f t="shared" si="43"/>
        <v>2.06.04.03.08</v>
      </c>
      <c r="E156" s="317" t="s">
        <v>436</v>
      </c>
      <c r="F156" s="153" t="s">
        <v>225</v>
      </c>
      <c r="G156" s="318" t="s">
        <v>128</v>
      </c>
      <c r="H156" s="319"/>
      <c r="I156" s="319"/>
      <c r="J156" s="319"/>
      <c r="K156" s="319"/>
      <c r="L156" s="320" t="s">
        <v>291</v>
      </c>
      <c r="M156" s="133" t="s">
        <v>128</v>
      </c>
      <c r="N156" s="320" t="s">
        <v>290</v>
      </c>
      <c r="O156" s="153">
        <v>2007</v>
      </c>
      <c r="P156" s="133" t="s">
        <v>128</v>
      </c>
      <c r="Q156" s="133" t="s">
        <v>128</v>
      </c>
      <c r="R156" s="133" t="s">
        <v>128</v>
      </c>
      <c r="S156" s="133" t="s">
        <v>128</v>
      </c>
      <c r="T156" s="133" t="s">
        <v>128</v>
      </c>
      <c r="U156" s="319"/>
      <c r="V156" s="319"/>
      <c r="W156" s="319"/>
      <c r="X156" s="319"/>
      <c r="Y156" s="319"/>
      <c r="Z156" s="319"/>
      <c r="AA156" s="319"/>
      <c r="AB156" s="319"/>
      <c r="AC156" s="319"/>
      <c r="AD156" s="319"/>
      <c r="AE156" s="319"/>
      <c r="AF156" s="319"/>
      <c r="AG156" s="319"/>
      <c r="AH156" s="319"/>
      <c r="AI156" s="319"/>
      <c r="AJ156" s="319"/>
      <c r="AK156" s="319"/>
      <c r="AL156" s="153" t="s">
        <v>130</v>
      </c>
      <c r="AM156" s="321">
        <v>450000</v>
      </c>
      <c r="AN156" s="153">
        <v>2007</v>
      </c>
      <c r="AO156" s="318">
        <v>1</v>
      </c>
      <c r="AP156" s="318" t="s">
        <v>350</v>
      </c>
      <c r="AQ156" s="131">
        <v>450000</v>
      </c>
      <c r="AR156" s="131">
        <v>450000</v>
      </c>
      <c r="AS156" s="328" t="s">
        <v>86</v>
      </c>
      <c r="AT156" s="318" t="s">
        <v>128</v>
      </c>
      <c r="AU156" s="318" t="s">
        <v>355</v>
      </c>
      <c r="AV156" s="318" t="s">
        <v>93</v>
      </c>
      <c r="AW156" s="324" t="s">
        <v>371</v>
      </c>
      <c r="AX156" s="58" t="s">
        <v>128</v>
      </c>
      <c r="AY156" s="41" t="s">
        <v>128</v>
      </c>
      <c r="AZ156" s="41" t="s">
        <v>128</v>
      </c>
      <c r="BB156" t="str">
        <f t="shared" si="47"/>
        <v>0</v>
      </c>
      <c r="BC156" s="42" t="str">
        <f t="shared" si="48"/>
        <v>2.06.04</v>
      </c>
      <c r="BD156" s="513" t="str">
        <f t="shared" si="37"/>
        <v>MEJA DAN KURSI KERJA/RAPAT PEJABAT</v>
      </c>
      <c r="BE156" s="42">
        <f t="shared" si="38"/>
        <v>5</v>
      </c>
      <c r="BF156" s="515">
        <f t="shared" si="49"/>
        <v>89998</v>
      </c>
      <c r="BG156" s="42">
        <f t="shared" si="50"/>
        <v>6</v>
      </c>
      <c r="BH156" s="529">
        <f t="shared" si="51"/>
        <v>449990</v>
      </c>
      <c r="BI156" s="517">
        <f t="shared" si="52"/>
        <v>0</v>
      </c>
      <c r="BJ156" s="515">
        <f t="shared" si="53"/>
        <v>0</v>
      </c>
      <c r="BK156" s="525">
        <f t="shared" si="44"/>
        <v>0</v>
      </c>
      <c r="BL156" s="525">
        <f t="shared" si="45"/>
        <v>0</v>
      </c>
      <c r="BM156" s="525">
        <f t="shared" si="39"/>
        <v>0</v>
      </c>
      <c r="BN156" s="516">
        <f t="shared" si="54"/>
        <v>2007</v>
      </c>
      <c r="BO156" s="588">
        <f t="shared" si="46"/>
        <v>10</v>
      </c>
      <c r="BP156" s="589">
        <f t="shared" si="40"/>
        <v>449990</v>
      </c>
      <c r="BQ156" s="682">
        <f t="shared" si="41"/>
        <v>449990</v>
      </c>
      <c r="BR156" s="591">
        <f t="shared" si="42"/>
        <v>449990</v>
      </c>
      <c r="BS156" s="11"/>
    </row>
    <row r="157" spans="1:71" ht="18" customHeight="1" x14ac:dyDescent="0.2">
      <c r="A157" s="349"/>
      <c r="B157" s="350" t="s">
        <v>225</v>
      </c>
      <c r="C157" s="351" t="s">
        <v>34</v>
      </c>
      <c r="D157" s="494" t="str">
        <f t="shared" si="43"/>
        <v>2.06.04.03.08</v>
      </c>
      <c r="E157" s="477" t="s">
        <v>436</v>
      </c>
      <c r="F157" s="350" t="s">
        <v>225</v>
      </c>
      <c r="G157" s="352" t="s">
        <v>128</v>
      </c>
      <c r="H157" s="353"/>
      <c r="I157" s="353"/>
      <c r="J157" s="353"/>
      <c r="K157" s="353"/>
      <c r="L157" s="354" t="s">
        <v>291</v>
      </c>
      <c r="M157" s="355" t="s">
        <v>128</v>
      </c>
      <c r="N157" s="354" t="s">
        <v>290</v>
      </c>
      <c r="O157" s="350">
        <v>2007</v>
      </c>
      <c r="P157" s="355" t="s">
        <v>128</v>
      </c>
      <c r="Q157" s="355" t="s">
        <v>128</v>
      </c>
      <c r="R157" s="355" t="s">
        <v>128</v>
      </c>
      <c r="S157" s="355" t="s">
        <v>128</v>
      </c>
      <c r="T157" s="355" t="s">
        <v>128</v>
      </c>
      <c r="U157" s="353"/>
      <c r="V157" s="353"/>
      <c r="W157" s="353"/>
      <c r="X157" s="353"/>
      <c r="Y157" s="353"/>
      <c r="Z157" s="353"/>
      <c r="AA157" s="353"/>
      <c r="AB157" s="353"/>
      <c r="AC157" s="353"/>
      <c r="AD157" s="353"/>
      <c r="AE157" s="353"/>
      <c r="AF157" s="353"/>
      <c r="AG157" s="353"/>
      <c r="AH157" s="353"/>
      <c r="AI157" s="353"/>
      <c r="AJ157" s="353"/>
      <c r="AK157" s="353"/>
      <c r="AL157" s="350" t="s">
        <v>130</v>
      </c>
      <c r="AM157" s="356">
        <v>450000</v>
      </c>
      <c r="AN157" s="350">
        <v>2007</v>
      </c>
      <c r="AO157" s="352">
        <v>1</v>
      </c>
      <c r="AP157" s="352" t="s">
        <v>350</v>
      </c>
      <c r="AQ157" s="89">
        <v>450000</v>
      </c>
      <c r="AR157" s="89">
        <v>450000</v>
      </c>
      <c r="AS157" s="367" t="s">
        <v>86</v>
      </c>
      <c r="AT157" s="367" t="s">
        <v>128</v>
      </c>
      <c r="AU157" s="367" t="s">
        <v>355</v>
      </c>
      <c r="AV157" s="367" t="s">
        <v>93</v>
      </c>
      <c r="AW157" s="348" t="s">
        <v>372</v>
      </c>
      <c r="AX157" s="59" t="s">
        <v>128</v>
      </c>
      <c r="AY157" s="43" t="s">
        <v>128</v>
      </c>
      <c r="AZ157" s="43" t="s">
        <v>128</v>
      </c>
      <c r="BB157" t="str">
        <f t="shared" si="47"/>
        <v>0</v>
      </c>
      <c r="BC157" s="42" t="str">
        <f t="shared" si="48"/>
        <v>2.06.04</v>
      </c>
      <c r="BD157" s="513" t="str">
        <f t="shared" si="37"/>
        <v>MEJA DAN KURSI KERJA/RAPAT PEJABAT</v>
      </c>
      <c r="BE157" s="42">
        <f t="shared" si="38"/>
        <v>5</v>
      </c>
      <c r="BF157" s="515">
        <f t="shared" si="49"/>
        <v>89998</v>
      </c>
      <c r="BG157" s="42">
        <f t="shared" si="50"/>
        <v>6</v>
      </c>
      <c r="BH157" s="529">
        <f t="shared" si="51"/>
        <v>449990</v>
      </c>
      <c r="BI157" s="517">
        <f t="shared" si="52"/>
        <v>0</v>
      </c>
      <c r="BJ157" s="515">
        <f t="shared" si="53"/>
        <v>0</v>
      </c>
      <c r="BK157" s="525">
        <f t="shared" si="44"/>
        <v>0</v>
      </c>
      <c r="BL157" s="525">
        <f t="shared" si="45"/>
        <v>0</v>
      </c>
      <c r="BM157" s="525">
        <f t="shared" si="39"/>
        <v>0</v>
      </c>
      <c r="BN157" s="516">
        <f t="shared" si="54"/>
        <v>2007</v>
      </c>
      <c r="BO157" s="588">
        <f t="shared" si="46"/>
        <v>10</v>
      </c>
      <c r="BP157" s="589">
        <f t="shared" si="40"/>
        <v>449990</v>
      </c>
      <c r="BQ157" s="682">
        <f t="shared" si="41"/>
        <v>449990</v>
      </c>
      <c r="BR157" s="591">
        <f t="shared" si="42"/>
        <v>449990</v>
      </c>
      <c r="BS157" s="11"/>
    </row>
    <row r="158" spans="1:71" ht="16.5" customHeight="1" x14ac:dyDescent="0.2">
      <c r="A158" s="358"/>
      <c r="B158" s="359" t="s">
        <v>225</v>
      </c>
      <c r="C158" s="303" t="s">
        <v>34</v>
      </c>
      <c r="D158" s="486" t="str">
        <f t="shared" si="43"/>
        <v>2.06.04.03.08</v>
      </c>
      <c r="E158" s="478" t="s">
        <v>436</v>
      </c>
      <c r="F158" s="359" t="s">
        <v>225</v>
      </c>
      <c r="G158" s="306" t="s">
        <v>128</v>
      </c>
      <c r="H158" s="360"/>
      <c r="I158" s="360"/>
      <c r="J158" s="360"/>
      <c r="K158" s="360"/>
      <c r="L158" s="361" t="s">
        <v>291</v>
      </c>
      <c r="M158" s="362" t="s">
        <v>128</v>
      </c>
      <c r="N158" s="361" t="s">
        <v>290</v>
      </c>
      <c r="O158" s="359">
        <v>2007</v>
      </c>
      <c r="P158" s="362" t="s">
        <v>128</v>
      </c>
      <c r="Q158" s="362" t="s">
        <v>128</v>
      </c>
      <c r="R158" s="362" t="s">
        <v>128</v>
      </c>
      <c r="S158" s="362" t="s">
        <v>128</v>
      </c>
      <c r="T158" s="362" t="s">
        <v>128</v>
      </c>
      <c r="U158" s="360"/>
      <c r="V158" s="360"/>
      <c r="W158" s="360"/>
      <c r="X158" s="360"/>
      <c r="Y158" s="360"/>
      <c r="Z158" s="360"/>
      <c r="AA158" s="360"/>
      <c r="AB158" s="360"/>
      <c r="AC158" s="360"/>
      <c r="AD158" s="360"/>
      <c r="AE158" s="360"/>
      <c r="AF158" s="360"/>
      <c r="AG158" s="360"/>
      <c r="AH158" s="360"/>
      <c r="AI158" s="360"/>
      <c r="AJ158" s="360"/>
      <c r="AK158" s="360"/>
      <c r="AL158" s="359" t="s">
        <v>130</v>
      </c>
      <c r="AM158" s="363">
        <v>450000</v>
      </c>
      <c r="AN158" s="359">
        <v>2007</v>
      </c>
      <c r="AO158" s="306">
        <v>1</v>
      </c>
      <c r="AP158" s="306" t="s">
        <v>350</v>
      </c>
      <c r="AQ158" s="142">
        <v>450000</v>
      </c>
      <c r="AR158" s="142">
        <v>450000</v>
      </c>
      <c r="AS158" s="364" t="s">
        <v>86</v>
      </c>
      <c r="AT158" s="364" t="s">
        <v>128</v>
      </c>
      <c r="AU158" s="364" t="s">
        <v>355</v>
      </c>
      <c r="AV158" s="364" t="s">
        <v>93</v>
      </c>
      <c r="AW158" s="368" t="s">
        <v>91</v>
      </c>
      <c r="AX158" s="59" t="s">
        <v>128</v>
      </c>
      <c r="AY158" s="43" t="s">
        <v>128</v>
      </c>
      <c r="AZ158" s="43" t="s">
        <v>128</v>
      </c>
      <c r="BB158" t="str">
        <f t="shared" si="47"/>
        <v>0</v>
      </c>
      <c r="BC158" s="42" t="str">
        <f t="shared" si="48"/>
        <v>2.06.04</v>
      </c>
      <c r="BD158" s="513" t="str">
        <f t="shared" si="37"/>
        <v>MEJA DAN KURSI KERJA/RAPAT PEJABAT</v>
      </c>
      <c r="BE158" s="42">
        <f t="shared" si="38"/>
        <v>5</v>
      </c>
      <c r="BF158" s="515">
        <f t="shared" si="49"/>
        <v>89998</v>
      </c>
      <c r="BG158" s="42">
        <f t="shared" si="50"/>
        <v>6</v>
      </c>
      <c r="BH158" s="529">
        <f t="shared" si="51"/>
        <v>449990</v>
      </c>
      <c r="BI158" s="517">
        <f t="shared" si="52"/>
        <v>0</v>
      </c>
      <c r="BJ158" s="515">
        <f t="shared" si="53"/>
        <v>0</v>
      </c>
      <c r="BK158" s="525">
        <f t="shared" si="44"/>
        <v>0</v>
      </c>
      <c r="BL158" s="525">
        <f t="shared" si="45"/>
        <v>0</v>
      </c>
      <c r="BM158" s="525">
        <f t="shared" si="39"/>
        <v>0</v>
      </c>
      <c r="BN158" s="516">
        <f t="shared" si="54"/>
        <v>2007</v>
      </c>
      <c r="BO158" s="588">
        <f t="shared" si="46"/>
        <v>10</v>
      </c>
      <c r="BP158" s="589">
        <f t="shared" si="40"/>
        <v>449990</v>
      </c>
      <c r="BQ158" s="682">
        <f t="shared" si="41"/>
        <v>449990</v>
      </c>
      <c r="BR158" s="591">
        <f t="shared" si="42"/>
        <v>449990</v>
      </c>
      <c r="BS158" s="11"/>
    </row>
    <row r="159" spans="1:71" ht="17.25" customHeight="1" x14ac:dyDescent="0.2">
      <c r="A159" s="327"/>
      <c r="B159" s="153" t="s">
        <v>225</v>
      </c>
      <c r="C159" s="316" t="s">
        <v>34</v>
      </c>
      <c r="D159" s="486" t="str">
        <f t="shared" si="43"/>
        <v>2.06.04.03.08</v>
      </c>
      <c r="E159" s="317" t="s">
        <v>436</v>
      </c>
      <c r="F159" s="153" t="s">
        <v>225</v>
      </c>
      <c r="G159" s="318" t="s">
        <v>128</v>
      </c>
      <c r="H159" s="319"/>
      <c r="I159" s="319"/>
      <c r="J159" s="319"/>
      <c r="K159" s="319"/>
      <c r="L159" s="320" t="s">
        <v>291</v>
      </c>
      <c r="M159" s="133" t="s">
        <v>128</v>
      </c>
      <c r="N159" s="320" t="s">
        <v>290</v>
      </c>
      <c r="O159" s="153">
        <v>2007</v>
      </c>
      <c r="P159" s="133" t="s">
        <v>128</v>
      </c>
      <c r="Q159" s="133" t="s">
        <v>128</v>
      </c>
      <c r="R159" s="133" t="s">
        <v>128</v>
      </c>
      <c r="S159" s="133" t="s">
        <v>128</v>
      </c>
      <c r="T159" s="133" t="s">
        <v>128</v>
      </c>
      <c r="U159" s="319"/>
      <c r="V159" s="319"/>
      <c r="W159" s="319"/>
      <c r="X159" s="319"/>
      <c r="Y159" s="319"/>
      <c r="Z159" s="319"/>
      <c r="AA159" s="319"/>
      <c r="AB159" s="319"/>
      <c r="AC159" s="319"/>
      <c r="AD159" s="319"/>
      <c r="AE159" s="319"/>
      <c r="AF159" s="319"/>
      <c r="AG159" s="319"/>
      <c r="AH159" s="319"/>
      <c r="AI159" s="319"/>
      <c r="AJ159" s="319"/>
      <c r="AK159" s="319"/>
      <c r="AL159" s="153" t="s">
        <v>130</v>
      </c>
      <c r="AM159" s="321">
        <v>450000</v>
      </c>
      <c r="AN159" s="153">
        <v>2007</v>
      </c>
      <c r="AO159" s="318">
        <v>1</v>
      </c>
      <c r="AP159" s="318" t="s">
        <v>350</v>
      </c>
      <c r="AQ159" s="131">
        <v>450000</v>
      </c>
      <c r="AR159" s="131">
        <v>450000</v>
      </c>
      <c r="AS159" s="328" t="s">
        <v>86</v>
      </c>
      <c r="AT159" s="328" t="s">
        <v>128</v>
      </c>
      <c r="AU159" s="328" t="s">
        <v>356</v>
      </c>
      <c r="AV159" s="328" t="s">
        <v>93</v>
      </c>
      <c r="AW159" s="329" t="s">
        <v>357</v>
      </c>
      <c r="AX159" s="59" t="s">
        <v>128</v>
      </c>
      <c r="AY159" s="43" t="s">
        <v>128</v>
      </c>
      <c r="AZ159" s="43" t="s">
        <v>128</v>
      </c>
      <c r="BB159" t="str">
        <f t="shared" si="47"/>
        <v>0</v>
      </c>
      <c r="BC159" s="42" t="str">
        <f t="shared" si="48"/>
        <v>2.06.04</v>
      </c>
      <c r="BD159" s="513" t="str">
        <f t="shared" si="37"/>
        <v>MEJA DAN KURSI KERJA/RAPAT PEJABAT</v>
      </c>
      <c r="BE159" s="42">
        <f t="shared" si="38"/>
        <v>5</v>
      </c>
      <c r="BF159" s="515">
        <f t="shared" si="49"/>
        <v>89998</v>
      </c>
      <c r="BG159" s="42">
        <f t="shared" si="50"/>
        <v>6</v>
      </c>
      <c r="BH159" s="529">
        <f t="shared" si="51"/>
        <v>449990</v>
      </c>
      <c r="BI159" s="517">
        <f t="shared" si="52"/>
        <v>0</v>
      </c>
      <c r="BJ159" s="515">
        <f t="shared" si="53"/>
        <v>0</v>
      </c>
      <c r="BK159" s="525">
        <f t="shared" si="44"/>
        <v>0</v>
      </c>
      <c r="BL159" s="525">
        <f t="shared" si="45"/>
        <v>0</v>
      </c>
      <c r="BM159" s="525">
        <f t="shared" si="39"/>
        <v>0</v>
      </c>
      <c r="BN159" s="516">
        <f t="shared" si="54"/>
        <v>2007</v>
      </c>
      <c r="BO159" s="588">
        <f t="shared" si="46"/>
        <v>10</v>
      </c>
      <c r="BP159" s="589">
        <f t="shared" si="40"/>
        <v>449990</v>
      </c>
      <c r="BQ159" s="682">
        <f t="shared" si="41"/>
        <v>449990</v>
      </c>
      <c r="BR159" s="591">
        <f t="shared" si="42"/>
        <v>449990</v>
      </c>
      <c r="BS159" s="11"/>
    </row>
    <row r="160" spans="1:71" ht="18.75" customHeight="1" x14ac:dyDescent="0.2">
      <c r="A160" s="327"/>
      <c r="B160" s="153" t="s">
        <v>225</v>
      </c>
      <c r="C160" s="316" t="s">
        <v>34</v>
      </c>
      <c r="D160" s="486" t="str">
        <f t="shared" si="43"/>
        <v>2.06.04.03.08</v>
      </c>
      <c r="E160" s="317" t="s">
        <v>436</v>
      </c>
      <c r="F160" s="153" t="s">
        <v>225</v>
      </c>
      <c r="G160" s="318" t="s">
        <v>128</v>
      </c>
      <c r="H160" s="319"/>
      <c r="I160" s="319"/>
      <c r="J160" s="319"/>
      <c r="K160" s="319"/>
      <c r="L160" s="320" t="s">
        <v>291</v>
      </c>
      <c r="M160" s="133" t="s">
        <v>128</v>
      </c>
      <c r="N160" s="320" t="s">
        <v>290</v>
      </c>
      <c r="O160" s="153">
        <v>2007</v>
      </c>
      <c r="P160" s="133" t="s">
        <v>128</v>
      </c>
      <c r="Q160" s="133" t="s">
        <v>128</v>
      </c>
      <c r="R160" s="133" t="s">
        <v>128</v>
      </c>
      <c r="S160" s="133" t="s">
        <v>128</v>
      </c>
      <c r="T160" s="133" t="s">
        <v>128</v>
      </c>
      <c r="U160" s="319"/>
      <c r="V160" s="319"/>
      <c r="W160" s="319"/>
      <c r="X160" s="319"/>
      <c r="Y160" s="319"/>
      <c r="Z160" s="319"/>
      <c r="AA160" s="319"/>
      <c r="AB160" s="319"/>
      <c r="AC160" s="319"/>
      <c r="AD160" s="319"/>
      <c r="AE160" s="319"/>
      <c r="AF160" s="319"/>
      <c r="AG160" s="319"/>
      <c r="AH160" s="319"/>
      <c r="AI160" s="319"/>
      <c r="AJ160" s="319"/>
      <c r="AK160" s="319"/>
      <c r="AL160" s="153" t="s">
        <v>130</v>
      </c>
      <c r="AM160" s="321">
        <v>450000</v>
      </c>
      <c r="AN160" s="153">
        <v>2007</v>
      </c>
      <c r="AO160" s="318">
        <v>1</v>
      </c>
      <c r="AP160" s="318" t="s">
        <v>350</v>
      </c>
      <c r="AQ160" s="131">
        <v>450000</v>
      </c>
      <c r="AR160" s="131">
        <v>450000</v>
      </c>
      <c r="AS160" s="328" t="s">
        <v>86</v>
      </c>
      <c r="AT160" s="328" t="s">
        <v>128</v>
      </c>
      <c r="AU160" s="328" t="s">
        <v>361</v>
      </c>
      <c r="AV160" s="328" t="s">
        <v>93</v>
      </c>
      <c r="AW160" s="329" t="s">
        <v>362</v>
      </c>
      <c r="AX160" s="59" t="s">
        <v>128</v>
      </c>
      <c r="AY160" s="43" t="s">
        <v>128</v>
      </c>
      <c r="AZ160" s="43" t="s">
        <v>128</v>
      </c>
      <c r="BB160" t="str">
        <f t="shared" si="47"/>
        <v>0</v>
      </c>
      <c r="BC160" s="42" t="str">
        <f t="shared" si="48"/>
        <v>2.06.04</v>
      </c>
      <c r="BD160" s="513" t="str">
        <f t="shared" si="37"/>
        <v>MEJA DAN KURSI KERJA/RAPAT PEJABAT</v>
      </c>
      <c r="BE160" s="42">
        <f t="shared" si="38"/>
        <v>5</v>
      </c>
      <c r="BF160" s="515">
        <f t="shared" si="49"/>
        <v>89998</v>
      </c>
      <c r="BG160" s="42">
        <f t="shared" si="50"/>
        <v>6</v>
      </c>
      <c r="BH160" s="529">
        <f t="shared" si="51"/>
        <v>449990</v>
      </c>
      <c r="BI160" s="517">
        <f t="shared" si="52"/>
        <v>0</v>
      </c>
      <c r="BJ160" s="515">
        <f t="shared" si="53"/>
        <v>0</v>
      </c>
      <c r="BK160" s="525">
        <f t="shared" si="44"/>
        <v>0</v>
      </c>
      <c r="BL160" s="525">
        <f t="shared" si="45"/>
        <v>0</v>
      </c>
      <c r="BM160" s="525">
        <f t="shared" si="39"/>
        <v>0</v>
      </c>
      <c r="BN160" s="516">
        <f t="shared" si="54"/>
        <v>2007</v>
      </c>
      <c r="BO160" s="588">
        <f t="shared" si="46"/>
        <v>10</v>
      </c>
      <c r="BP160" s="589">
        <f t="shared" si="40"/>
        <v>449990</v>
      </c>
      <c r="BQ160" s="682">
        <f t="shared" si="41"/>
        <v>449990</v>
      </c>
      <c r="BR160" s="591">
        <f t="shared" si="42"/>
        <v>449990</v>
      </c>
      <c r="BS160" s="11"/>
    </row>
    <row r="161" spans="1:71" ht="116" customHeight="1" x14ac:dyDescent="0.2">
      <c r="A161" s="327"/>
      <c r="B161" s="153" t="s">
        <v>144</v>
      </c>
      <c r="C161" s="316" t="s">
        <v>34</v>
      </c>
      <c r="D161" s="486" t="str">
        <f t="shared" si="43"/>
        <v>2.06.03.02.01</v>
      </c>
      <c r="E161" s="479" t="s">
        <v>182</v>
      </c>
      <c r="F161" s="153" t="s">
        <v>144</v>
      </c>
      <c r="G161" s="318" t="s">
        <v>128</v>
      </c>
      <c r="H161" s="319"/>
      <c r="I161" s="319"/>
      <c r="J161" s="319"/>
      <c r="K161" s="319"/>
      <c r="L161" s="320" t="s">
        <v>292</v>
      </c>
      <c r="M161" s="133"/>
      <c r="N161" s="320" t="s">
        <v>141</v>
      </c>
      <c r="O161" s="153">
        <v>2007</v>
      </c>
      <c r="P161" s="133"/>
      <c r="Q161" s="133" t="s">
        <v>128</v>
      </c>
      <c r="R161" s="133" t="s">
        <v>128</v>
      </c>
      <c r="S161" s="133" t="s">
        <v>128</v>
      </c>
      <c r="T161" s="133" t="s">
        <v>128</v>
      </c>
      <c r="U161" s="319"/>
      <c r="V161" s="319"/>
      <c r="W161" s="319"/>
      <c r="X161" s="319"/>
      <c r="Y161" s="319"/>
      <c r="Z161" s="319"/>
      <c r="AA161" s="319"/>
      <c r="AB161" s="319"/>
      <c r="AC161" s="319"/>
      <c r="AD161" s="319"/>
      <c r="AE161" s="319"/>
      <c r="AF161" s="319"/>
      <c r="AG161" s="319"/>
      <c r="AH161" s="319"/>
      <c r="AI161" s="319"/>
      <c r="AJ161" s="319"/>
      <c r="AK161" s="319"/>
      <c r="AL161" s="153" t="s">
        <v>130</v>
      </c>
      <c r="AM161" s="321">
        <v>24981862.507780001</v>
      </c>
      <c r="AN161" s="153">
        <v>2007</v>
      </c>
      <c r="AO161" s="318">
        <v>1</v>
      </c>
      <c r="AP161" s="318" t="s">
        <v>350</v>
      </c>
      <c r="AQ161" s="131">
        <v>24981862.507780001</v>
      </c>
      <c r="AR161" s="131">
        <v>24981862.507780001</v>
      </c>
      <c r="AS161" s="318" t="s">
        <v>86</v>
      </c>
      <c r="AT161" s="318" t="s">
        <v>128</v>
      </c>
      <c r="AU161" s="318" t="s">
        <v>355</v>
      </c>
      <c r="AV161" s="318" t="s">
        <v>93</v>
      </c>
      <c r="AW161" s="325" t="s">
        <v>373</v>
      </c>
      <c r="AX161" s="58" t="s">
        <v>128</v>
      </c>
      <c r="AY161" s="41" t="s">
        <v>128</v>
      </c>
      <c r="AZ161" s="41" t="s">
        <v>128</v>
      </c>
      <c r="BB161" t="str">
        <f t="shared" si="47"/>
        <v>0</v>
      </c>
      <c r="BC161" s="42" t="str">
        <f t="shared" si="48"/>
        <v>2.06.03</v>
      </c>
      <c r="BD161" s="513" t="str">
        <f t="shared" ref="BD161:BD196" si="55">VLOOKUP(BC161,kelompok,2,0)</f>
        <v>KOMPUTER</v>
      </c>
      <c r="BE161" s="42">
        <f t="shared" ref="BE161:BE196" si="56">VLOOKUP(BC161,MASAMANFAAT,4,0)</f>
        <v>4</v>
      </c>
      <c r="BF161" s="515">
        <f t="shared" si="49"/>
        <v>6245463.1269450001</v>
      </c>
      <c r="BG161" s="42">
        <f t="shared" si="50"/>
        <v>6</v>
      </c>
      <c r="BH161" s="529">
        <f t="shared" si="51"/>
        <v>24981852.507780001</v>
      </c>
      <c r="BI161" s="517">
        <f t="shared" si="52"/>
        <v>0</v>
      </c>
      <c r="BJ161" s="515">
        <f t="shared" si="53"/>
        <v>0</v>
      </c>
      <c r="BK161" s="525">
        <f t="shared" si="44"/>
        <v>0</v>
      </c>
      <c r="BL161" s="525">
        <f t="shared" si="45"/>
        <v>0</v>
      </c>
      <c r="BM161" s="525">
        <f t="shared" ref="BM161:BM224" si="57">IF(AM161-10=BH161+BI161+BJ161+BK161+BL161,0,BF161)</f>
        <v>0</v>
      </c>
      <c r="BN161" s="516">
        <f t="shared" si="54"/>
        <v>2007</v>
      </c>
      <c r="BO161" s="588">
        <f t="shared" si="46"/>
        <v>10</v>
      </c>
      <c r="BP161" s="589">
        <f t="shared" ref="BP161:BP224" si="58">BH161+BI161+BJ161+BK161</f>
        <v>24981852.507780001</v>
      </c>
      <c r="BQ161" s="682">
        <f t="shared" ref="BQ161:BQ224" si="59">BH161+BI161+BJ161+BK161+BL161</f>
        <v>24981852.507780001</v>
      </c>
      <c r="BR161" s="591">
        <f t="shared" ref="BR161:BR224" si="60">BH161+BI161+BJ161+BK161+BL161+BM161</f>
        <v>24981852.507780001</v>
      </c>
      <c r="BS161" s="11"/>
    </row>
    <row r="162" spans="1:71" ht="114.5" customHeight="1" x14ac:dyDescent="0.2">
      <c r="A162" s="327"/>
      <c r="B162" s="153" t="s">
        <v>144</v>
      </c>
      <c r="C162" s="316" t="s">
        <v>34</v>
      </c>
      <c r="D162" s="486" t="str">
        <f t="shared" ref="D162:D225" si="61">MID(B162,2,18)</f>
        <v>2.06.03.02.01</v>
      </c>
      <c r="E162" s="317" t="s">
        <v>182</v>
      </c>
      <c r="F162" s="153" t="s">
        <v>144</v>
      </c>
      <c r="G162" s="318" t="s">
        <v>128</v>
      </c>
      <c r="H162" s="319"/>
      <c r="I162" s="319"/>
      <c r="J162" s="319"/>
      <c r="K162" s="319"/>
      <c r="L162" s="320" t="s">
        <v>292</v>
      </c>
      <c r="M162" s="133" t="s">
        <v>128</v>
      </c>
      <c r="N162" s="320" t="s">
        <v>141</v>
      </c>
      <c r="O162" s="133">
        <v>2007</v>
      </c>
      <c r="P162" s="133" t="s">
        <v>128</v>
      </c>
      <c r="Q162" s="133" t="s">
        <v>128</v>
      </c>
      <c r="R162" s="133" t="s">
        <v>128</v>
      </c>
      <c r="S162" s="133" t="s">
        <v>128</v>
      </c>
      <c r="T162" s="133" t="s">
        <v>128</v>
      </c>
      <c r="U162" s="319"/>
      <c r="V162" s="319"/>
      <c r="W162" s="319"/>
      <c r="X162" s="319"/>
      <c r="Y162" s="319"/>
      <c r="Z162" s="319"/>
      <c r="AA162" s="319"/>
      <c r="AB162" s="319"/>
      <c r="AC162" s="319"/>
      <c r="AD162" s="319"/>
      <c r="AE162" s="319"/>
      <c r="AF162" s="319"/>
      <c r="AG162" s="319"/>
      <c r="AH162" s="319"/>
      <c r="AI162" s="319"/>
      <c r="AJ162" s="319"/>
      <c r="AK162" s="319"/>
      <c r="AL162" s="153" t="s">
        <v>130</v>
      </c>
      <c r="AM162" s="321">
        <v>24981862.507780001</v>
      </c>
      <c r="AN162" s="133">
        <v>2007</v>
      </c>
      <c r="AO162" s="318">
        <v>1</v>
      </c>
      <c r="AP162" s="318" t="s">
        <v>350</v>
      </c>
      <c r="AQ162" s="131">
        <v>24981862.507780001</v>
      </c>
      <c r="AR162" s="131">
        <v>24981862.507780001</v>
      </c>
      <c r="AS162" s="318" t="s">
        <v>86</v>
      </c>
      <c r="AT162" s="318" t="s">
        <v>128</v>
      </c>
      <c r="AU162" s="318" t="s">
        <v>359</v>
      </c>
      <c r="AV162" s="318" t="s">
        <v>93</v>
      </c>
      <c r="AW162" s="324" t="s">
        <v>360</v>
      </c>
      <c r="AX162" s="58" t="s">
        <v>128</v>
      </c>
      <c r="AY162" s="41" t="s">
        <v>128</v>
      </c>
      <c r="AZ162" s="41" t="s">
        <v>128</v>
      </c>
      <c r="BB162" t="str">
        <f t="shared" si="47"/>
        <v>0</v>
      </c>
      <c r="BC162" s="42" t="str">
        <f t="shared" si="48"/>
        <v>2.06.03</v>
      </c>
      <c r="BD162" s="513" t="str">
        <f t="shared" si="55"/>
        <v>KOMPUTER</v>
      </c>
      <c r="BE162" s="42">
        <f t="shared" si="56"/>
        <v>4</v>
      </c>
      <c r="BF162" s="515">
        <f t="shared" si="49"/>
        <v>6245463.1269450001</v>
      </c>
      <c r="BG162" s="42">
        <f t="shared" si="50"/>
        <v>6</v>
      </c>
      <c r="BH162" s="529">
        <f t="shared" si="51"/>
        <v>24981852.507780001</v>
      </c>
      <c r="BI162" s="517">
        <f t="shared" si="52"/>
        <v>0</v>
      </c>
      <c r="BJ162" s="515">
        <f t="shared" si="53"/>
        <v>0</v>
      </c>
      <c r="BK162" s="525">
        <f t="shared" ref="BK162:BK225" si="62">IF(AM162-10=BH162+BI162+BJ162,0,BF162)</f>
        <v>0</v>
      </c>
      <c r="BL162" s="525">
        <f t="shared" ref="BL162:BL225" si="63">IF(AM162-10=BH162+BI162+BJ162+BK162,0,BF162)</f>
        <v>0</v>
      </c>
      <c r="BM162" s="525">
        <f t="shared" si="57"/>
        <v>0</v>
      </c>
      <c r="BN162" s="516">
        <f t="shared" si="54"/>
        <v>2007</v>
      </c>
      <c r="BO162" s="588">
        <f t="shared" ref="BO162:BO225" si="64">AM162-(BH162+BI162+BJ162+BK162+BL162+BM162)</f>
        <v>10</v>
      </c>
      <c r="BP162" s="589">
        <f t="shared" si="58"/>
        <v>24981852.507780001</v>
      </c>
      <c r="BQ162" s="682">
        <f t="shared" si="59"/>
        <v>24981852.507780001</v>
      </c>
      <c r="BR162" s="591">
        <f t="shared" si="60"/>
        <v>24981852.507780001</v>
      </c>
      <c r="BS162" s="11"/>
    </row>
    <row r="163" spans="1:71" ht="164.5" customHeight="1" x14ac:dyDescent="0.2">
      <c r="A163" s="330"/>
      <c r="B163" s="278" t="s">
        <v>144</v>
      </c>
      <c r="C163" s="331" t="s">
        <v>34</v>
      </c>
      <c r="D163" s="486" t="str">
        <f t="shared" si="61"/>
        <v>2.06.03.02.01</v>
      </c>
      <c r="E163" s="477" t="s">
        <v>183</v>
      </c>
      <c r="F163" s="278" t="s">
        <v>144</v>
      </c>
      <c r="G163" s="332" t="s">
        <v>128</v>
      </c>
      <c r="H163" s="333"/>
      <c r="I163" s="333"/>
      <c r="J163" s="333"/>
      <c r="K163" s="333"/>
      <c r="L163" s="334" t="s">
        <v>292</v>
      </c>
      <c r="M163" s="214" t="s">
        <v>128</v>
      </c>
      <c r="N163" s="334" t="s">
        <v>141</v>
      </c>
      <c r="O163" s="214">
        <v>2007</v>
      </c>
      <c r="P163" s="214" t="s">
        <v>128</v>
      </c>
      <c r="Q163" s="214" t="s">
        <v>128</v>
      </c>
      <c r="R163" s="214" t="s">
        <v>128</v>
      </c>
      <c r="S163" s="214" t="s">
        <v>128</v>
      </c>
      <c r="T163" s="214" t="s">
        <v>128</v>
      </c>
      <c r="U163" s="333"/>
      <c r="V163" s="333"/>
      <c r="W163" s="333"/>
      <c r="X163" s="333"/>
      <c r="Y163" s="333"/>
      <c r="Z163" s="333"/>
      <c r="AA163" s="333"/>
      <c r="AB163" s="333"/>
      <c r="AC163" s="333"/>
      <c r="AD163" s="333"/>
      <c r="AE163" s="333"/>
      <c r="AF163" s="333"/>
      <c r="AG163" s="333"/>
      <c r="AH163" s="333"/>
      <c r="AI163" s="333"/>
      <c r="AJ163" s="333"/>
      <c r="AK163" s="333"/>
      <c r="AL163" s="278" t="s">
        <v>130</v>
      </c>
      <c r="AM163" s="335">
        <v>24981862.507780001</v>
      </c>
      <c r="AN163" s="214">
        <v>2007</v>
      </c>
      <c r="AO163" s="332">
        <v>1</v>
      </c>
      <c r="AP163" s="332" t="s">
        <v>350</v>
      </c>
      <c r="AQ163" s="209">
        <v>24981862.507780001</v>
      </c>
      <c r="AR163" s="209">
        <v>24981862.507780001</v>
      </c>
      <c r="AS163" s="332" t="s">
        <v>86</v>
      </c>
      <c r="AT163" s="369" t="s">
        <v>128</v>
      </c>
      <c r="AU163" s="332" t="s">
        <v>352</v>
      </c>
      <c r="AV163" s="332" t="s">
        <v>93</v>
      </c>
      <c r="AW163" s="370" t="s">
        <v>353</v>
      </c>
      <c r="AX163" s="58" t="s">
        <v>128</v>
      </c>
      <c r="AY163" s="41" t="s">
        <v>128</v>
      </c>
      <c r="AZ163" s="41" t="s">
        <v>128</v>
      </c>
      <c r="BB163" t="str">
        <f t="shared" si="47"/>
        <v>0</v>
      </c>
      <c r="BC163" s="42" t="str">
        <f t="shared" si="48"/>
        <v>2.06.03</v>
      </c>
      <c r="BD163" s="513" t="str">
        <f t="shared" si="55"/>
        <v>KOMPUTER</v>
      </c>
      <c r="BE163" s="42">
        <f t="shared" si="56"/>
        <v>4</v>
      </c>
      <c r="BF163" s="515">
        <f t="shared" si="49"/>
        <v>6245463.1269450001</v>
      </c>
      <c r="BG163" s="42">
        <f t="shared" si="50"/>
        <v>6</v>
      </c>
      <c r="BH163" s="529">
        <f t="shared" si="51"/>
        <v>24981852.507780001</v>
      </c>
      <c r="BI163" s="517">
        <f t="shared" si="52"/>
        <v>0</v>
      </c>
      <c r="BJ163" s="515">
        <f t="shared" si="53"/>
        <v>0</v>
      </c>
      <c r="BK163" s="525">
        <f t="shared" si="62"/>
        <v>0</v>
      </c>
      <c r="BL163" s="525">
        <f t="shared" si="63"/>
        <v>0</v>
      </c>
      <c r="BM163" s="525">
        <f t="shared" si="57"/>
        <v>0</v>
      </c>
      <c r="BN163" s="516">
        <f t="shared" si="54"/>
        <v>2007</v>
      </c>
      <c r="BO163" s="588">
        <f t="shared" si="64"/>
        <v>10</v>
      </c>
      <c r="BP163" s="589">
        <f t="shared" si="58"/>
        <v>24981852.507780001</v>
      </c>
      <c r="BQ163" s="682">
        <f t="shared" si="59"/>
        <v>24981852.507780001</v>
      </c>
      <c r="BR163" s="591">
        <f t="shared" si="60"/>
        <v>24981852.507780001</v>
      </c>
      <c r="BS163" s="11"/>
    </row>
    <row r="164" spans="1:71" ht="132.5" customHeight="1" x14ac:dyDescent="0.2">
      <c r="A164" s="327"/>
      <c r="B164" s="153" t="s">
        <v>224</v>
      </c>
      <c r="C164" s="316" t="s">
        <v>34</v>
      </c>
      <c r="D164" s="486" t="str">
        <f t="shared" si="61"/>
        <v>2.06.03.02.02</v>
      </c>
      <c r="E164" s="317" t="s">
        <v>184</v>
      </c>
      <c r="F164" s="153" t="s">
        <v>224</v>
      </c>
      <c r="G164" s="318" t="s">
        <v>128</v>
      </c>
      <c r="H164" s="319"/>
      <c r="I164" s="319"/>
      <c r="J164" s="319"/>
      <c r="K164" s="319"/>
      <c r="L164" s="320" t="s">
        <v>260</v>
      </c>
      <c r="M164" s="133" t="s">
        <v>128</v>
      </c>
      <c r="N164" s="320" t="s">
        <v>141</v>
      </c>
      <c r="O164" s="153">
        <v>2007</v>
      </c>
      <c r="P164" s="133"/>
      <c r="Q164" s="133" t="s">
        <v>128</v>
      </c>
      <c r="R164" s="133" t="s">
        <v>128</v>
      </c>
      <c r="S164" s="133" t="s">
        <v>128</v>
      </c>
      <c r="T164" s="133" t="s">
        <v>128</v>
      </c>
      <c r="U164" s="319"/>
      <c r="V164" s="319"/>
      <c r="W164" s="319"/>
      <c r="X164" s="319"/>
      <c r="Y164" s="319"/>
      <c r="Z164" s="319"/>
      <c r="AA164" s="319"/>
      <c r="AB164" s="319"/>
      <c r="AC164" s="319"/>
      <c r="AD164" s="319"/>
      <c r="AE164" s="319"/>
      <c r="AF164" s="319"/>
      <c r="AG164" s="319"/>
      <c r="AH164" s="319"/>
      <c r="AI164" s="319"/>
      <c r="AJ164" s="319"/>
      <c r="AK164" s="319"/>
      <c r="AL164" s="153" t="s">
        <v>130</v>
      </c>
      <c r="AM164" s="321">
        <v>25203923.510000002</v>
      </c>
      <c r="AN164" s="153">
        <v>2007</v>
      </c>
      <c r="AO164" s="318">
        <v>1</v>
      </c>
      <c r="AP164" s="318" t="s">
        <v>350</v>
      </c>
      <c r="AQ164" s="131">
        <v>25203923.510000002</v>
      </c>
      <c r="AR164" s="131">
        <v>25203923.510000002</v>
      </c>
      <c r="AS164" s="318" t="s">
        <v>86</v>
      </c>
      <c r="AT164" s="318" t="s">
        <v>128</v>
      </c>
      <c r="AU164" s="318" t="s">
        <v>361</v>
      </c>
      <c r="AV164" s="318" t="s">
        <v>93</v>
      </c>
      <c r="AW164" s="325" t="s">
        <v>374</v>
      </c>
      <c r="AX164" s="58" t="s">
        <v>128</v>
      </c>
      <c r="AY164" s="41" t="s">
        <v>128</v>
      </c>
      <c r="AZ164" s="41" t="s">
        <v>128</v>
      </c>
      <c r="BB164" t="str">
        <f t="shared" si="47"/>
        <v>0</v>
      </c>
      <c r="BC164" s="42" t="str">
        <f t="shared" si="48"/>
        <v>2.06.03</v>
      </c>
      <c r="BD164" s="513" t="str">
        <f t="shared" si="55"/>
        <v>KOMPUTER</v>
      </c>
      <c r="BE164" s="42">
        <f t="shared" si="56"/>
        <v>4</v>
      </c>
      <c r="BF164" s="515">
        <f t="shared" si="49"/>
        <v>6300978.3775000004</v>
      </c>
      <c r="BG164" s="42">
        <f t="shared" si="50"/>
        <v>6</v>
      </c>
      <c r="BH164" s="529">
        <f t="shared" si="51"/>
        <v>25203913.510000002</v>
      </c>
      <c r="BI164" s="517">
        <f t="shared" si="52"/>
        <v>0</v>
      </c>
      <c r="BJ164" s="515">
        <f t="shared" si="53"/>
        <v>0</v>
      </c>
      <c r="BK164" s="525">
        <f t="shared" si="62"/>
        <v>0</v>
      </c>
      <c r="BL164" s="525">
        <f t="shared" si="63"/>
        <v>0</v>
      </c>
      <c r="BM164" s="525">
        <f t="shared" si="57"/>
        <v>0</v>
      </c>
      <c r="BN164" s="516">
        <f t="shared" si="54"/>
        <v>2007</v>
      </c>
      <c r="BO164" s="588">
        <f t="shared" si="64"/>
        <v>10</v>
      </c>
      <c r="BP164" s="589">
        <f t="shared" si="58"/>
        <v>25203913.510000002</v>
      </c>
      <c r="BQ164" s="682">
        <f t="shared" si="59"/>
        <v>25203913.510000002</v>
      </c>
      <c r="BR164" s="591">
        <f t="shared" si="60"/>
        <v>25203913.510000002</v>
      </c>
      <c r="BS164" s="11"/>
    </row>
    <row r="165" spans="1:71" ht="110.5" customHeight="1" x14ac:dyDescent="0.2">
      <c r="A165" s="340"/>
      <c r="B165" s="151" t="s">
        <v>224</v>
      </c>
      <c r="C165" s="341" t="s">
        <v>34</v>
      </c>
      <c r="D165" s="486" t="str">
        <f t="shared" si="61"/>
        <v>2.06.03.02.02</v>
      </c>
      <c r="E165" s="317" t="s">
        <v>185</v>
      </c>
      <c r="F165" s="151" t="s">
        <v>224</v>
      </c>
      <c r="G165" s="343" t="s">
        <v>128</v>
      </c>
      <c r="H165" s="344"/>
      <c r="I165" s="344"/>
      <c r="J165" s="344"/>
      <c r="K165" s="344"/>
      <c r="L165" s="345" t="s">
        <v>293</v>
      </c>
      <c r="M165" s="105" t="s">
        <v>128</v>
      </c>
      <c r="N165" s="345" t="s">
        <v>141</v>
      </c>
      <c r="O165" s="151">
        <v>2007</v>
      </c>
      <c r="P165" s="105"/>
      <c r="Q165" s="105" t="s">
        <v>128</v>
      </c>
      <c r="R165" s="105" t="s">
        <v>128</v>
      </c>
      <c r="S165" s="105" t="s">
        <v>128</v>
      </c>
      <c r="T165" s="105" t="s">
        <v>128</v>
      </c>
      <c r="U165" s="344"/>
      <c r="V165" s="344"/>
      <c r="W165" s="344"/>
      <c r="X165" s="344"/>
      <c r="Y165" s="344"/>
      <c r="Z165" s="344"/>
      <c r="AA165" s="344"/>
      <c r="AB165" s="344"/>
      <c r="AC165" s="344"/>
      <c r="AD165" s="344"/>
      <c r="AE165" s="344"/>
      <c r="AF165" s="344"/>
      <c r="AG165" s="344"/>
      <c r="AH165" s="344"/>
      <c r="AI165" s="344"/>
      <c r="AJ165" s="344"/>
      <c r="AK165" s="344"/>
      <c r="AL165" s="151" t="s">
        <v>130</v>
      </c>
      <c r="AM165" s="346">
        <v>30255811.260000002</v>
      </c>
      <c r="AN165" s="151">
        <v>2007</v>
      </c>
      <c r="AO165" s="343">
        <v>1</v>
      </c>
      <c r="AP165" s="343" t="s">
        <v>350</v>
      </c>
      <c r="AQ165" s="103">
        <v>30255811.260000002</v>
      </c>
      <c r="AR165" s="103">
        <v>30255811.260000002</v>
      </c>
      <c r="AS165" s="343" t="s">
        <v>86</v>
      </c>
      <c r="AT165" s="343" t="s">
        <v>128</v>
      </c>
      <c r="AU165" s="343" t="s">
        <v>359</v>
      </c>
      <c r="AV165" s="343" t="s">
        <v>93</v>
      </c>
      <c r="AW165" s="325" t="s">
        <v>375</v>
      </c>
      <c r="AX165" s="58" t="s">
        <v>128</v>
      </c>
      <c r="AY165" s="41" t="s">
        <v>128</v>
      </c>
      <c r="AZ165" s="41" t="s">
        <v>128</v>
      </c>
      <c r="BB165" t="str">
        <f t="shared" si="47"/>
        <v>0</v>
      </c>
      <c r="BC165" s="42" t="str">
        <f t="shared" si="48"/>
        <v>2.06.03</v>
      </c>
      <c r="BD165" s="513" t="str">
        <f t="shared" si="55"/>
        <v>KOMPUTER</v>
      </c>
      <c r="BE165" s="42">
        <f t="shared" si="56"/>
        <v>4</v>
      </c>
      <c r="BF165" s="515">
        <f t="shared" si="49"/>
        <v>7563950.3150000004</v>
      </c>
      <c r="BG165" s="42">
        <f t="shared" si="50"/>
        <v>6</v>
      </c>
      <c r="BH165" s="529">
        <f t="shared" si="51"/>
        <v>30255801.260000002</v>
      </c>
      <c r="BI165" s="517">
        <f t="shared" si="52"/>
        <v>0</v>
      </c>
      <c r="BJ165" s="515">
        <f t="shared" si="53"/>
        <v>0</v>
      </c>
      <c r="BK165" s="525">
        <f t="shared" si="62"/>
        <v>0</v>
      </c>
      <c r="BL165" s="525">
        <f t="shared" si="63"/>
        <v>0</v>
      </c>
      <c r="BM165" s="525">
        <f t="shared" si="57"/>
        <v>0</v>
      </c>
      <c r="BN165" s="516">
        <f t="shared" si="54"/>
        <v>2007</v>
      </c>
      <c r="BO165" s="588">
        <f t="shared" si="64"/>
        <v>10</v>
      </c>
      <c r="BP165" s="589">
        <f t="shared" si="58"/>
        <v>30255801.260000002</v>
      </c>
      <c r="BQ165" s="682">
        <f t="shared" si="59"/>
        <v>30255801.260000002</v>
      </c>
      <c r="BR165" s="591">
        <f t="shared" si="60"/>
        <v>30255801.260000002</v>
      </c>
      <c r="BS165" s="11"/>
    </row>
    <row r="166" spans="1:71" ht="114.5" customHeight="1" x14ac:dyDescent="0.2">
      <c r="A166" s="340"/>
      <c r="B166" s="151" t="s">
        <v>224</v>
      </c>
      <c r="C166" s="341" t="s">
        <v>34</v>
      </c>
      <c r="D166" s="486" t="str">
        <f t="shared" si="61"/>
        <v>2.06.03.02.02</v>
      </c>
      <c r="E166" s="317" t="s">
        <v>185</v>
      </c>
      <c r="F166" s="151" t="s">
        <v>224</v>
      </c>
      <c r="G166" s="343" t="s">
        <v>128</v>
      </c>
      <c r="H166" s="344"/>
      <c r="I166" s="344"/>
      <c r="J166" s="344"/>
      <c r="K166" s="344"/>
      <c r="L166" s="345" t="s">
        <v>293</v>
      </c>
      <c r="M166" s="105" t="s">
        <v>128</v>
      </c>
      <c r="N166" s="345" t="s">
        <v>141</v>
      </c>
      <c r="O166" s="151">
        <v>2007</v>
      </c>
      <c r="P166" s="105"/>
      <c r="Q166" s="105" t="s">
        <v>128</v>
      </c>
      <c r="R166" s="105" t="s">
        <v>128</v>
      </c>
      <c r="S166" s="105" t="s">
        <v>128</v>
      </c>
      <c r="T166" s="105" t="s">
        <v>128</v>
      </c>
      <c r="U166" s="344"/>
      <c r="V166" s="344"/>
      <c r="W166" s="344"/>
      <c r="X166" s="344"/>
      <c r="Y166" s="344"/>
      <c r="Z166" s="344"/>
      <c r="AA166" s="344"/>
      <c r="AB166" s="344"/>
      <c r="AC166" s="344"/>
      <c r="AD166" s="344"/>
      <c r="AE166" s="344"/>
      <c r="AF166" s="344"/>
      <c r="AG166" s="344"/>
      <c r="AH166" s="344"/>
      <c r="AI166" s="344"/>
      <c r="AJ166" s="344"/>
      <c r="AK166" s="344"/>
      <c r="AL166" s="151" t="s">
        <v>130</v>
      </c>
      <c r="AM166" s="346">
        <v>30255811.260000002</v>
      </c>
      <c r="AN166" s="151">
        <v>2007</v>
      </c>
      <c r="AO166" s="343">
        <v>1</v>
      </c>
      <c r="AP166" s="343" t="s">
        <v>350</v>
      </c>
      <c r="AQ166" s="103">
        <v>30255811.260000002</v>
      </c>
      <c r="AR166" s="103">
        <v>30255811.260000002</v>
      </c>
      <c r="AS166" s="343" t="s">
        <v>86</v>
      </c>
      <c r="AT166" s="343" t="s">
        <v>128</v>
      </c>
      <c r="AU166" s="343" t="s">
        <v>351</v>
      </c>
      <c r="AV166" s="343" t="s">
        <v>93</v>
      </c>
      <c r="AW166" s="325" t="s">
        <v>376</v>
      </c>
      <c r="AX166" s="58" t="s">
        <v>128</v>
      </c>
      <c r="AY166" s="41" t="s">
        <v>128</v>
      </c>
      <c r="AZ166" s="41" t="s">
        <v>128</v>
      </c>
      <c r="BB166" t="str">
        <f t="shared" si="47"/>
        <v>0</v>
      </c>
      <c r="BC166" s="42" t="str">
        <f t="shared" si="48"/>
        <v>2.06.03</v>
      </c>
      <c r="BD166" s="513" t="str">
        <f t="shared" si="55"/>
        <v>KOMPUTER</v>
      </c>
      <c r="BE166" s="42">
        <f t="shared" si="56"/>
        <v>4</v>
      </c>
      <c r="BF166" s="515">
        <f t="shared" si="49"/>
        <v>7563950.3150000004</v>
      </c>
      <c r="BG166" s="42">
        <f t="shared" si="50"/>
        <v>6</v>
      </c>
      <c r="BH166" s="529">
        <f t="shared" si="51"/>
        <v>30255801.260000002</v>
      </c>
      <c r="BI166" s="517">
        <f t="shared" si="52"/>
        <v>0</v>
      </c>
      <c r="BJ166" s="515">
        <f t="shared" si="53"/>
        <v>0</v>
      </c>
      <c r="BK166" s="525">
        <f t="shared" si="62"/>
        <v>0</v>
      </c>
      <c r="BL166" s="525">
        <f t="shared" si="63"/>
        <v>0</v>
      </c>
      <c r="BM166" s="525">
        <f t="shared" si="57"/>
        <v>0</v>
      </c>
      <c r="BN166" s="516">
        <f t="shared" si="54"/>
        <v>2007</v>
      </c>
      <c r="BO166" s="588">
        <f t="shared" si="64"/>
        <v>10</v>
      </c>
      <c r="BP166" s="589">
        <f t="shared" si="58"/>
        <v>30255801.260000002</v>
      </c>
      <c r="BQ166" s="682">
        <f t="shared" si="59"/>
        <v>30255801.260000002</v>
      </c>
      <c r="BR166" s="591">
        <f t="shared" si="60"/>
        <v>30255801.260000002</v>
      </c>
      <c r="BS166" s="11"/>
    </row>
    <row r="167" spans="1:71" ht="32.25" customHeight="1" x14ac:dyDescent="0.2">
      <c r="A167" s="327"/>
      <c r="B167" s="153" t="s">
        <v>223</v>
      </c>
      <c r="C167" s="316" t="s">
        <v>34</v>
      </c>
      <c r="D167" s="486" t="str">
        <f t="shared" si="61"/>
        <v>2.06.03.04.08</v>
      </c>
      <c r="E167" s="317" t="s">
        <v>186</v>
      </c>
      <c r="F167" s="153" t="s">
        <v>223</v>
      </c>
      <c r="G167" s="318" t="s">
        <v>128</v>
      </c>
      <c r="H167" s="319"/>
      <c r="I167" s="319"/>
      <c r="J167" s="319"/>
      <c r="K167" s="319"/>
      <c r="L167" s="320" t="s">
        <v>294</v>
      </c>
      <c r="M167" s="153" t="s">
        <v>275</v>
      </c>
      <c r="N167" s="320" t="s">
        <v>142</v>
      </c>
      <c r="O167" s="133">
        <v>2007</v>
      </c>
      <c r="P167" s="133" t="s">
        <v>128</v>
      </c>
      <c r="Q167" s="133" t="s">
        <v>128</v>
      </c>
      <c r="R167" s="133" t="s">
        <v>128</v>
      </c>
      <c r="S167" s="133" t="s">
        <v>128</v>
      </c>
      <c r="T167" s="133" t="s">
        <v>128</v>
      </c>
      <c r="U167" s="319"/>
      <c r="V167" s="319"/>
      <c r="W167" s="319"/>
      <c r="X167" s="319"/>
      <c r="Y167" s="319"/>
      <c r="Z167" s="319"/>
      <c r="AA167" s="319"/>
      <c r="AB167" s="319"/>
      <c r="AC167" s="319"/>
      <c r="AD167" s="319"/>
      <c r="AE167" s="319"/>
      <c r="AF167" s="319"/>
      <c r="AG167" s="319"/>
      <c r="AH167" s="319"/>
      <c r="AI167" s="319"/>
      <c r="AJ167" s="319"/>
      <c r="AK167" s="319"/>
      <c r="AL167" s="153" t="s">
        <v>130</v>
      </c>
      <c r="AM167" s="321">
        <v>19985490.006200001</v>
      </c>
      <c r="AN167" s="133">
        <v>2007</v>
      </c>
      <c r="AO167" s="318">
        <v>1</v>
      </c>
      <c r="AP167" s="318" t="s">
        <v>350</v>
      </c>
      <c r="AQ167" s="131">
        <v>19985490.006200001</v>
      </c>
      <c r="AR167" s="131">
        <v>19985490.006200001</v>
      </c>
      <c r="AS167" s="318" t="s">
        <v>86</v>
      </c>
      <c r="AT167" s="318" t="s">
        <v>128</v>
      </c>
      <c r="AU167" s="318" t="s">
        <v>356</v>
      </c>
      <c r="AV167" s="318" t="s">
        <v>93</v>
      </c>
      <c r="AW167" s="324" t="s">
        <v>357</v>
      </c>
      <c r="AX167" s="58" t="s">
        <v>128</v>
      </c>
      <c r="AY167" s="41" t="s">
        <v>128</v>
      </c>
      <c r="AZ167" s="41" t="s">
        <v>128</v>
      </c>
      <c r="BB167" t="str">
        <f t="shared" si="47"/>
        <v>0</v>
      </c>
      <c r="BC167" s="42" t="str">
        <f t="shared" si="48"/>
        <v>2.06.03</v>
      </c>
      <c r="BD167" s="513" t="str">
        <f t="shared" si="55"/>
        <v>KOMPUTER</v>
      </c>
      <c r="BE167" s="42">
        <f t="shared" si="56"/>
        <v>4</v>
      </c>
      <c r="BF167" s="515">
        <f t="shared" si="49"/>
        <v>4996370.0015500002</v>
      </c>
      <c r="BG167" s="42">
        <f t="shared" si="50"/>
        <v>6</v>
      </c>
      <c r="BH167" s="529">
        <f t="shared" si="51"/>
        <v>19985480.006200001</v>
      </c>
      <c r="BI167" s="517">
        <f t="shared" si="52"/>
        <v>0</v>
      </c>
      <c r="BJ167" s="515">
        <f t="shared" si="53"/>
        <v>0</v>
      </c>
      <c r="BK167" s="525">
        <f t="shared" si="62"/>
        <v>0</v>
      </c>
      <c r="BL167" s="525">
        <f t="shared" si="63"/>
        <v>0</v>
      </c>
      <c r="BM167" s="525">
        <f t="shared" si="57"/>
        <v>0</v>
      </c>
      <c r="BN167" s="516">
        <f t="shared" si="54"/>
        <v>2007</v>
      </c>
      <c r="BO167" s="588">
        <f t="shared" si="64"/>
        <v>10</v>
      </c>
      <c r="BP167" s="589">
        <f t="shared" si="58"/>
        <v>19985480.006200001</v>
      </c>
      <c r="BQ167" s="682">
        <f t="shared" si="59"/>
        <v>19985480.006200001</v>
      </c>
      <c r="BR167" s="591">
        <f t="shared" si="60"/>
        <v>19985480.006200001</v>
      </c>
      <c r="BS167" s="11"/>
    </row>
    <row r="168" spans="1:71" ht="29.25" customHeight="1" x14ac:dyDescent="0.2">
      <c r="A168" s="327"/>
      <c r="B168" s="153" t="s">
        <v>223</v>
      </c>
      <c r="C168" s="316" t="s">
        <v>34</v>
      </c>
      <c r="D168" s="486" t="str">
        <f t="shared" si="61"/>
        <v>2.06.03.04.08</v>
      </c>
      <c r="E168" s="317" t="s">
        <v>187</v>
      </c>
      <c r="F168" s="153" t="s">
        <v>223</v>
      </c>
      <c r="G168" s="318" t="s">
        <v>128</v>
      </c>
      <c r="H168" s="319"/>
      <c r="I168" s="319"/>
      <c r="J168" s="319"/>
      <c r="K168" s="319"/>
      <c r="L168" s="320" t="s">
        <v>295</v>
      </c>
      <c r="M168" s="153" t="s">
        <v>275</v>
      </c>
      <c r="N168" s="320" t="s">
        <v>142</v>
      </c>
      <c r="O168" s="133">
        <v>2007</v>
      </c>
      <c r="P168" s="133" t="s">
        <v>128</v>
      </c>
      <c r="Q168" s="133" t="s">
        <v>128</v>
      </c>
      <c r="R168" s="133" t="s">
        <v>128</v>
      </c>
      <c r="S168" s="133" t="s">
        <v>128</v>
      </c>
      <c r="T168" s="133" t="s">
        <v>128</v>
      </c>
      <c r="U168" s="319"/>
      <c r="V168" s="319"/>
      <c r="W168" s="319"/>
      <c r="X168" s="319"/>
      <c r="Y168" s="319"/>
      <c r="Z168" s="319"/>
      <c r="AA168" s="319"/>
      <c r="AB168" s="319"/>
      <c r="AC168" s="319"/>
      <c r="AD168" s="319"/>
      <c r="AE168" s="319"/>
      <c r="AF168" s="319"/>
      <c r="AG168" s="319"/>
      <c r="AH168" s="319"/>
      <c r="AI168" s="319"/>
      <c r="AJ168" s="319"/>
      <c r="AK168" s="319"/>
      <c r="AL168" s="153" t="s">
        <v>130</v>
      </c>
      <c r="AM168" s="321">
        <v>19985490.006200001</v>
      </c>
      <c r="AN168" s="133">
        <v>2007</v>
      </c>
      <c r="AO168" s="318">
        <v>1</v>
      </c>
      <c r="AP168" s="318" t="s">
        <v>350</v>
      </c>
      <c r="AQ168" s="131">
        <v>19985490.006200001</v>
      </c>
      <c r="AR168" s="131">
        <v>19985490.006200001</v>
      </c>
      <c r="AS168" s="318" t="s">
        <v>86</v>
      </c>
      <c r="AT168" s="318" t="s">
        <v>128</v>
      </c>
      <c r="AU168" s="318" t="s">
        <v>352</v>
      </c>
      <c r="AV168" s="318" t="s">
        <v>93</v>
      </c>
      <c r="AW168" s="324" t="s">
        <v>368</v>
      </c>
      <c r="AX168" s="58" t="s">
        <v>128</v>
      </c>
      <c r="AY168" s="41" t="s">
        <v>128</v>
      </c>
      <c r="AZ168" s="41" t="s">
        <v>128</v>
      </c>
      <c r="BB168" t="str">
        <f t="shared" si="47"/>
        <v>0</v>
      </c>
      <c r="BC168" s="42" t="str">
        <f t="shared" si="48"/>
        <v>2.06.03</v>
      </c>
      <c r="BD168" s="513" t="str">
        <f t="shared" si="55"/>
        <v>KOMPUTER</v>
      </c>
      <c r="BE168" s="42">
        <f t="shared" si="56"/>
        <v>4</v>
      </c>
      <c r="BF168" s="515">
        <f t="shared" si="49"/>
        <v>4996370.0015500002</v>
      </c>
      <c r="BG168" s="42">
        <f t="shared" si="50"/>
        <v>6</v>
      </c>
      <c r="BH168" s="529">
        <f t="shared" si="51"/>
        <v>19985480.006200001</v>
      </c>
      <c r="BI168" s="517">
        <f t="shared" si="52"/>
        <v>0</v>
      </c>
      <c r="BJ168" s="515">
        <f t="shared" si="53"/>
        <v>0</v>
      </c>
      <c r="BK168" s="525">
        <f t="shared" si="62"/>
        <v>0</v>
      </c>
      <c r="BL168" s="525">
        <f t="shared" si="63"/>
        <v>0</v>
      </c>
      <c r="BM168" s="525">
        <f t="shared" si="57"/>
        <v>0</v>
      </c>
      <c r="BN168" s="516">
        <f t="shared" si="54"/>
        <v>2007</v>
      </c>
      <c r="BO168" s="588">
        <f t="shared" si="64"/>
        <v>10</v>
      </c>
      <c r="BP168" s="589">
        <f t="shared" si="58"/>
        <v>19985480.006200001</v>
      </c>
      <c r="BQ168" s="682">
        <f t="shared" si="59"/>
        <v>19985480.006200001</v>
      </c>
      <c r="BR168" s="591">
        <f t="shared" si="60"/>
        <v>19985480.006200001</v>
      </c>
      <c r="BS168" s="11"/>
    </row>
    <row r="169" spans="1:71" ht="26.25" customHeight="1" x14ac:dyDescent="0.2">
      <c r="A169" s="327"/>
      <c r="B169" s="153" t="s">
        <v>223</v>
      </c>
      <c r="C169" s="316" t="s">
        <v>34</v>
      </c>
      <c r="D169" s="486" t="str">
        <f t="shared" si="61"/>
        <v>2.06.03.04.08</v>
      </c>
      <c r="E169" s="317" t="s">
        <v>187</v>
      </c>
      <c r="F169" s="153" t="s">
        <v>223</v>
      </c>
      <c r="G169" s="318" t="s">
        <v>128</v>
      </c>
      <c r="H169" s="319"/>
      <c r="I169" s="319"/>
      <c r="J169" s="319"/>
      <c r="K169" s="319"/>
      <c r="L169" s="320" t="s">
        <v>295</v>
      </c>
      <c r="M169" s="153" t="s">
        <v>275</v>
      </c>
      <c r="N169" s="320" t="s">
        <v>142</v>
      </c>
      <c r="O169" s="133">
        <v>2007</v>
      </c>
      <c r="P169" s="133" t="s">
        <v>128</v>
      </c>
      <c r="Q169" s="133" t="s">
        <v>128</v>
      </c>
      <c r="R169" s="133" t="s">
        <v>128</v>
      </c>
      <c r="S169" s="133" t="s">
        <v>128</v>
      </c>
      <c r="T169" s="133" t="s">
        <v>128</v>
      </c>
      <c r="U169" s="319"/>
      <c r="V169" s="319"/>
      <c r="W169" s="319"/>
      <c r="X169" s="319"/>
      <c r="Y169" s="319"/>
      <c r="Z169" s="319"/>
      <c r="AA169" s="319"/>
      <c r="AB169" s="319"/>
      <c r="AC169" s="319"/>
      <c r="AD169" s="319"/>
      <c r="AE169" s="319"/>
      <c r="AF169" s="319"/>
      <c r="AG169" s="319"/>
      <c r="AH169" s="319"/>
      <c r="AI169" s="319"/>
      <c r="AJ169" s="319"/>
      <c r="AK169" s="319"/>
      <c r="AL169" s="153" t="s">
        <v>130</v>
      </c>
      <c r="AM169" s="321">
        <v>19985490.006200001</v>
      </c>
      <c r="AN169" s="133">
        <v>2007</v>
      </c>
      <c r="AO169" s="318">
        <v>1</v>
      </c>
      <c r="AP169" s="318" t="s">
        <v>350</v>
      </c>
      <c r="AQ169" s="131">
        <v>19985490.006200001</v>
      </c>
      <c r="AR169" s="131">
        <v>19985490.006200001</v>
      </c>
      <c r="AS169" s="318" t="s">
        <v>86</v>
      </c>
      <c r="AT169" s="318" t="s">
        <v>128</v>
      </c>
      <c r="AU169" s="318" t="s">
        <v>351</v>
      </c>
      <c r="AV169" s="318" t="s">
        <v>93</v>
      </c>
      <c r="AW169" s="324" t="s">
        <v>358</v>
      </c>
      <c r="AX169" s="58" t="s">
        <v>128</v>
      </c>
      <c r="AY169" s="41" t="s">
        <v>128</v>
      </c>
      <c r="AZ169" s="41" t="s">
        <v>128</v>
      </c>
      <c r="BB169" t="str">
        <f t="shared" si="47"/>
        <v>0</v>
      </c>
      <c r="BC169" s="42" t="str">
        <f t="shared" si="48"/>
        <v>2.06.03</v>
      </c>
      <c r="BD169" s="513" t="str">
        <f t="shared" si="55"/>
        <v>KOMPUTER</v>
      </c>
      <c r="BE169" s="42">
        <f t="shared" si="56"/>
        <v>4</v>
      </c>
      <c r="BF169" s="515">
        <f t="shared" si="49"/>
        <v>4996370.0015500002</v>
      </c>
      <c r="BG169" s="42">
        <f t="shared" si="50"/>
        <v>6</v>
      </c>
      <c r="BH169" s="529">
        <f t="shared" si="51"/>
        <v>19985480.006200001</v>
      </c>
      <c r="BI169" s="517">
        <f t="shared" si="52"/>
        <v>0</v>
      </c>
      <c r="BJ169" s="515">
        <f t="shared" si="53"/>
        <v>0</v>
      </c>
      <c r="BK169" s="525">
        <f t="shared" si="62"/>
        <v>0</v>
      </c>
      <c r="BL169" s="525">
        <f t="shared" si="63"/>
        <v>0</v>
      </c>
      <c r="BM169" s="525">
        <f t="shared" si="57"/>
        <v>0</v>
      </c>
      <c r="BN169" s="516">
        <f t="shared" si="54"/>
        <v>2007</v>
      </c>
      <c r="BO169" s="588">
        <f t="shared" si="64"/>
        <v>10</v>
      </c>
      <c r="BP169" s="589">
        <f t="shared" si="58"/>
        <v>19985480.006200001</v>
      </c>
      <c r="BQ169" s="682">
        <f t="shared" si="59"/>
        <v>19985480.006200001</v>
      </c>
      <c r="BR169" s="591">
        <f t="shared" si="60"/>
        <v>19985480.006200001</v>
      </c>
      <c r="BS169" s="11"/>
    </row>
    <row r="170" spans="1:71" ht="29.25" customHeight="1" x14ac:dyDescent="0.2">
      <c r="A170" s="330"/>
      <c r="B170" s="278" t="s">
        <v>223</v>
      </c>
      <c r="C170" s="331" t="s">
        <v>34</v>
      </c>
      <c r="D170" s="494" t="str">
        <f t="shared" si="61"/>
        <v>2.06.03.04.08</v>
      </c>
      <c r="E170" s="477" t="s">
        <v>188</v>
      </c>
      <c r="F170" s="278" t="s">
        <v>223</v>
      </c>
      <c r="G170" s="332" t="s">
        <v>128</v>
      </c>
      <c r="H170" s="333"/>
      <c r="I170" s="333"/>
      <c r="J170" s="333"/>
      <c r="K170" s="333"/>
      <c r="L170" s="334" t="s">
        <v>296</v>
      </c>
      <c r="M170" s="278" t="s">
        <v>275</v>
      </c>
      <c r="N170" s="334" t="s">
        <v>142</v>
      </c>
      <c r="O170" s="214">
        <v>2007</v>
      </c>
      <c r="P170" s="214" t="s">
        <v>128</v>
      </c>
      <c r="Q170" s="214" t="s">
        <v>128</v>
      </c>
      <c r="R170" s="214" t="s">
        <v>128</v>
      </c>
      <c r="S170" s="214" t="s">
        <v>128</v>
      </c>
      <c r="T170" s="214" t="s">
        <v>128</v>
      </c>
      <c r="U170" s="333"/>
      <c r="V170" s="333"/>
      <c r="W170" s="333"/>
      <c r="X170" s="333"/>
      <c r="Y170" s="333"/>
      <c r="Z170" s="333"/>
      <c r="AA170" s="333"/>
      <c r="AB170" s="333"/>
      <c r="AC170" s="333"/>
      <c r="AD170" s="333"/>
      <c r="AE170" s="333"/>
      <c r="AF170" s="333"/>
      <c r="AG170" s="333"/>
      <c r="AH170" s="333"/>
      <c r="AI170" s="333"/>
      <c r="AJ170" s="333"/>
      <c r="AK170" s="333"/>
      <c r="AL170" s="278" t="s">
        <v>130</v>
      </c>
      <c r="AM170" s="335">
        <v>24981862.510000002</v>
      </c>
      <c r="AN170" s="214">
        <v>2007</v>
      </c>
      <c r="AO170" s="332">
        <v>1</v>
      </c>
      <c r="AP170" s="332" t="s">
        <v>350</v>
      </c>
      <c r="AQ170" s="209">
        <v>24981862.510000002</v>
      </c>
      <c r="AR170" s="209">
        <v>24981862.510000002</v>
      </c>
      <c r="AS170" s="332" t="s">
        <v>86</v>
      </c>
      <c r="AT170" s="332" t="s">
        <v>128</v>
      </c>
      <c r="AU170" s="332" t="s">
        <v>355</v>
      </c>
      <c r="AV170" s="332" t="s">
        <v>93</v>
      </c>
      <c r="AW170" s="337" t="s">
        <v>371</v>
      </c>
      <c r="AX170" s="58" t="s">
        <v>128</v>
      </c>
      <c r="AY170" s="41" t="s">
        <v>128</v>
      </c>
      <c r="AZ170" s="41" t="s">
        <v>128</v>
      </c>
      <c r="BB170" t="str">
        <f t="shared" si="47"/>
        <v>0</v>
      </c>
      <c r="BC170" s="42" t="str">
        <f t="shared" si="48"/>
        <v>2.06.03</v>
      </c>
      <c r="BD170" s="513" t="str">
        <f t="shared" si="55"/>
        <v>KOMPUTER</v>
      </c>
      <c r="BE170" s="42">
        <f t="shared" si="56"/>
        <v>4</v>
      </c>
      <c r="BF170" s="515">
        <f t="shared" si="49"/>
        <v>6245463.1275000004</v>
      </c>
      <c r="BG170" s="42">
        <f t="shared" si="50"/>
        <v>6</v>
      </c>
      <c r="BH170" s="529">
        <f t="shared" si="51"/>
        <v>24981852.510000002</v>
      </c>
      <c r="BI170" s="517">
        <f t="shared" si="52"/>
        <v>0</v>
      </c>
      <c r="BJ170" s="515">
        <f t="shared" si="53"/>
        <v>0</v>
      </c>
      <c r="BK170" s="525">
        <f t="shared" si="62"/>
        <v>0</v>
      </c>
      <c r="BL170" s="525">
        <f t="shared" si="63"/>
        <v>0</v>
      </c>
      <c r="BM170" s="525">
        <f t="shared" si="57"/>
        <v>0</v>
      </c>
      <c r="BN170" s="516">
        <f t="shared" si="54"/>
        <v>2007</v>
      </c>
      <c r="BO170" s="588">
        <f t="shared" si="64"/>
        <v>10</v>
      </c>
      <c r="BP170" s="589">
        <f t="shared" si="58"/>
        <v>24981852.510000002</v>
      </c>
      <c r="BQ170" s="682">
        <f t="shared" si="59"/>
        <v>24981852.510000002</v>
      </c>
      <c r="BR170" s="591">
        <f t="shared" si="60"/>
        <v>24981852.510000002</v>
      </c>
      <c r="BS170" s="11"/>
    </row>
    <row r="171" spans="1:71" ht="32.25" customHeight="1" x14ac:dyDescent="0.2">
      <c r="A171" s="327"/>
      <c r="B171" s="153" t="s">
        <v>222</v>
      </c>
      <c r="C171" s="316" t="s">
        <v>34</v>
      </c>
      <c r="D171" s="486" t="str">
        <f t="shared" si="61"/>
        <v>2.06.03.04.10</v>
      </c>
      <c r="E171" s="317" t="s">
        <v>189</v>
      </c>
      <c r="F171" s="153" t="s">
        <v>222</v>
      </c>
      <c r="G171" s="318" t="s">
        <v>128</v>
      </c>
      <c r="H171" s="319"/>
      <c r="I171" s="319"/>
      <c r="J171" s="319"/>
      <c r="K171" s="319"/>
      <c r="L171" s="320" t="s">
        <v>297</v>
      </c>
      <c r="M171" s="133" t="s">
        <v>128</v>
      </c>
      <c r="N171" s="320" t="s">
        <v>142</v>
      </c>
      <c r="O171" s="133">
        <v>2007</v>
      </c>
      <c r="P171" s="133" t="s">
        <v>128</v>
      </c>
      <c r="Q171" s="133" t="s">
        <v>128</v>
      </c>
      <c r="R171" s="133" t="s">
        <v>128</v>
      </c>
      <c r="S171" s="133" t="s">
        <v>128</v>
      </c>
      <c r="T171" s="133" t="s">
        <v>128</v>
      </c>
      <c r="U171" s="319"/>
      <c r="V171" s="319"/>
      <c r="W171" s="319"/>
      <c r="X171" s="319"/>
      <c r="Y171" s="319"/>
      <c r="Z171" s="319"/>
      <c r="AA171" s="319"/>
      <c r="AB171" s="319"/>
      <c r="AC171" s="319"/>
      <c r="AD171" s="319"/>
      <c r="AE171" s="319"/>
      <c r="AF171" s="319"/>
      <c r="AG171" s="319"/>
      <c r="AH171" s="319"/>
      <c r="AI171" s="319"/>
      <c r="AJ171" s="319"/>
      <c r="AK171" s="319"/>
      <c r="AL171" s="153" t="s">
        <v>130</v>
      </c>
      <c r="AM171" s="321">
        <v>40370689.810000002</v>
      </c>
      <c r="AN171" s="133">
        <v>2007</v>
      </c>
      <c r="AO171" s="318">
        <v>1</v>
      </c>
      <c r="AP171" s="318" t="s">
        <v>350</v>
      </c>
      <c r="AQ171" s="131">
        <v>40370689.810000002</v>
      </c>
      <c r="AR171" s="131">
        <v>40370689.810000002</v>
      </c>
      <c r="AS171" s="318" t="s">
        <v>86</v>
      </c>
      <c r="AT171" s="318" t="s">
        <v>128</v>
      </c>
      <c r="AU171" s="318" t="s">
        <v>352</v>
      </c>
      <c r="AV171" s="318" t="s">
        <v>93</v>
      </c>
      <c r="AW171" s="324" t="s">
        <v>368</v>
      </c>
      <c r="AX171" s="58" t="s">
        <v>128</v>
      </c>
      <c r="AY171" s="41" t="s">
        <v>128</v>
      </c>
      <c r="AZ171" s="41" t="s">
        <v>128</v>
      </c>
      <c r="BB171" t="str">
        <f t="shared" si="47"/>
        <v>0</v>
      </c>
      <c r="BC171" s="42" t="str">
        <f t="shared" si="48"/>
        <v>2.06.03</v>
      </c>
      <c r="BD171" s="513" t="str">
        <f t="shared" si="55"/>
        <v>KOMPUTER</v>
      </c>
      <c r="BE171" s="42">
        <f t="shared" si="56"/>
        <v>4</v>
      </c>
      <c r="BF171" s="515">
        <f t="shared" si="49"/>
        <v>10092669.952500001</v>
      </c>
      <c r="BG171" s="42">
        <f t="shared" si="50"/>
        <v>6</v>
      </c>
      <c r="BH171" s="529">
        <f t="shared" si="51"/>
        <v>40370679.810000002</v>
      </c>
      <c r="BI171" s="517">
        <f t="shared" si="52"/>
        <v>0</v>
      </c>
      <c r="BJ171" s="515">
        <f t="shared" si="53"/>
        <v>0</v>
      </c>
      <c r="BK171" s="525">
        <f t="shared" si="62"/>
        <v>0</v>
      </c>
      <c r="BL171" s="525">
        <f t="shared" si="63"/>
        <v>0</v>
      </c>
      <c r="BM171" s="525">
        <f t="shared" si="57"/>
        <v>0</v>
      </c>
      <c r="BN171" s="516">
        <f t="shared" si="54"/>
        <v>2007</v>
      </c>
      <c r="BO171" s="588">
        <f t="shared" si="64"/>
        <v>10</v>
      </c>
      <c r="BP171" s="589">
        <f t="shared" si="58"/>
        <v>40370679.810000002</v>
      </c>
      <c r="BQ171" s="682">
        <f t="shared" si="59"/>
        <v>40370679.810000002</v>
      </c>
      <c r="BR171" s="591">
        <f t="shared" si="60"/>
        <v>40370679.810000002</v>
      </c>
      <c r="BS171" s="11"/>
    </row>
    <row r="172" spans="1:71" ht="30" customHeight="1" x14ac:dyDescent="0.2">
      <c r="A172" s="327"/>
      <c r="B172" s="153" t="s">
        <v>221</v>
      </c>
      <c r="C172" s="316" t="s">
        <v>34</v>
      </c>
      <c r="D172" s="486" t="str">
        <f t="shared" si="61"/>
        <v>2.06.02.04.04</v>
      </c>
      <c r="E172" s="317" t="s">
        <v>190</v>
      </c>
      <c r="F172" s="153" t="s">
        <v>221</v>
      </c>
      <c r="G172" s="318" t="s">
        <v>128</v>
      </c>
      <c r="H172" s="319"/>
      <c r="I172" s="319"/>
      <c r="J172" s="319"/>
      <c r="K172" s="319"/>
      <c r="L172" s="320" t="s">
        <v>298</v>
      </c>
      <c r="M172" s="153" t="s">
        <v>299</v>
      </c>
      <c r="N172" s="320" t="s">
        <v>141</v>
      </c>
      <c r="O172" s="153">
        <v>2008</v>
      </c>
      <c r="P172" s="133" t="s">
        <v>128</v>
      </c>
      <c r="Q172" s="133" t="s">
        <v>128</v>
      </c>
      <c r="R172" s="133" t="s">
        <v>128</v>
      </c>
      <c r="S172" s="133" t="s">
        <v>128</v>
      </c>
      <c r="T172" s="133" t="s">
        <v>128</v>
      </c>
      <c r="U172" s="319"/>
      <c r="V172" s="319"/>
      <c r="W172" s="319"/>
      <c r="X172" s="319"/>
      <c r="Y172" s="319"/>
      <c r="Z172" s="319"/>
      <c r="AA172" s="319"/>
      <c r="AB172" s="319"/>
      <c r="AC172" s="319"/>
      <c r="AD172" s="319"/>
      <c r="AE172" s="319"/>
      <c r="AF172" s="319"/>
      <c r="AG172" s="319"/>
      <c r="AH172" s="319"/>
      <c r="AI172" s="319"/>
      <c r="AJ172" s="319"/>
      <c r="AK172" s="319"/>
      <c r="AL172" s="153" t="s">
        <v>130</v>
      </c>
      <c r="AM172" s="321">
        <v>8371580.6889626272</v>
      </c>
      <c r="AN172" s="153">
        <v>2008</v>
      </c>
      <c r="AO172" s="318">
        <v>1</v>
      </c>
      <c r="AP172" s="318" t="s">
        <v>350</v>
      </c>
      <c r="AQ172" s="126">
        <v>8371580.6889626272</v>
      </c>
      <c r="AR172" s="126">
        <v>8371580.6889626272</v>
      </c>
      <c r="AS172" s="318" t="s">
        <v>86</v>
      </c>
      <c r="AT172" s="318" t="s">
        <v>128</v>
      </c>
      <c r="AU172" s="318" t="s">
        <v>355</v>
      </c>
      <c r="AV172" s="318" t="s">
        <v>93</v>
      </c>
      <c r="AW172" s="324" t="s">
        <v>372</v>
      </c>
      <c r="AX172" s="58" t="s">
        <v>128</v>
      </c>
      <c r="AY172" s="41" t="s">
        <v>128</v>
      </c>
      <c r="AZ172" s="41" t="s">
        <v>128</v>
      </c>
      <c r="BB172" t="str">
        <f t="shared" si="47"/>
        <v>0</v>
      </c>
      <c r="BC172" s="42" t="str">
        <f t="shared" si="48"/>
        <v>2.06.02</v>
      </c>
      <c r="BD172" s="513" t="str">
        <f t="shared" si="55"/>
        <v>ALAT RUMAH TANGGA</v>
      </c>
      <c r="BE172" s="42">
        <f t="shared" si="56"/>
        <v>5</v>
      </c>
      <c r="BF172" s="515">
        <f t="shared" si="49"/>
        <v>1674314.1377925253</v>
      </c>
      <c r="BG172" s="42">
        <f t="shared" si="50"/>
        <v>5</v>
      </c>
      <c r="BH172" s="529">
        <f t="shared" si="51"/>
        <v>8371570.6889626272</v>
      </c>
      <c r="BI172" s="517">
        <f t="shared" si="52"/>
        <v>0</v>
      </c>
      <c r="BJ172" s="515">
        <f t="shared" si="53"/>
        <v>0</v>
      </c>
      <c r="BK172" s="525">
        <f t="shared" si="62"/>
        <v>0</v>
      </c>
      <c r="BL172" s="525">
        <f t="shared" si="63"/>
        <v>0</v>
      </c>
      <c r="BM172" s="525">
        <f t="shared" si="57"/>
        <v>0</v>
      </c>
      <c r="BN172" s="516">
        <f t="shared" si="54"/>
        <v>2008</v>
      </c>
      <c r="BO172" s="588">
        <f t="shared" si="64"/>
        <v>10</v>
      </c>
      <c r="BP172" s="589">
        <f t="shared" si="58"/>
        <v>8371570.6889626272</v>
      </c>
      <c r="BQ172" s="682">
        <f t="shared" si="59"/>
        <v>8371570.6889626272</v>
      </c>
      <c r="BR172" s="591">
        <f t="shared" si="60"/>
        <v>8371570.6889626272</v>
      </c>
      <c r="BS172" s="11"/>
    </row>
    <row r="173" spans="1:71" ht="30" customHeight="1" x14ac:dyDescent="0.2">
      <c r="A173" s="327"/>
      <c r="B173" s="153" t="s">
        <v>221</v>
      </c>
      <c r="C173" s="316" t="s">
        <v>34</v>
      </c>
      <c r="D173" s="486" t="str">
        <f t="shared" si="61"/>
        <v>2.06.02.04.04</v>
      </c>
      <c r="E173" s="317" t="s">
        <v>190</v>
      </c>
      <c r="F173" s="153" t="s">
        <v>221</v>
      </c>
      <c r="G173" s="318" t="s">
        <v>128</v>
      </c>
      <c r="H173" s="319"/>
      <c r="I173" s="319"/>
      <c r="J173" s="319"/>
      <c r="K173" s="319"/>
      <c r="L173" s="320" t="s">
        <v>298</v>
      </c>
      <c r="M173" s="153" t="s">
        <v>299</v>
      </c>
      <c r="N173" s="320" t="s">
        <v>141</v>
      </c>
      <c r="O173" s="153">
        <v>2008</v>
      </c>
      <c r="P173" s="133" t="s">
        <v>128</v>
      </c>
      <c r="Q173" s="133" t="s">
        <v>128</v>
      </c>
      <c r="R173" s="133" t="s">
        <v>128</v>
      </c>
      <c r="S173" s="133" t="s">
        <v>128</v>
      </c>
      <c r="T173" s="133" t="s">
        <v>128</v>
      </c>
      <c r="U173" s="319"/>
      <c r="V173" s="319"/>
      <c r="W173" s="319"/>
      <c r="X173" s="319"/>
      <c r="Y173" s="319"/>
      <c r="Z173" s="319"/>
      <c r="AA173" s="319"/>
      <c r="AB173" s="319"/>
      <c r="AC173" s="319"/>
      <c r="AD173" s="319"/>
      <c r="AE173" s="319"/>
      <c r="AF173" s="319"/>
      <c r="AG173" s="319"/>
      <c r="AH173" s="319"/>
      <c r="AI173" s="319"/>
      <c r="AJ173" s="319"/>
      <c r="AK173" s="319"/>
      <c r="AL173" s="153" t="s">
        <v>130</v>
      </c>
      <c r="AM173" s="321">
        <v>8371580.6889626272</v>
      </c>
      <c r="AN173" s="153">
        <v>2008</v>
      </c>
      <c r="AO173" s="318">
        <v>1</v>
      </c>
      <c r="AP173" s="318" t="s">
        <v>350</v>
      </c>
      <c r="AQ173" s="126">
        <v>8371580.6889626272</v>
      </c>
      <c r="AR173" s="126">
        <v>8371580.6889626272</v>
      </c>
      <c r="AS173" s="318" t="s">
        <v>86</v>
      </c>
      <c r="AT173" s="318" t="s">
        <v>128</v>
      </c>
      <c r="AU173" s="318" t="s">
        <v>355</v>
      </c>
      <c r="AV173" s="318" t="s">
        <v>93</v>
      </c>
      <c r="AW173" s="324" t="s">
        <v>371</v>
      </c>
      <c r="AX173" s="58" t="s">
        <v>128</v>
      </c>
      <c r="AY173" s="41" t="s">
        <v>128</v>
      </c>
      <c r="AZ173" s="41" t="s">
        <v>128</v>
      </c>
      <c r="BB173" t="str">
        <f t="shared" si="47"/>
        <v>0</v>
      </c>
      <c r="BC173" s="42" t="str">
        <f t="shared" si="48"/>
        <v>2.06.02</v>
      </c>
      <c r="BD173" s="513" t="str">
        <f t="shared" si="55"/>
        <v>ALAT RUMAH TANGGA</v>
      </c>
      <c r="BE173" s="42">
        <f t="shared" si="56"/>
        <v>5</v>
      </c>
      <c r="BF173" s="515">
        <f t="shared" si="49"/>
        <v>1674314.1377925253</v>
      </c>
      <c r="BG173" s="42">
        <f t="shared" si="50"/>
        <v>5</v>
      </c>
      <c r="BH173" s="529">
        <f t="shared" si="51"/>
        <v>8371570.6889626272</v>
      </c>
      <c r="BI173" s="517">
        <f t="shared" si="52"/>
        <v>0</v>
      </c>
      <c r="BJ173" s="515">
        <f t="shared" si="53"/>
        <v>0</v>
      </c>
      <c r="BK173" s="525">
        <f t="shared" si="62"/>
        <v>0</v>
      </c>
      <c r="BL173" s="525">
        <f t="shared" si="63"/>
        <v>0</v>
      </c>
      <c r="BM173" s="525">
        <f t="shared" si="57"/>
        <v>0</v>
      </c>
      <c r="BN173" s="516">
        <f t="shared" si="54"/>
        <v>2008</v>
      </c>
      <c r="BO173" s="588">
        <f t="shared" si="64"/>
        <v>10</v>
      </c>
      <c r="BP173" s="589">
        <f t="shared" si="58"/>
        <v>8371570.6889626272</v>
      </c>
      <c r="BQ173" s="682">
        <f t="shared" si="59"/>
        <v>8371570.6889626272</v>
      </c>
      <c r="BR173" s="591">
        <f t="shared" si="60"/>
        <v>8371570.6889626272</v>
      </c>
      <c r="BS173" s="11"/>
    </row>
    <row r="174" spans="1:71" ht="15" customHeight="1" x14ac:dyDescent="0.2">
      <c r="A174" s="327"/>
      <c r="B174" s="153" t="s">
        <v>221</v>
      </c>
      <c r="C174" s="316" t="s">
        <v>34</v>
      </c>
      <c r="D174" s="486" t="str">
        <f t="shared" si="61"/>
        <v>2.06.02.04.04</v>
      </c>
      <c r="E174" s="317" t="s">
        <v>190</v>
      </c>
      <c r="F174" s="153" t="s">
        <v>221</v>
      </c>
      <c r="G174" s="318" t="s">
        <v>128</v>
      </c>
      <c r="H174" s="319"/>
      <c r="I174" s="319"/>
      <c r="J174" s="319"/>
      <c r="K174" s="319"/>
      <c r="L174" s="320" t="s">
        <v>298</v>
      </c>
      <c r="M174" s="153" t="s">
        <v>299</v>
      </c>
      <c r="N174" s="320" t="s">
        <v>141</v>
      </c>
      <c r="O174" s="153">
        <v>2008</v>
      </c>
      <c r="P174" s="133" t="s">
        <v>128</v>
      </c>
      <c r="Q174" s="133" t="s">
        <v>128</v>
      </c>
      <c r="R174" s="133" t="s">
        <v>128</v>
      </c>
      <c r="S174" s="133" t="s">
        <v>128</v>
      </c>
      <c r="T174" s="133" t="s">
        <v>128</v>
      </c>
      <c r="U174" s="319"/>
      <c r="V174" s="319"/>
      <c r="W174" s="319"/>
      <c r="X174" s="319"/>
      <c r="Y174" s="319"/>
      <c r="Z174" s="319"/>
      <c r="AA174" s="319"/>
      <c r="AB174" s="319"/>
      <c r="AC174" s="319"/>
      <c r="AD174" s="319"/>
      <c r="AE174" s="319"/>
      <c r="AF174" s="319"/>
      <c r="AG174" s="319"/>
      <c r="AH174" s="319"/>
      <c r="AI174" s="319"/>
      <c r="AJ174" s="319"/>
      <c r="AK174" s="319"/>
      <c r="AL174" s="153" t="s">
        <v>130</v>
      </c>
      <c r="AM174" s="321">
        <v>8371580.6889626272</v>
      </c>
      <c r="AN174" s="153">
        <v>2008</v>
      </c>
      <c r="AO174" s="318">
        <v>1</v>
      </c>
      <c r="AP174" s="318" t="s">
        <v>350</v>
      </c>
      <c r="AQ174" s="126">
        <v>8371580.6889626272</v>
      </c>
      <c r="AR174" s="126">
        <v>8371580.6889626272</v>
      </c>
      <c r="AS174" s="328" t="s">
        <v>86</v>
      </c>
      <c r="AT174" s="328" t="s">
        <v>128</v>
      </c>
      <c r="AU174" s="328" t="s">
        <v>361</v>
      </c>
      <c r="AV174" s="328" t="s">
        <v>93</v>
      </c>
      <c r="AW174" s="329" t="s">
        <v>377</v>
      </c>
      <c r="AX174" s="59" t="s">
        <v>128</v>
      </c>
      <c r="AY174" s="43" t="s">
        <v>128</v>
      </c>
      <c r="AZ174" s="43" t="s">
        <v>128</v>
      </c>
      <c r="BB174" t="str">
        <f t="shared" si="47"/>
        <v>0</v>
      </c>
      <c r="BC174" s="42" t="str">
        <f t="shared" si="48"/>
        <v>2.06.02</v>
      </c>
      <c r="BD174" s="513" t="str">
        <f t="shared" si="55"/>
        <v>ALAT RUMAH TANGGA</v>
      </c>
      <c r="BE174" s="42">
        <f t="shared" si="56"/>
        <v>5</v>
      </c>
      <c r="BF174" s="515">
        <f t="shared" si="49"/>
        <v>1674314.1377925253</v>
      </c>
      <c r="BG174" s="42">
        <f t="shared" si="50"/>
        <v>5</v>
      </c>
      <c r="BH174" s="529">
        <f t="shared" si="51"/>
        <v>8371570.6889626272</v>
      </c>
      <c r="BI174" s="517">
        <f t="shared" si="52"/>
        <v>0</v>
      </c>
      <c r="BJ174" s="515">
        <f t="shared" si="53"/>
        <v>0</v>
      </c>
      <c r="BK174" s="525">
        <f t="shared" si="62"/>
        <v>0</v>
      </c>
      <c r="BL174" s="525">
        <f t="shared" si="63"/>
        <v>0</v>
      </c>
      <c r="BM174" s="525">
        <f t="shared" si="57"/>
        <v>0</v>
      </c>
      <c r="BN174" s="516">
        <f t="shared" si="54"/>
        <v>2008</v>
      </c>
      <c r="BO174" s="588">
        <f t="shared" si="64"/>
        <v>10</v>
      </c>
      <c r="BP174" s="589">
        <f t="shared" si="58"/>
        <v>8371570.6889626272</v>
      </c>
      <c r="BQ174" s="682">
        <f t="shared" si="59"/>
        <v>8371570.6889626272</v>
      </c>
      <c r="BR174" s="591">
        <f t="shared" si="60"/>
        <v>8371570.6889626272</v>
      </c>
      <c r="BS174" s="11"/>
    </row>
    <row r="175" spans="1:71" ht="15" customHeight="1" x14ac:dyDescent="0.2">
      <c r="A175" s="327"/>
      <c r="B175" s="153" t="s">
        <v>221</v>
      </c>
      <c r="C175" s="316" t="s">
        <v>34</v>
      </c>
      <c r="D175" s="486" t="str">
        <f t="shared" si="61"/>
        <v>2.06.02.04.04</v>
      </c>
      <c r="E175" s="317" t="s">
        <v>190</v>
      </c>
      <c r="F175" s="153" t="s">
        <v>221</v>
      </c>
      <c r="G175" s="318" t="s">
        <v>128</v>
      </c>
      <c r="H175" s="319"/>
      <c r="I175" s="319"/>
      <c r="J175" s="319"/>
      <c r="K175" s="319"/>
      <c r="L175" s="320" t="s">
        <v>298</v>
      </c>
      <c r="M175" s="153" t="s">
        <v>299</v>
      </c>
      <c r="N175" s="320" t="s">
        <v>141</v>
      </c>
      <c r="O175" s="153">
        <v>2008</v>
      </c>
      <c r="P175" s="133" t="s">
        <v>128</v>
      </c>
      <c r="Q175" s="133" t="s">
        <v>128</v>
      </c>
      <c r="R175" s="133" t="s">
        <v>128</v>
      </c>
      <c r="S175" s="133" t="s">
        <v>128</v>
      </c>
      <c r="T175" s="133" t="s">
        <v>128</v>
      </c>
      <c r="U175" s="319"/>
      <c r="V175" s="319"/>
      <c r="W175" s="319"/>
      <c r="X175" s="319"/>
      <c r="Y175" s="319"/>
      <c r="Z175" s="319"/>
      <c r="AA175" s="319"/>
      <c r="AB175" s="319"/>
      <c r="AC175" s="319"/>
      <c r="AD175" s="319"/>
      <c r="AE175" s="319"/>
      <c r="AF175" s="319"/>
      <c r="AG175" s="319"/>
      <c r="AH175" s="319"/>
      <c r="AI175" s="319"/>
      <c r="AJ175" s="319"/>
      <c r="AK175" s="319"/>
      <c r="AL175" s="153" t="s">
        <v>130</v>
      </c>
      <c r="AM175" s="321">
        <v>8371580.6889626272</v>
      </c>
      <c r="AN175" s="153">
        <v>2008</v>
      </c>
      <c r="AO175" s="318">
        <v>1</v>
      </c>
      <c r="AP175" s="318" t="s">
        <v>350</v>
      </c>
      <c r="AQ175" s="126">
        <v>8371580.6889626272</v>
      </c>
      <c r="AR175" s="126">
        <v>8371580.6889626272</v>
      </c>
      <c r="AS175" s="328" t="s">
        <v>86</v>
      </c>
      <c r="AT175" s="328" t="s">
        <v>128</v>
      </c>
      <c r="AU175" s="328" t="s">
        <v>359</v>
      </c>
      <c r="AV175" s="328" t="s">
        <v>93</v>
      </c>
      <c r="AW175" s="329" t="s">
        <v>366</v>
      </c>
      <c r="AX175" s="59" t="s">
        <v>128</v>
      </c>
      <c r="AY175" s="43" t="s">
        <v>128</v>
      </c>
      <c r="AZ175" s="43" t="s">
        <v>128</v>
      </c>
      <c r="BB175" t="str">
        <f t="shared" si="47"/>
        <v>0</v>
      </c>
      <c r="BC175" s="42" t="str">
        <f t="shared" si="48"/>
        <v>2.06.02</v>
      </c>
      <c r="BD175" s="513" t="str">
        <f t="shared" si="55"/>
        <v>ALAT RUMAH TANGGA</v>
      </c>
      <c r="BE175" s="42">
        <f t="shared" si="56"/>
        <v>5</v>
      </c>
      <c r="BF175" s="515">
        <f t="shared" si="49"/>
        <v>1674314.1377925253</v>
      </c>
      <c r="BG175" s="42">
        <f t="shared" si="50"/>
        <v>5</v>
      </c>
      <c r="BH175" s="529">
        <f t="shared" si="51"/>
        <v>8371570.6889626272</v>
      </c>
      <c r="BI175" s="517">
        <f t="shared" si="52"/>
        <v>0</v>
      </c>
      <c r="BJ175" s="515">
        <f t="shared" si="53"/>
        <v>0</v>
      </c>
      <c r="BK175" s="525">
        <f t="shared" si="62"/>
        <v>0</v>
      </c>
      <c r="BL175" s="525">
        <f t="shared" si="63"/>
        <v>0</v>
      </c>
      <c r="BM175" s="525">
        <f t="shared" si="57"/>
        <v>0</v>
      </c>
      <c r="BN175" s="516">
        <f t="shared" si="54"/>
        <v>2008</v>
      </c>
      <c r="BO175" s="588">
        <f t="shared" si="64"/>
        <v>10</v>
      </c>
      <c r="BP175" s="589">
        <f t="shared" si="58"/>
        <v>8371570.6889626272</v>
      </c>
      <c r="BQ175" s="682">
        <f t="shared" si="59"/>
        <v>8371570.6889626272</v>
      </c>
      <c r="BR175" s="591">
        <f t="shared" si="60"/>
        <v>8371570.6889626272</v>
      </c>
      <c r="BS175" s="11"/>
    </row>
    <row r="176" spans="1:71" ht="15" customHeight="1" x14ac:dyDescent="0.2">
      <c r="A176" s="327"/>
      <c r="B176" s="153" t="s">
        <v>221</v>
      </c>
      <c r="C176" s="316" t="s">
        <v>34</v>
      </c>
      <c r="D176" s="486" t="str">
        <f t="shared" si="61"/>
        <v>2.06.02.04.04</v>
      </c>
      <c r="E176" s="317" t="s">
        <v>190</v>
      </c>
      <c r="F176" s="153" t="s">
        <v>221</v>
      </c>
      <c r="G176" s="318" t="s">
        <v>128</v>
      </c>
      <c r="H176" s="319"/>
      <c r="I176" s="319"/>
      <c r="J176" s="319"/>
      <c r="K176" s="319"/>
      <c r="L176" s="320" t="s">
        <v>298</v>
      </c>
      <c r="M176" s="153" t="s">
        <v>299</v>
      </c>
      <c r="N176" s="320" t="s">
        <v>141</v>
      </c>
      <c r="O176" s="153">
        <v>2008</v>
      </c>
      <c r="P176" s="133" t="s">
        <v>128</v>
      </c>
      <c r="Q176" s="133" t="s">
        <v>128</v>
      </c>
      <c r="R176" s="133" t="s">
        <v>128</v>
      </c>
      <c r="S176" s="133" t="s">
        <v>128</v>
      </c>
      <c r="T176" s="133" t="s">
        <v>128</v>
      </c>
      <c r="U176" s="319"/>
      <c r="V176" s="319"/>
      <c r="W176" s="319"/>
      <c r="X176" s="319"/>
      <c r="Y176" s="319"/>
      <c r="Z176" s="319"/>
      <c r="AA176" s="319"/>
      <c r="AB176" s="319"/>
      <c r="AC176" s="319"/>
      <c r="AD176" s="319"/>
      <c r="AE176" s="319"/>
      <c r="AF176" s="319"/>
      <c r="AG176" s="319"/>
      <c r="AH176" s="319"/>
      <c r="AI176" s="319"/>
      <c r="AJ176" s="319"/>
      <c r="AK176" s="319"/>
      <c r="AL176" s="153" t="s">
        <v>130</v>
      </c>
      <c r="AM176" s="321">
        <v>8371580.6889626272</v>
      </c>
      <c r="AN176" s="153">
        <v>2008</v>
      </c>
      <c r="AO176" s="318">
        <v>1</v>
      </c>
      <c r="AP176" s="318" t="s">
        <v>350</v>
      </c>
      <c r="AQ176" s="126">
        <v>8371580.6889626272</v>
      </c>
      <c r="AR176" s="126">
        <v>8371580.6889626272</v>
      </c>
      <c r="AS176" s="328" t="s">
        <v>86</v>
      </c>
      <c r="AT176" s="328" t="s">
        <v>128</v>
      </c>
      <c r="AU176" s="328" t="s">
        <v>351</v>
      </c>
      <c r="AV176" s="328" t="s">
        <v>93</v>
      </c>
      <c r="AW176" s="329" t="s">
        <v>354</v>
      </c>
      <c r="AX176" s="59" t="s">
        <v>128</v>
      </c>
      <c r="AY176" s="43" t="s">
        <v>128</v>
      </c>
      <c r="AZ176" s="43" t="s">
        <v>128</v>
      </c>
      <c r="BB176" t="str">
        <f t="shared" si="47"/>
        <v>0</v>
      </c>
      <c r="BC176" s="42" t="str">
        <f t="shared" si="48"/>
        <v>2.06.02</v>
      </c>
      <c r="BD176" s="513" t="str">
        <f t="shared" si="55"/>
        <v>ALAT RUMAH TANGGA</v>
      </c>
      <c r="BE176" s="42">
        <f t="shared" si="56"/>
        <v>5</v>
      </c>
      <c r="BF176" s="515">
        <f t="shared" si="49"/>
        <v>1674314.1377925253</v>
      </c>
      <c r="BG176" s="42">
        <f t="shared" si="50"/>
        <v>5</v>
      </c>
      <c r="BH176" s="529">
        <f t="shared" si="51"/>
        <v>8371570.6889626272</v>
      </c>
      <c r="BI176" s="517">
        <f t="shared" si="52"/>
        <v>0</v>
      </c>
      <c r="BJ176" s="515">
        <f t="shared" si="53"/>
        <v>0</v>
      </c>
      <c r="BK176" s="525">
        <f t="shared" si="62"/>
        <v>0</v>
      </c>
      <c r="BL176" s="525">
        <f t="shared" si="63"/>
        <v>0</v>
      </c>
      <c r="BM176" s="525">
        <f t="shared" si="57"/>
        <v>0</v>
      </c>
      <c r="BN176" s="516">
        <f t="shared" si="54"/>
        <v>2008</v>
      </c>
      <c r="BO176" s="588">
        <f t="shared" si="64"/>
        <v>10</v>
      </c>
      <c r="BP176" s="589">
        <f t="shared" si="58"/>
        <v>8371570.6889626272</v>
      </c>
      <c r="BQ176" s="682">
        <f t="shared" si="59"/>
        <v>8371570.6889626272</v>
      </c>
      <c r="BR176" s="591">
        <f t="shared" si="60"/>
        <v>8371570.6889626272</v>
      </c>
      <c r="BS176" s="11"/>
    </row>
    <row r="177" spans="1:71" ht="75.5" customHeight="1" x14ac:dyDescent="0.2">
      <c r="A177" s="327"/>
      <c r="B177" s="133" t="s">
        <v>213</v>
      </c>
      <c r="C177" s="316" t="s">
        <v>34</v>
      </c>
      <c r="D177" s="486" t="str">
        <f t="shared" si="61"/>
        <v>2.06.02.01.61</v>
      </c>
      <c r="E177" s="317" t="s">
        <v>191</v>
      </c>
      <c r="F177" s="133" t="s">
        <v>213</v>
      </c>
      <c r="G177" s="318" t="s">
        <v>128</v>
      </c>
      <c r="H177" s="319"/>
      <c r="I177" s="319"/>
      <c r="J177" s="319"/>
      <c r="K177" s="319"/>
      <c r="L177" s="371" t="s">
        <v>128</v>
      </c>
      <c r="M177" s="133" t="s">
        <v>128</v>
      </c>
      <c r="N177" s="320" t="s">
        <v>300</v>
      </c>
      <c r="O177" s="153">
        <v>2008</v>
      </c>
      <c r="P177" s="133" t="s">
        <v>128</v>
      </c>
      <c r="Q177" s="133" t="s">
        <v>128</v>
      </c>
      <c r="R177" s="133" t="s">
        <v>128</v>
      </c>
      <c r="S177" s="133" t="s">
        <v>128</v>
      </c>
      <c r="T177" s="133" t="s">
        <v>128</v>
      </c>
      <c r="U177" s="319"/>
      <c r="V177" s="319"/>
      <c r="W177" s="319"/>
      <c r="X177" s="319"/>
      <c r="Y177" s="319"/>
      <c r="Z177" s="319"/>
      <c r="AA177" s="319"/>
      <c r="AB177" s="319"/>
      <c r="AC177" s="319"/>
      <c r="AD177" s="319"/>
      <c r="AE177" s="319"/>
      <c r="AF177" s="319"/>
      <c r="AG177" s="319"/>
      <c r="AH177" s="319"/>
      <c r="AI177" s="319"/>
      <c r="AJ177" s="319"/>
      <c r="AK177" s="319"/>
      <c r="AL177" s="153" t="s">
        <v>130</v>
      </c>
      <c r="AM177" s="321">
        <v>45360762.312259868</v>
      </c>
      <c r="AN177" s="153">
        <v>2008</v>
      </c>
      <c r="AO177" s="318">
        <v>1</v>
      </c>
      <c r="AP177" s="318" t="s">
        <v>350</v>
      </c>
      <c r="AQ177" s="126">
        <v>45360762.312259868</v>
      </c>
      <c r="AR177" s="126">
        <v>45360762.312259868</v>
      </c>
      <c r="AS177" s="318" t="s">
        <v>86</v>
      </c>
      <c r="AT177" s="318" t="s">
        <v>128</v>
      </c>
      <c r="AU177" s="318" t="s">
        <v>355</v>
      </c>
      <c r="AV177" s="318" t="s">
        <v>93</v>
      </c>
      <c r="AW177" s="324" t="s">
        <v>371</v>
      </c>
      <c r="AX177" s="58" t="s">
        <v>128</v>
      </c>
      <c r="AY177" s="41" t="s">
        <v>128</v>
      </c>
      <c r="AZ177" s="41" t="s">
        <v>128</v>
      </c>
      <c r="BB177" t="str">
        <f t="shared" si="47"/>
        <v>0</v>
      </c>
      <c r="BC177" s="42" t="str">
        <f t="shared" si="48"/>
        <v>2.06.02</v>
      </c>
      <c r="BD177" s="513" t="str">
        <f t="shared" si="55"/>
        <v>ALAT RUMAH TANGGA</v>
      </c>
      <c r="BE177" s="42">
        <f t="shared" si="56"/>
        <v>5</v>
      </c>
      <c r="BF177" s="515">
        <f t="shared" si="49"/>
        <v>9072150.4624519739</v>
      </c>
      <c r="BG177" s="42">
        <f t="shared" si="50"/>
        <v>5</v>
      </c>
      <c r="BH177" s="529">
        <f t="shared" si="51"/>
        <v>45360752.312259868</v>
      </c>
      <c r="BI177" s="517">
        <f t="shared" si="52"/>
        <v>0</v>
      </c>
      <c r="BJ177" s="515">
        <f t="shared" si="53"/>
        <v>0</v>
      </c>
      <c r="BK177" s="525">
        <f t="shared" si="62"/>
        <v>0</v>
      </c>
      <c r="BL177" s="525">
        <f t="shared" si="63"/>
        <v>0</v>
      </c>
      <c r="BM177" s="525">
        <f t="shared" si="57"/>
        <v>0</v>
      </c>
      <c r="BN177" s="516">
        <f t="shared" si="54"/>
        <v>2008</v>
      </c>
      <c r="BO177" s="588">
        <f t="shared" si="64"/>
        <v>10</v>
      </c>
      <c r="BP177" s="589">
        <f t="shared" si="58"/>
        <v>45360752.312259868</v>
      </c>
      <c r="BQ177" s="682">
        <f t="shared" si="59"/>
        <v>45360752.312259868</v>
      </c>
      <c r="BR177" s="591">
        <f t="shared" si="60"/>
        <v>45360752.312259868</v>
      </c>
      <c r="BS177" s="11"/>
    </row>
    <row r="178" spans="1:71" ht="17.25" customHeight="1" x14ac:dyDescent="0.2">
      <c r="A178" s="327"/>
      <c r="B178" s="153" t="s">
        <v>220</v>
      </c>
      <c r="C178" s="316" t="s">
        <v>34</v>
      </c>
      <c r="D178" s="486" t="str">
        <f t="shared" si="61"/>
        <v>2.06.01.04.04</v>
      </c>
      <c r="E178" s="317" t="s">
        <v>192</v>
      </c>
      <c r="F178" s="153" t="s">
        <v>220</v>
      </c>
      <c r="G178" s="318" t="s">
        <v>128</v>
      </c>
      <c r="H178" s="319"/>
      <c r="I178" s="319"/>
      <c r="J178" s="319"/>
      <c r="K178" s="319"/>
      <c r="L178" s="320" t="s">
        <v>301</v>
      </c>
      <c r="M178" s="153" t="s">
        <v>278</v>
      </c>
      <c r="N178" s="320" t="s">
        <v>276</v>
      </c>
      <c r="O178" s="153">
        <v>2010</v>
      </c>
      <c r="P178" s="133" t="s">
        <v>128</v>
      </c>
      <c r="Q178" s="133" t="s">
        <v>128</v>
      </c>
      <c r="R178" s="133" t="s">
        <v>128</v>
      </c>
      <c r="S178" s="133" t="s">
        <v>128</v>
      </c>
      <c r="T178" s="133" t="s">
        <v>128</v>
      </c>
      <c r="U178" s="319"/>
      <c r="V178" s="319"/>
      <c r="W178" s="319"/>
      <c r="X178" s="319"/>
      <c r="Y178" s="319"/>
      <c r="Z178" s="319"/>
      <c r="AA178" s="319"/>
      <c r="AB178" s="319"/>
      <c r="AC178" s="319"/>
      <c r="AD178" s="319"/>
      <c r="AE178" s="319"/>
      <c r="AF178" s="319"/>
      <c r="AG178" s="319"/>
      <c r="AH178" s="319"/>
      <c r="AI178" s="319"/>
      <c r="AJ178" s="319"/>
      <c r="AK178" s="319"/>
      <c r="AL178" s="153" t="s">
        <v>130</v>
      </c>
      <c r="AM178" s="321">
        <v>4232274.1392699974</v>
      </c>
      <c r="AN178" s="153">
        <v>2010</v>
      </c>
      <c r="AO178" s="318">
        <v>1</v>
      </c>
      <c r="AP178" s="318" t="s">
        <v>350</v>
      </c>
      <c r="AQ178" s="126">
        <v>4232274.1392699974</v>
      </c>
      <c r="AR178" s="126">
        <v>4232274.1392699974</v>
      </c>
      <c r="AS178" s="328" t="s">
        <v>86</v>
      </c>
      <c r="AT178" s="328" t="s">
        <v>128</v>
      </c>
      <c r="AU178" s="328" t="s">
        <v>356</v>
      </c>
      <c r="AV178" s="328" t="s">
        <v>93</v>
      </c>
      <c r="AW178" s="329" t="s">
        <v>357</v>
      </c>
      <c r="AX178" s="59" t="s">
        <v>128</v>
      </c>
      <c r="AY178" s="43" t="s">
        <v>128</v>
      </c>
      <c r="AZ178" s="43" t="s">
        <v>128</v>
      </c>
      <c r="BB178" t="str">
        <f t="shared" si="47"/>
        <v>0</v>
      </c>
      <c r="BC178" s="42" t="str">
        <f t="shared" si="48"/>
        <v>2.06.01</v>
      </c>
      <c r="BD178" s="513" t="str">
        <f t="shared" si="55"/>
        <v>ALAT KANTOR</v>
      </c>
      <c r="BE178" s="42">
        <f t="shared" si="56"/>
        <v>5</v>
      </c>
      <c r="BF178" s="515">
        <f t="shared" si="49"/>
        <v>846452.82785399945</v>
      </c>
      <c r="BG178" s="42">
        <f t="shared" si="50"/>
        <v>3</v>
      </c>
      <c r="BH178" s="529">
        <f t="shared" si="51"/>
        <v>2539358.4835619982</v>
      </c>
      <c r="BI178" s="517">
        <f t="shared" si="52"/>
        <v>846452.82785399945</v>
      </c>
      <c r="BJ178" s="515">
        <f t="shared" si="53"/>
        <v>846452.82785399945</v>
      </c>
      <c r="BK178" s="525">
        <f t="shared" si="62"/>
        <v>0</v>
      </c>
      <c r="BL178" s="525">
        <f t="shared" si="63"/>
        <v>0</v>
      </c>
      <c r="BM178" s="525">
        <f t="shared" si="57"/>
        <v>0</v>
      </c>
      <c r="BN178" s="516">
        <f t="shared" si="54"/>
        <v>2010</v>
      </c>
      <c r="BO178" s="588">
        <f t="shared" si="64"/>
        <v>10</v>
      </c>
      <c r="BP178" s="589">
        <f t="shared" si="58"/>
        <v>4232264.1392699974</v>
      </c>
      <c r="BQ178" s="682">
        <f t="shared" si="59"/>
        <v>4232264.1392699974</v>
      </c>
      <c r="BR178" s="591">
        <f t="shared" si="60"/>
        <v>4232264.1392699974</v>
      </c>
      <c r="BS178" s="11"/>
    </row>
    <row r="179" spans="1:71" ht="16.5" customHeight="1" x14ac:dyDescent="0.2">
      <c r="A179" s="327"/>
      <c r="B179" s="153" t="s">
        <v>220</v>
      </c>
      <c r="C179" s="316" t="s">
        <v>34</v>
      </c>
      <c r="D179" s="486" t="str">
        <f t="shared" si="61"/>
        <v>2.06.01.04.04</v>
      </c>
      <c r="E179" s="317" t="s">
        <v>192</v>
      </c>
      <c r="F179" s="153" t="s">
        <v>220</v>
      </c>
      <c r="G179" s="318" t="s">
        <v>128</v>
      </c>
      <c r="H179" s="319"/>
      <c r="I179" s="319"/>
      <c r="J179" s="319"/>
      <c r="K179" s="319"/>
      <c r="L179" s="320" t="s">
        <v>301</v>
      </c>
      <c r="M179" s="153" t="s">
        <v>278</v>
      </c>
      <c r="N179" s="320" t="s">
        <v>276</v>
      </c>
      <c r="O179" s="153">
        <v>2010</v>
      </c>
      <c r="P179" s="133" t="s">
        <v>128</v>
      </c>
      <c r="Q179" s="133" t="s">
        <v>128</v>
      </c>
      <c r="R179" s="133" t="s">
        <v>128</v>
      </c>
      <c r="S179" s="133" t="s">
        <v>128</v>
      </c>
      <c r="T179" s="133" t="s">
        <v>128</v>
      </c>
      <c r="U179" s="319"/>
      <c r="V179" s="319"/>
      <c r="W179" s="319"/>
      <c r="X179" s="319"/>
      <c r="Y179" s="319"/>
      <c r="Z179" s="319"/>
      <c r="AA179" s="319"/>
      <c r="AB179" s="319"/>
      <c r="AC179" s="319"/>
      <c r="AD179" s="319"/>
      <c r="AE179" s="319"/>
      <c r="AF179" s="319"/>
      <c r="AG179" s="319"/>
      <c r="AH179" s="319"/>
      <c r="AI179" s="319"/>
      <c r="AJ179" s="319"/>
      <c r="AK179" s="319"/>
      <c r="AL179" s="153" t="s">
        <v>130</v>
      </c>
      <c r="AM179" s="321">
        <v>4232274.1392699974</v>
      </c>
      <c r="AN179" s="153">
        <v>2010</v>
      </c>
      <c r="AO179" s="318">
        <v>1</v>
      </c>
      <c r="AP179" s="318" t="s">
        <v>350</v>
      </c>
      <c r="AQ179" s="126">
        <v>4232274.1392699974</v>
      </c>
      <c r="AR179" s="126">
        <v>4232274.1392699974</v>
      </c>
      <c r="AS179" s="328" t="s">
        <v>86</v>
      </c>
      <c r="AT179" s="328" t="s">
        <v>128</v>
      </c>
      <c r="AU179" s="328" t="s">
        <v>355</v>
      </c>
      <c r="AV179" s="328" t="s">
        <v>93</v>
      </c>
      <c r="AW179" s="329" t="s">
        <v>91</v>
      </c>
      <c r="AX179" s="59" t="s">
        <v>128</v>
      </c>
      <c r="AY179" s="43" t="s">
        <v>128</v>
      </c>
      <c r="AZ179" s="43" t="s">
        <v>128</v>
      </c>
      <c r="BB179" t="str">
        <f t="shared" si="47"/>
        <v>0</v>
      </c>
      <c r="BC179" s="42" t="str">
        <f t="shared" si="48"/>
        <v>2.06.01</v>
      </c>
      <c r="BD179" s="513" t="str">
        <f t="shared" si="55"/>
        <v>ALAT KANTOR</v>
      </c>
      <c r="BE179" s="42">
        <f t="shared" si="56"/>
        <v>5</v>
      </c>
      <c r="BF179" s="515">
        <f t="shared" si="49"/>
        <v>846452.82785399945</v>
      </c>
      <c r="BG179" s="42">
        <f t="shared" si="50"/>
        <v>3</v>
      </c>
      <c r="BH179" s="529">
        <f t="shared" si="51"/>
        <v>2539358.4835619982</v>
      </c>
      <c r="BI179" s="517">
        <f t="shared" si="52"/>
        <v>846452.82785399945</v>
      </c>
      <c r="BJ179" s="515">
        <f t="shared" si="53"/>
        <v>846452.82785399945</v>
      </c>
      <c r="BK179" s="525">
        <f t="shared" si="62"/>
        <v>0</v>
      </c>
      <c r="BL179" s="525">
        <f t="shared" si="63"/>
        <v>0</v>
      </c>
      <c r="BM179" s="525">
        <f t="shared" si="57"/>
        <v>0</v>
      </c>
      <c r="BN179" s="516">
        <f t="shared" si="54"/>
        <v>2010</v>
      </c>
      <c r="BO179" s="588">
        <f t="shared" si="64"/>
        <v>10</v>
      </c>
      <c r="BP179" s="589">
        <f t="shared" si="58"/>
        <v>4232264.1392699974</v>
      </c>
      <c r="BQ179" s="682">
        <f t="shared" si="59"/>
        <v>4232264.1392699974</v>
      </c>
      <c r="BR179" s="591">
        <f t="shared" si="60"/>
        <v>4232264.1392699974</v>
      </c>
      <c r="BS179" s="11"/>
    </row>
    <row r="180" spans="1:71" ht="20.25" customHeight="1" x14ac:dyDescent="0.2">
      <c r="A180" s="327"/>
      <c r="B180" s="153" t="s">
        <v>220</v>
      </c>
      <c r="C180" s="316" t="s">
        <v>34</v>
      </c>
      <c r="D180" s="486" t="str">
        <f t="shared" si="61"/>
        <v>2.06.01.04.04</v>
      </c>
      <c r="E180" s="317" t="s">
        <v>192</v>
      </c>
      <c r="F180" s="153" t="s">
        <v>220</v>
      </c>
      <c r="G180" s="318" t="s">
        <v>128</v>
      </c>
      <c r="H180" s="319"/>
      <c r="I180" s="319"/>
      <c r="J180" s="319"/>
      <c r="K180" s="319"/>
      <c r="L180" s="320" t="s">
        <v>301</v>
      </c>
      <c r="M180" s="153" t="s">
        <v>278</v>
      </c>
      <c r="N180" s="320" t="s">
        <v>276</v>
      </c>
      <c r="O180" s="153">
        <v>2010</v>
      </c>
      <c r="P180" s="133" t="s">
        <v>128</v>
      </c>
      <c r="Q180" s="133" t="s">
        <v>128</v>
      </c>
      <c r="R180" s="133" t="s">
        <v>128</v>
      </c>
      <c r="S180" s="133" t="s">
        <v>128</v>
      </c>
      <c r="T180" s="133" t="s">
        <v>128</v>
      </c>
      <c r="U180" s="319"/>
      <c r="V180" s="319"/>
      <c r="W180" s="319"/>
      <c r="X180" s="319"/>
      <c r="Y180" s="319"/>
      <c r="Z180" s="319"/>
      <c r="AA180" s="319"/>
      <c r="AB180" s="319"/>
      <c r="AC180" s="319"/>
      <c r="AD180" s="319"/>
      <c r="AE180" s="319"/>
      <c r="AF180" s="319"/>
      <c r="AG180" s="319"/>
      <c r="AH180" s="319"/>
      <c r="AI180" s="319"/>
      <c r="AJ180" s="319"/>
      <c r="AK180" s="319"/>
      <c r="AL180" s="153" t="s">
        <v>130</v>
      </c>
      <c r="AM180" s="321">
        <v>4232274.1392699974</v>
      </c>
      <c r="AN180" s="153">
        <v>2010</v>
      </c>
      <c r="AO180" s="318">
        <v>1</v>
      </c>
      <c r="AP180" s="318" t="s">
        <v>350</v>
      </c>
      <c r="AQ180" s="126">
        <v>4232274.1392699974</v>
      </c>
      <c r="AR180" s="126">
        <v>4232274.1392699974</v>
      </c>
      <c r="AS180" s="318" t="s">
        <v>86</v>
      </c>
      <c r="AT180" s="318" t="s">
        <v>128</v>
      </c>
      <c r="AU180" s="318" t="s">
        <v>355</v>
      </c>
      <c r="AV180" s="318" t="s">
        <v>93</v>
      </c>
      <c r="AW180" s="324" t="s">
        <v>372</v>
      </c>
      <c r="AX180" s="58" t="s">
        <v>128</v>
      </c>
      <c r="AY180" s="41" t="s">
        <v>128</v>
      </c>
      <c r="AZ180" s="41" t="s">
        <v>128</v>
      </c>
      <c r="BB180" t="str">
        <f t="shared" si="47"/>
        <v>0</v>
      </c>
      <c r="BC180" s="42" t="str">
        <f t="shared" si="48"/>
        <v>2.06.01</v>
      </c>
      <c r="BD180" s="513" t="str">
        <f t="shared" si="55"/>
        <v>ALAT KANTOR</v>
      </c>
      <c r="BE180" s="42">
        <f t="shared" si="56"/>
        <v>5</v>
      </c>
      <c r="BF180" s="515">
        <f t="shared" si="49"/>
        <v>846452.82785399945</v>
      </c>
      <c r="BG180" s="42">
        <f t="shared" si="50"/>
        <v>3</v>
      </c>
      <c r="BH180" s="529">
        <f t="shared" si="51"/>
        <v>2539358.4835619982</v>
      </c>
      <c r="BI180" s="517">
        <f t="shared" si="52"/>
        <v>846452.82785399945</v>
      </c>
      <c r="BJ180" s="515">
        <f t="shared" si="53"/>
        <v>846452.82785399945</v>
      </c>
      <c r="BK180" s="525">
        <f t="shared" si="62"/>
        <v>0</v>
      </c>
      <c r="BL180" s="525">
        <f t="shared" si="63"/>
        <v>0</v>
      </c>
      <c r="BM180" s="525">
        <f t="shared" si="57"/>
        <v>0</v>
      </c>
      <c r="BN180" s="516">
        <f t="shared" si="54"/>
        <v>2010</v>
      </c>
      <c r="BO180" s="588">
        <f t="shared" si="64"/>
        <v>10</v>
      </c>
      <c r="BP180" s="589">
        <f t="shared" si="58"/>
        <v>4232264.1392699974</v>
      </c>
      <c r="BQ180" s="682">
        <f t="shared" si="59"/>
        <v>4232264.1392699974</v>
      </c>
      <c r="BR180" s="591">
        <f t="shared" si="60"/>
        <v>4232264.1392699974</v>
      </c>
      <c r="BS180" s="11"/>
    </row>
    <row r="181" spans="1:71" ht="15" customHeight="1" x14ac:dyDescent="0.2">
      <c r="A181" s="327"/>
      <c r="B181" s="153" t="s">
        <v>220</v>
      </c>
      <c r="C181" s="316" t="s">
        <v>34</v>
      </c>
      <c r="D181" s="486" t="str">
        <f t="shared" si="61"/>
        <v>2.06.01.04.04</v>
      </c>
      <c r="E181" s="317" t="s">
        <v>192</v>
      </c>
      <c r="F181" s="153" t="s">
        <v>220</v>
      </c>
      <c r="G181" s="318" t="s">
        <v>128</v>
      </c>
      <c r="H181" s="319"/>
      <c r="I181" s="319"/>
      <c r="J181" s="319"/>
      <c r="K181" s="319"/>
      <c r="L181" s="320" t="s">
        <v>301</v>
      </c>
      <c r="M181" s="153" t="s">
        <v>278</v>
      </c>
      <c r="N181" s="320" t="s">
        <v>276</v>
      </c>
      <c r="O181" s="153">
        <v>2010</v>
      </c>
      <c r="P181" s="133" t="s">
        <v>128</v>
      </c>
      <c r="Q181" s="133" t="s">
        <v>128</v>
      </c>
      <c r="R181" s="133" t="s">
        <v>128</v>
      </c>
      <c r="S181" s="133" t="s">
        <v>128</v>
      </c>
      <c r="T181" s="133" t="s">
        <v>128</v>
      </c>
      <c r="U181" s="319"/>
      <c r="V181" s="319"/>
      <c r="W181" s="319"/>
      <c r="X181" s="319"/>
      <c r="Y181" s="319"/>
      <c r="Z181" s="319"/>
      <c r="AA181" s="319"/>
      <c r="AB181" s="319"/>
      <c r="AC181" s="319"/>
      <c r="AD181" s="319"/>
      <c r="AE181" s="319"/>
      <c r="AF181" s="319"/>
      <c r="AG181" s="319"/>
      <c r="AH181" s="319"/>
      <c r="AI181" s="319"/>
      <c r="AJ181" s="319"/>
      <c r="AK181" s="319"/>
      <c r="AL181" s="153" t="s">
        <v>130</v>
      </c>
      <c r="AM181" s="321">
        <v>4232274.1392699974</v>
      </c>
      <c r="AN181" s="153">
        <v>2010</v>
      </c>
      <c r="AO181" s="318">
        <v>1</v>
      </c>
      <c r="AP181" s="318" t="s">
        <v>350</v>
      </c>
      <c r="AQ181" s="126">
        <v>4232274.1392699974</v>
      </c>
      <c r="AR181" s="126">
        <v>4232274.1392699974</v>
      </c>
      <c r="AS181" s="328" t="s">
        <v>86</v>
      </c>
      <c r="AT181" s="328" t="s">
        <v>128</v>
      </c>
      <c r="AU181" s="328" t="s">
        <v>351</v>
      </c>
      <c r="AV181" s="328" t="s">
        <v>93</v>
      </c>
      <c r="AW181" s="329" t="s">
        <v>354</v>
      </c>
      <c r="AX181" s="59" t="s">
        <v>128</v>
      </c>
      <c r="AY181" s="43" t="s">
        <v>128</v>
      </c>
      <c r="AZ181" s="43" t="s">
        <v>128</v>
      </c>
      <c r="BB181" t="str">
        <f t="shared" si="47"/>
        <v>0</v>
      </c>
      <c r="BC181" s="42" t="str">
        <f t="shared" si="48"/>
        <v>2.06.01</v>
      </c>
      <c r="BD181" s="513" t="str">
        <f t="shared" si="55"/>
        <v>ALAT KANTOR</v>
      </c>
      <c r="BE181" s="42">
        <f t="shared" si="56"/>
        <v>5</v>
      </c>
      <c r="BF181" s="515">
        <f t="shared" si="49"/>
        <v>846452.82785399945</v>
      </c>
      <c r="BG181" s="42">
        <f t="shared" si="50"/>
        <v>3</v>
      </c>
      <c r="BH181" s="529">
        <f t="shared" si="51"/>
        <v>2539358.4835619982</v>
      </c>
      <c r="BI181" s="517">
        <f t="shared" si="52"/>
        <v>846452.82785399945</v>
      </c>
      <c r="BJ181" s="515">
        <f t="shared" si="53"/>
        <v>846452.82785399945</v>
      </c>
      <c r="BK181" s="525">
        <f t="shared" si="62"/>
        <v>0</v>
      </c>
      <c r="BL181" s="525">
        <f t="shared" si="63"/>
        <v>0</v>
      </c>
      <c r="BM181" s="525">
        <f t="shared" si="57"/>
        <v>0</v>
      </c>
      <c r="BN181" s="516">
        <f t="shared" si="54"/>
        <v>2010</v>
      </c>
      <c r="BO181" s="588">
        <f t="shared" si="64"/>
        <v>10</v>
      </c>
      <c r="BP181" s="589">
        <f t="shared" si="58"/>
        <v>4232264.1392699974</v>
      </c>
      <c r="BQ181" s="682">
        <f t="shared" si="59"/>
        <v>4232264.1392699974</v>
      </c>
      <c r="BR181" s="591">
        <f t="shared" si="60"/>
        <v>4232264.1392699974</v>
      </c>
      <c r="BS181" s="11"/>
    </row>
    <row r="182" spans="1:71" ht="15" customHeight="1" x14ac:dyDescent="0.2">
      <c r="A182" s="327"/>
      <c r="B182" s="153" t="s">
        <v>220</v>
      </c>
      <c r="C182" s="316" t="s">
        <v>34</v>
      </c>
      <c r="D182" s="486" t="str">
        <f t="shared" si="61"/>
        <v>2.06.01.04.04</v>
      </c>
      <c r="E182" s="317" t="s">
        <v>192</v>
      </c>
      <c r="F182" s="153" t="s">
        <v>220</v>
      </c>
      <c r="G182" s="318" t="s">
        <v>128</v>
      </c>
      <c r="H182" s="319"/>
      <c r="I182" s="319"/>
      <c r="J182" s="319"/>
      <c r="K182" s="319"/>
      <c r="L182" s="320" t="s">
        <v>301</v>
      </c>
      <c r="M182" s="153" t="s">
        <v>278</v>
      </c>
      <c r="N182" s="320" t="s">
        <v>276</v>
      </c>
      <c r="O182" s="153">
        <v>2010</v>
      </c>
      <c r="P182" s="133" t="s">
        <v>128</v>
      </c>
      <c r="Q182" s="133" t="s">
        <v>128</v>
      </c>
      <c r="R182" s="133" t="s">
        <v>128</v>
      </c>
      <c r="S182" s="133" t="s">
        <v>128</v>
      </c>
      <c r="T182" s="133" t="s">
        <v>128</v>
      </c>
      <c r="U182" s="319"/>
      <c r="V182" s="319"/>
      <c r="W182" s="319"/>
      <c r="X182" s="319"/>
      <c r="Y182" s="319"/>
      <c r="Z182" s="319"/>
      <c r="AA182" s="319"/>
      <c r="AB182" s="319"/>
      <c r="AC182" s="319"/>
      <c r="AD182" s="319"/>
      <c r="AE182" s="319"/>
      <c r="AF182" s="319"/>
      <c r="AG182" s="319"/>
      <c r="AH182" s="319"/>
      <c r="AI182" s="319"/>
      <c r="AJ182" s="319"/>
      <c r="AK182" s="319"/>
      <c r="AL182" s="153" t="s">
        <v>130</v>
      </c>
      <c r="AM182" s="321">
        <v>4232274.1392699974</v>
      </c>
      <c r="AN182" s="153">
        <v>2010</v>
      </c>
      <c r="AO182" s="318">
        <v>1</v>
      </c>
      <c r="AP182" s="318" t="s">
        <v>350</v>
      </c>
      <c r="AQ182" s="126">
        <v>4232274.1392699974</v>
      </c>
      <c r="AR182" s="126">
        <v>4232274.1392699974</v>
      </c>
      <c r="AS182" s="318" t="s">
        <v>86</v>
      </c>
      <c r="AT182" s="318" t="s">
        <v>128</v>
      </c>
      <c r="AU182" s="318" t="s">
        <v>352</v>
      </c>
      <c r="AV182" s="318" t="s">
        <v>93</v>
      </c>
      <c r="AW182" s="324" t="s">
        <v>353</v>
      </c>
      <c r="AX182" s="58" t="s">
        <v>128</v>
      </c>
      <c r="AY182" s="41" t="s">
        <v>128</v>
      </c>
      <c r="AZ182" s="41" t="s">
        <v>128</v>
      </c>
      <c r="BB182" t="str">
        <f t="shared" si="47"/>
        <v>0</v>
      </c>
      <c r="BC182" s="42" t="str">
        <f t="shared" si="48"/>
        <v>2.06.01</v>
      </c>
      <c r="BD182" s="513" t="str">
        <f t="shared" si="55"/>
        <v>ALAT KANTOR</v>
      </c>
      <c r="BE182" s="42">
        <f t="shared" si="56"/>
        <v>5</v>
      </c>
      <c r="BF182" s="515">
        <f t="shared" si="49"/>
        <v>846452.82785399945</v>
      </c>
      <c r="BG182" s="42">
        <f t="shared" si="50"/>
        <v>3</v>
      </c>
      <c r="BH182" s="529">
        <f t="shared" si="51"/>
        <v>2539358.4835619982</v>
      </c>
      <c r="BI182" s="517">
        <f t="shared" si="52"/>
        <v>846452.82785399945</v>
      </c>
      <c r="BJ182" s="515">
        <f t="shared" si="53"/>
        <v>846452.82785399945</v>
      </c>
      <c r="BK182" s="525">
        <f t="shared" si="62"/>
        <v>0</v>
      </c>
      <c r="BL182" s="525">
        <f t="shared" si="63"/>
        <v>0</v>
      </c>
      <c r="BM182" s="525">
        <f t="shared" si="57"/>
        <v>0</v>
      </c>
      <c r="BN182" s="516">
        <f t="shared" si="54"/>
        <v>2010</v>
      </c>
      <c r="BO182" s="588">
        <f t="shared" si="64"/>
        <v>10</v>
      </c>
      <c r="BP182" s="589">
        <f t="shared" si="58"/>
        <v>4232264.1392699974</v>
      </c>
      <c r="BQ182" s="682">
        <f t="shared" si="59"/>
        <v>4232264.1392699974</v>
      </c>
      <c r="BR182" s="591">
        <f t="shared" si="60"/>
        <v>4232264.1392699974</v>
      </c>
      <c r="BS182" s="11"/>
    </row>
    <row r="183" spans="1:71" ht="15" customHeight="1" x14ac:dyDescent="0.2">
      <c r="A183" s="327"/>
      <c r="B183" s="153" t="s">
        <v>219</v>
      </c>
      <c r="C183" s="316" t="s">
        <v>34</v>
      </c>
      <c r="D183" s="486" t="str">
        <f t="shared" si="61"/>
        <v>2.06.01.04.01</v>
      </c>
      <c r="E183" s="317" t="s">
        <v>193</v>
      </c>
      <c r="F183" s="153" t="s">
        <v>219</v>
      </c>
      <c r="G183" s="318" t="s">
        <v>128</v>
      </c>
      <c r="H183" s="319"/>
      <c r="I183" s="319"/>
      <c r="J183" s="319"/>
      <c r="K183" s="319"/>
      <c r="L183" s="320" t="s">
        <v>302</v>
      </c>
      <c r="M183" s="133" t="s">
        <v>128</v>
      </c>
      <c r="N183" s="153" t="s">
        <v>288</v>
      </c>
      <c r="O183" s="153">
        <v>2010</v>
      </c>
      <c r="P183" s="133" t="s">
        <v>128</v>
      </c>
      <c r="Q183" s="133" t="s">
        <v>128</v>
      </c>
      <c r="R183" s="133" t="s">
        <v>128</v>
      </c>
      <c r="S183" s="133" t="s">
        <v>128</v>
      </c>
      <c r="T183" s="133" t="s">
        <v>128</v>
      </c>
      <c r="U183" s="319"/>
      <c r="V183" s="319"/>
      <c r="W183" s="319"/>
      <c r="X183" s="319"/>
      <c r="Y183" s="319"/>
      <c r="Z183" s="319"/>
      <c r="AA183" s="319"/>
      <c r="AB183" s="319"/>
      <c r="AC183" s="319"/>
      <c r="AD183" s="319"/>
      <c r="AE183" s="319"/>
      <c r="AF183" s="319"/>
      <c r="AG183" s="319"/>
      <c r="AH183" s="319"/>
      <c r="AI183" s="319"/>
      <c r="AJ183" s="319"/>
      <c r="AK183" s="319"/>
      <c r="AL183" s="153" t="s">
        <v>130</v>
      </c>
      <c r="AM183" s="321">
        <v>6154543.1012166711</v>
      </c>
      <c r="AN183" s="153">
        <v>2010</v>
      </c>
      <c r="AO183" s="318">
        <v>1</v>
      </c>
      <c r="AP183" s="318" t="s">
        <v>350</v>
      </c>
      <c r="AQ183" s="126">
        <v>6154543.1012166711</v>
      </c>
      <c r="AR183" s="126">
        <v>6154543.1012166711</v>
      </c>
      <c r="AS183" s="328" t="s">
        <v>86</v>
      </c>
      <c r="AT183" s="328" t="s">
        <v>128</v>
      </c>
      <c r="AU183" s="328" t="s">
        <v>356</v>
      </c>
      <c r="AV183" s="328" t="s">
        <v>93</v>
      </c>
      <c r="AW183" s="329" t="s">
        <v>357</v>
      </c>
      <c r="AX183" s="59" t="s">
        <v>128</v>
      </c>
      <c r="AY183" s="43" t="s">
        <v>128</v>
      </c>
      <c r="AZ183" s="43" t="s">
        <v>128</v>
      </c>
      <c r="BB183" t="str">
        <f t="shared" si="47"/>
        <v>0</v>
      </c>
      <c r="BC183" s="42" t="str">
        <f t="shared" si="48"/>
        <v>2.06.01</v>
      </c>
      <c r="BD183" s="513" t="str">
        <f t="shared" si="55"/>
        <v>ALAT KANTOR</v>
      </c>
      <c r="BE183" s="42">
        <f t="shared" si="56"/>
        <v>5</v>
      </c>
      <c r="BF183" s="515">
        <f t="shared" si="49"/>
        <v>1230906.6202433342</v>
      </c>
      <c r="BG183" s="42">
        <f t="shared" si="50"/>
        <v>3</v>
      </c>
      <c r="BH183" s="529">
        <f t="shared" si="51"/>
        <v>3692719.8607300026</v>
      </c>
      <c r="BI183" s="517">
        <f t="shared" si="52"/>
        <v>1230906.6202433342</v>
      </c>
      <c r="BJ183" s="515">
        <f t="shared" si="53"/>
        <v>1230906.6202433342</v>
      </c>
      <c r="BK183" s="525">
        <f t="shared" si="62"/>
        <v>0</v>
      </c>
      <c r="BL183" s="525">
        <f t="shared" si="63"/>
        <v>0</v>
      </c>
      <c r="BM183" s="525">
        <f t="shared" si="57"/>
        <v>0</v>
      </c>
      <c r="BN183" s="516">
        <f t="shared" si="54"/>
        <v>2010</v>
      </c>
      <c r="BO183" s="588">
        <f t="shared" si="64"/>
        <v>10</v>
      </c>
      <c r="BP183" s="589">
        <f t="shared" si="58"/>
        <v>6154533.1012166711</v>
      </c>
      <c r="BQ183" s="682">
        <f t="shared" si="59"/>
        <v>6154533.1012166711</v>
      </c>
      <c r="BR183" s="591">
        <f t="shared" si="60"/>
        <v>6154533.1012166711</v>
      </c>
      <c r="BS183" s="11"/>
    </row>
    <row r="184" spans="1:71" ht="15" customHeight="1" x14ac:dyDescent="0.2">
      <c r="A184" s="327"/>
      <c r="B184" s="153" t="s">
        <v>219</v>
      </c>
      <c r="C184" s="316" t="s">
        <v>34</v>
      </c>
      <c r="D184" s="486" t="str">
        <f t="shared" si="61"/>
        <v>2.06.01.04.01</v>
      </c>
      <c r="E184" s="317" t="s">
        <v>193</v>
      </c>
      <c r="F184" s="153" t="s">
        <v>219</v>
      </c>
      <c r="G184" s="318" t="s">
        <v>128</v>
      </c>
      <c r="H184" s="319"/>
      <c r="I184" s="319"/>
      <c r="J184" s="319"/>
      <c r="K184" s="319"/>
      <c r="L184" s="320" t="s">
        <v>302</v>
      </c>
      <c r="M184" s="133" t="s">
        <v>128</v>
      </c>
      <c r="N184" s="153" t="s">
        <v>288</v>
      </c>
      <c r="O184" s="153">
        <v>2010</v>
      </c>
      <c r="P184" s="133" t="s">
        <v>128</v>
      </c>
      <c r="Q184" s="133" t="s">
        <v>128</v>
      </c>
      <c r="R184" s="133" t="s">
        <v>128</v>
      </c>
      <c r="S184" s="133" t="s">
        <v>128</v>
      </c>
      <c r="T184" s="133" t="s">
        <v>128</v>
      </c>
      <c r="U184" s="319"/>
      <c r="V184" s="319"/>
      <c r="W184" s="319"/>
      <c r="X184" s="319"/>
      <c r="Y184" s="319"/>
      <c r="Z184" s="319"/>
      <c r="AA184" s="319"/>
      <c r="AB184" s="319"/>
      <c r="AC184" s="319"/>
      <c r="AD184" s="319"/>
      <c r="AE184" s="319"/>
      <c r="AF184" s="319"/>
      <c r="AG184" s="319"/>
      <c r="AH184" s="319"/>
      <c r="AI184" s="319"/>
      <c r="AJ184" s="319"/>
      <c r="AK184" s="319"/>
      <c r="AL184" s="153" t="s">
        <v>130</v>
      </c>
      <c r="AM184" s="321">
        <v>6154543.1012166711</v>
      </c>
      <c r="AN184" s="153">
        <v>2010</v>
      </c>
      <c r="AO184" s="318">
        <v>1</v>
      </c>
      <c r="AP184" s="318" t="s">
        <v>350</v>
      </c>
      <c r="AQ184" s="126">
        <v>6154543.1012166711</v>
      </c>
      <c r="AR184" s="126">
        <v>6154543.1012166711</v>
      </c>
      <c r="AS184" s="328" t="s">
        <v>86</v>
      </c>
      <c r="AT184" s="328" t="s">
        <v>128</v>
      </c>
      <c r="AU184" s="328" t="s">
        <v>356</v>
      </c>
      <c r="AV184" s="328" t="s">
        <v>93</v>
      </c>
      <c r="AW184" s="329" t="s">
        <v>357</v>
      </c>
      <c r="AX184" s="59" t="s">
        <v>128</v>
      </c>
      <c r="AY184" s="43" t="s">
        <v>128</v>
      </c>
      <c r="AZ184" s="43" t="s">
        <v>128</v>
      </c>
      <c r="BB184" t="str">
        <f t="shared" si="47"/>
        <v>0</v>
      </c>
      <c r="BC184" s="42" t="str">
        <f t="shared" si="48"/>
        <v>2.06.01</v>
      </c>
      <c r="BD184" s="513" t="str">
        <f t="shared" si="55"/>
        <v>ALAT KANTOR</v>
      </c>
      <c r="BE184" s="42">
        <f t="shared" si="56"/>
        <v>5</v>
      </c>
      <c r="BF184" s="515">
        <f t="shared" si="49"/>
        <v>1230906.6202433342</v>
      </c>
      <c r="BG184" s="42">
        <f t="shared" si="50"/>
        <v>3</v>
      </c>
      <c r="BH184" s="529">
        <f t="shared" si="51"/>
        <v>3692719.8607300026</v>
      </c>
      <c r="BI184" s="517">
        <f t="shared" si="52"/>
        <v>1230906.6202433342</v>
      </c>
      <c r="BJ184" s="515">
        <f t="shared" si="53"/>
        <v>1230906.6202433342</v>
      </c>
      <c r="BK184" s="525">
        <f t="shared" si="62"/>
        <v>0</v>
      </c>
      <c r="BL184" s="525">
        <f t="shared" si="63"/>
        <v>0</v>
      </c>
      <c r="BM184" s="525">
        <f t="shared" si="57"/>
        <v>0</v>
      </c>
      <c r="BN184" s="516">
        <f t="shared" si="54"/>
        <v>2010</v>
      </c>
      <c r="BO184" s="588">
        <f t="shared" si="64"/>
        <v>10</v>
      </c>
      <c r="BP184" s="589">
        <f t="shared" si="58"/>
        <v>6154533.1012166711</v>
      </c>
      <c r="BQ184" s="682">
        <f t="shared" si="59"/>
        <v>6154533.1012166711</v>
      </c>
      <c r="BR184" s="591">
        <f t="shared" si="60"/>
        <v>6154533.1012166711</v>
      </c>
      <c r="BS184" s="11"/>
    </row>
    <row r="185" spans="1:71" ht="15" customHeight="1" x14ac:dyDescent="0.2">
      <c r="A185" s="327"/>
      <c r="B185" s="153" t="s">
        <v>219</v>
      </c>
      <c r="C185" s="316" t="s">
        <v>34</v>
      </c>
      <c r="D185" s="486" t="str">
        <f t="shared" si="61"/>
        <v>2.06.01.04.01</v>
      </c>
      <c r="E185" s="317" t="s">
        <v>193</v>
      </c>
      <c r="F185" s="153" t="s">
        <v>219</v>
      </c>
      <c r="G185" s="318" t="s">
        <v>128</v>
      </c>
      <c r="H185" s="319"/>
      <c r="I185" s="319"/>
      <c r="J185" s="319"/>
      <c r="K185" s="319"/>
      <c r="L185" s="320" t="s">
        <v>302</v>
      </c>
      <c r="M185" s="133" t="s">
        <v>128</v>
      </c>
      <c r="N185" s="153" t="s">
        <v>288</v>
      </c>
      <c r="O185" s="153">
        <v>2010</v>
      </c>
      <c r="P185" s="133" t="s">
        <v>128</v>
      </c>
      <c r="Q185" s="133" t="s">
        <v>128</v>
      </c>
      <c r="R185" s="133" t="s">
        <v>128</v>
      </c>
      <c r="S185" s="133" t="s">
        <v>128</v>
      </c>
      <c r="T185" s="133" t="s">
        <v>128</v>
      </c>
      <c r="U185" s="319"/>
      <c r="V185" s="319"/>
      <c r="W185" s="319"/>
      <c r="X185" s="319"/>
      <c r="Y185" s="319"/>
      <c r="Z185" s="319"/>
      <c r="AA185" s="319"/>
      <c r="AB185" s="319"/>
      <c r="AC185" s="319"/>
      <c r="AD185" s="319"/>
      <c r="AE185" s="319"/>
      <c r="AF185" s="319"/>
      <c r="AG185" s="319"/>
      <c r="AH185" s="319"/>
      <c r="AI185" s="319"/>
      <c r="AJ185" s="319"/>
      <c r="AK185" s="319"/>
      <c r="AL185" s="153" t="s">
        <v>130</v>
      </c>
      <c r="AM185" s="321">
        <v>6154543.1012166711</v>
      </c>
      <c r="AN185" s="153">
        <v>2010</v>
      </c>
      <c r="AO185" s="318">
        <v>1</v>
      </c>
      <c r="AP185" s="318" t="s">
        <v>350</v>
      </c>
      <c r="AQ185" s="126">
        <v>6154543.1012166711</v>
      </c>
      <c r="AR185" s="126">
        <v>6154543.1012166711</v>
      </c>
      <c r="AS185" s="328" t="s">
        <v>86</v>
      </c>
      <c r="AT185" s="328" t="s">
        <v>128</v>
      </c>
      <c r="AU185" s="328" t="s">
        <v>359</v>
      </c>
      <c r="AV185" s="328" t="s">
        <v>93</v>
      </c>
      <c r="AW185" s="329" t="s">
        <v>360</v>
      </c>
      <c r="AX185" s="59" t="s">
        <v>128</v>
      </c>
      <c r="AY185" s="43" t="s">
        <v>128</v>
      </c>
      <c r="AZ185" s="43" t="s">
        <v>128</v>
      </c>
      <c r="BB185" t="str">
        <f t="shared" si="47"/>
        <v>0</v>
      </c>
      <c r="BC185" s="42" t="str">
        <f t="shared" si="48"/>
        <v>2.06.01</v>
      </c>
      <c r="BD185" s="513" t="str">
        <f t="shared" si="55"/>
        <v>ALAT KANTOR</v>
      </c>
      <c r="BE185" s="42">
        <f t="shared" si="56"/>
        <v>5</v>
      </c>
      <c r="BF185" s="515">
        <f t="shared" si="49"/>
        <v>1230906.6202433342</v>
      </c>
      <c r="BG185" s="42">
        <f t="shared" si="50"/>
        <v>3</v>
      </c>
      <c r="BH185" s="529">
        <f t="shared" si="51"/>
        <v>3692719.8607300026</v>
      </c>
      <c r="BI185" s="517">
        <f t="shared" si="52"/>
        <v>1230906.6202433342</v>
      </c>
      <c r="BJ185" s="515">
        <f t="shared" si="53"/>
        <v>1230906.6202433342</v>
      </c>
      <c r="BK185" s="525">
        <f t="shared" si="62"/>
        <v>0</v>
      </c>
      <c r="BL185" s="525">
        <f t="shared" si="63"/>
        <v>0</v>
      </c>
      <c r="BM185" s="525">
        <f t="shared" si="57"/>
        <v>0</v>
      </c>
      <c r="BN185" s="516">
        <f t="shared" si="54"/>
        <v>2010</v>
      </c>
      <c r="BO185" s="588">
        <f t="shared" si="64"/>
        <v>10</v>
      </c>
      <c r="BP185" s="589">
        <f t="shared" si="58"/>
        <v>6154533.1012166711</v>
      </c>
      <c r="BQ185" s="682">
        <f t="shared" si="59"/>
        <v>6154533.1012166711</v>
      </c>
      <c r="BR185" s="591">
        <f t="shared" si="60"/>
        <v>6154533.1012166711</v>
      </c>
      <c r="BS185" s="11"/>
    </row>
    <row r="186" spans="1:71" ht="15" customHeight="1" x14ac:dyDescent="0.2">
      <c r="A186" s="327"/>
      <c r="B186" s="153" t="s">
        <v>144</v>
      </c>
      <c r="C186" s="316" t="s">
        <v>34</v>
      </c>
      <c r="D186" s="486" t="str">
        <f t="shared" si="61"/>
        <v>2.06.03.02.01</v>
      </c>
      <c r="E186" s="317" t="s">
        <v>194</v>
      </c>
      <c r="F186" s="153" t="s">
        <v>144</v>
      </c>
      <c r="G186" s="318" t="s">
        <v>128</v>
      </c>
      <c r="H186" s="319"/>
      <c r="I186" s="319"/>
      <c r="J186" s="319"/>
      <c r="K186" s="319"/>
      <c r="L186" s="320" t="s">
        <v>303</v>
      </c>
      <c r="M186" s="133" t="s">
        <v>128</v>
      </c>
      <c r="N186" s="320" t="s">
        <v>142</v>
      </c>
      <c r="O186" s="153">
        <v>2010</v>
      </c>
      <c r="P186" s="133" t="s">
        <v>128</v>
      </c>
      <c r="Q186" s="133" t="s">
        <v>128</v>
      </c>
      <c r="R186" s="133" t="s">
        <v>128</v>
      </c>
      <c r="S186" s="133" t="s">
        <v>128</v>
      </c>
      <c r="T186" s="133" t="s">
        <v>128</v>
      </c>
      <c r="U186" s="319"/>
      <c r="V186" s="319"/>
      <c r="W186" s="319"/>
      <c r="X186" s="319"/>
      <c r="Y186" s="319"/>
      <c r="Z186" s="319"/>
      <c r="AA186" s="319"/>
      <c r="AB186" s="319"/>
      <c r="AC186" s="319"/>
      <c r="AD186" s="319"/>
      <c r="AE186" s="319"/>
      <c r="AF186" s="319"/>
      <c r="AG186" s="319"/>
      <c r="AH186" s="319"/>
      <c r="AI186" s="319"/>
      <c r="AJ186" s="319"/>
      <c r="AK186" s="319"/>
      <c r="AL186" s="153" t="s">
        <v>130</v>
      </c>
      <c r="AM186" s="321">
        <v>14957500</v>
      </c>
      <c r="AN186" s="153">
        <v>2010</v>
      </c>
      <c r="AO186" s="318">
        <v>1</v>
      </c>
      <c r="AP186" s="318" t="s">
        <v>350</v>
      </c>
      <c r="AQ186" s="126">
        <v>14957500</v>
      </c>
      <c r="AR186" s="126">
        <v>14957500</v>
      </c>
      <c r="AS186" s="328" t="s">
        <v>86</v>
      </c>
      <c r="AT186" s="328" t="s">
        <v>128</v>
      </c>
      <c r="AU186" s="328" t="s">
        <v>355</v>
      </c>
      <c r="AV186" s="328" t="s">
        <v>93</v>
      </c>
      <c r="AW186" s="329" t="s">
        <v>91</v>
      </c>
      <c r="AX186" s="59" t="s">
        <v>128</v>
      </c>
      <c r="AY186" s="43" t="s">
        <v>128</v>
      </c>
      <c r="AZ186" s="43" t="s">
        <v>128</v>
      </c>
      <c r="BB186" t="str">
        <f t="shared" si="47"/>
        <v>0</v>
      </c>
      <c r="BC186" s="42" t="str">
        <f t="shared" si="48"/>
        <v>2.06.03</v>
      </c>
      <c r="BD186" s="513" t="str">
        <f t="shared" si="55"/>
        <v>KOMPUTER</v>
      </c>
      <c r="BE186" s="42">
        <f t="shared" si="56"/>
        <v>4</v>
      </c>
      <c r="BF186" s="515">
        <f t="shared" si="49"/>
        <v>3739372.5</v>
      </c>
      <c r="BG186" s="42">
        <f t="shared" si="50"/>
        <v>3</v>
      </c>
      <c r="BH186" s="529">
        <f t="shared" si="51"/>
        <v>11218117.5</v>
      </c>
      <c r="BI186" s="517">
        <f t="shared" si="52"/>
        <v>3739372.5</v>
      </c>
      <c r="BJ186" s="515">
        <f t="shared" si="53"/>
        <v>0</v>
      </c>
      <c r="BK186" s="525">
        <f t="shared" si="62"/>
        <v>0</v>
      </c>
      <c r="BL186" s="525">
        <f t="shared" si="63"/>
        <v>0</v>
      </c>
      <c r="BM186" s="525">
        <f t="shared" si="57"/>
        <v>0</v>
      </c>
      <c r="BN186" s="516">
        <f t="shared" si="54"/>
        <v>2010</v>
      </c>
      <c r="BO186" s="588">
        <f t="shared" si="64"/>
        <v>10</v>
      </c>
      <c r="BP186" s="589">
        <f t="shared" si="58"/>
        <v>14957490</v>
      </c>
      <c r="BQ186" s="682">
        <f t="shared" si="59"/>
        <v>14957490</v>
      </c>
      <c r="BR186" s="591">
        <f t="shared" si="60"/>
        <v>14957490</v>
      </c>
      <c r="BS186" s="11"/>
    </row>
    <row r="187" spans="1:71" ht="15" customHeight="1" x14ac:dyDescent="0.2">
      <c r="A187" s="340"/>
      <c r="B187" s="151" t="s">
        <v>144</v>
      </c>
      <c r="C187" s="341" t="s">
        <v>34</v>
      </c>
      <c r="D187" s="486" t="str">
        <f t="shared" si="61"/>
        <v>2.06.03.02.01</v>
      </c>
      <c r="E187" s="317" t="s">
        <v>194</v>
      </c>
      <c r="F187" s="151" t="s">
        <v>144</v>
      </c>
      <c r="G187" s="343" t="s">
        <v>128</v>
      </c>
      <c r="H187" s="344"/>
      <c r="I187" s="344"/>
      <c r="J187" s="344"/>
      <c r="K187" s="344"/>
      <c r="L187" s="345" t="s">
        <v>303</v>
      </c>
      <c r="M187" s="105" t="s">
        <v>128</v>
      </c>
      <c r="N187" s="345" t="s">
        <v>142</v>
      </c>
      <c r="O187" s="151">
        <v>2010</v>
      </c>
      <c r="P187" s="105" t="s">
        <v>128</v>
      </c>
      <c r="Q187" s="105" t="s">
        <v>128</v>
      </c>
      <c r="R187" s="105" t="s">
        <v>128</v>
      </c>
      <c r="S187" s="105" t="s">
        <v>128</v>
      </c>
      <c r="T187" s="105" t="s">
        <v>128</v>
      </c>
      <c r="U187" s="344"/>
      <c r="V187" s="344"/>
      <c r="W187" s="344"/>
      <c r="X187" s="344"/>
      <c r="Y187" s="344"/>
      <c r="Z187" s="344"/>
      <c r="AA187" s="344"/>
      <c r="AB187" s="344"/>
      <c r="AC187" s="344"/>
      <c r="AD187" s="344"/>
      <c r="AE187" s="344"/>
      <c r="AF187" s="344"/>
      <c r="AG187" s="344"/>
      <c r="AH187" s="344"/>
      <c r="AI187" s="344"/>
      <c r="AJ187" s="344"/>
      <c r="AK187" s="344"/>
      <c r="AL187" s="151" t="s">
        <v>130</v>
      </c>
      <c r="AM187" s="346">
        <v>14957500</v>
      </c>
      <c r="AN187" s="151">
        <v>2010</v>
      </c>
      <c r="AO187" s="343">
        <v>1</v>
      </c>
      <c r="AP187" s="343" t="s">
        <v>350</v>
      </c>
      <c r="AQ187" s="372">
        <v>14957500</v>
      </c>
      <c r="AR187" s="372">
        <v>14957500</v>
      </c>
      <c r="AS187" s="343" t="s">
        <v>86</v>
      </c>
      <c r="AT187" s="343" t="s">
        <v>128</v>
      </c>
      <c r="AU187" s="343" t="s">
        <v>352</v>
      </c>
      <c r="AV187" s="343" t="s">
        <v>93</v>
      </c>
      <c r="AW187" s="324" t="s">
        <v>353</v>
      </c>
      <c r="AX187" s="58" t="s">
        <v>128</v>
      </c>
      <c r="AY187" s="41" t="s">
        <v>128</v>
      </c>
      <c r="AZ187" s="41" t="s">
        <v>128</v>
      </c>
      <c r="BB187" t="str">
        <f t="shared" si="47"/>
        <v>0</v>
      </c>
      <c r="BC187" s="42" t="str">
        <f t="shared" si="48"/>
        <v>2.06.03</v>
      </c>
      <c r="BD187" s="513" t="str">
        <f t="shared" si="55"/>
        <v>KOMPUTER</v>
      </c>
      <c r="BE187" s="42">
        <f t="shared" si="56"/>
        <v>4</v>
      </c>
      <c r="BF187" s="515">
        <f t="shared" si="49"/>
        <v>3739372.5</v>
      </c>
      <c r="BG187" s="42">
        <f t="shared" si="50"/>
        <v>3</v>
      </c>
      <c r="BH187" s="529">
        <f t="shared" si="51"/>
        <v>11218117.5</v>
      </c>
      <c r="BI187" s="517">
        <f t="shared" si="52"/>
        <v>3739372.5</v>
      </c>
      <c r="BJ187" s="515">
        <f t="shared" si="53"/>
        <v>0</v>
      </c>
      <c r="BK187" s="525">
        <f t="shared" si="62"/>
        <v>0</v>
      </c>
      <c r="BL187" s="525">
        <f t="shared" si="63"/>
        <v>0</v>
      </c>
      <c r="BM187" s="525">
        <f t="shared" si="57"/>
        <v>0</v>
      </c>
      <c r="BN187" s="516">
        <f t="shared" si="54"/>
        <v>2010</v>
      </c>
      <c r="BO187" s="588">
        <f t="shared" si="64"/>
        <v>10</v>
      </c>
      <c r="BP187" s="589">
        <f t="shared" si="58"/>
        <v>14957490</v>
      </c>
      <c r="BQ187" s="682">
        <f t="shared" si="59"/>
        <v>14957490</v>
      </c>
      <c r="BR187" s="591">
        <f t="shared" si="60"/>
        <v>14957490</v>
      </c>
      <c r="BS187" s="11"/>
    </row>
    <row r="188" spans="1:71" ht="15" customHeight="1" x14ac:dyDescent="0.2">
      <c r="A188" s="340"/>
      <c r="B188" s="151" t="s">
        <v>144</v>
      </c>
      <c r="C188" s="341" t="s">
        <v>34</v>
      </c>
      <c r="D188" s="486" t="str">
        <f t="shared" si="61"/>
        <v>2.06.03.02.01</v>
      </c>
      <c r="E188" s="317" t="s">
        <v>194</v>
      </c>
      <c r="F188" s="151" t="s">
        <v>144</v>
      </c>
      <c r="G188" s="343" t="s">
        <v>128</v>
      </c>
      <c r="H188" s="344"/>
      <c r="I188" s="344"/>
      <c r="J188" s="344"/>
      <c r="K188" s="344"/>
      <c r="L188" s="345" t="s">
        <v>303</v>
      </c>
      <c r="M188" s="105" t="s">
        <v>128</v>
      </c>
      <c r="N188" s="345" t="s">
        <v>142</v>
      </c>
      <c r="O188" s="151">
        <v>2010</v>
      </c>
      <c r="P188" s="105" t="s">
        <v>128</v>
      </c>
      <c r="Q188" s="105" t="s">
        <v>128</v>
      </c>
      <c r="R188" s="105" t="s">
        <v>128</v>
      </c>
      <c r="S188" s="105" t="s">
        <v>128</v>
      </c>
      <c r="T188" s="105" t="s">
        <v>128</v>
      </c>
      <c r="U188" s="344"/>
      <c r="V188" s="344"/>
      <c r="W188" s="344"/>
      <c r="X188" s="344"/>
      <c r="Y188" s="344"/>
      <c r="Z188" s="344"/>
      <c r="AA188" s="344"/>
      <c r="AB188" s="344"/>
      <c r="AC188" s="344"/>
      <c r="AD188" s="344"/>
      <c r="AE188" s="344"/>
      <c r="AF188" s="344"/>
      <c r="AG188" s="344"/>
      <c r="AH188" s="344"/>
      <c r="AI188" s="344"/>
      <c r="AJ188" s="344"/>
      <c r="AK188" s="344"/>
      <c r="AL188" s="151" t="s">
        <v>130</v>
      </c>
      <c r="AM188" s="346">
        <v>14957500</v>
      </c>
      <c r="AN188" s="151">
        <v>2010</v>
      </c>
      <c r="AO188" s="343">
        <v>1</v>
      </c>
      <c r="AP188" s="343" t="s">
        <v>350</v>
      </c>
      <c r="AQ188" s="372">
        <v>14957500</v>
      </c>
      <c r="AR188" s="372">
        <v>14957500</v>
      </c>
      <c r="AS188" s="347" t="s">
        <v>86</v>
      </c>
      <c r="AT188" s="347" t="s">
        <v>128</v>
      </c>
      <c r="AU188" s="347" t="s">
        <v>351</v>
      </c>
      <c r="AV188" s="347" t="s">
        <v>93</v>
      </c>
      <c r="AW188" s="329" t="s">
        <v>358</v>
      </c>
      <c r="AX188" s="59" t="s">
        <v>128</v>
      </c>
      <c r="AY188" s="43" t="s">
        <v>128</v>
      </c>
      <c r="AZ188" s="43" t="s">
        <v>128</v>
      </c>
      <c r="BB188" t="str">
        <f t="shared" si="47"/>
        <v>0</v>
      </c>
      <c r="BC188" s="42" t="str">
        <f t="shared" si="48"/>
        <v>2.06.03</v>
      </c>
      <c r="BD188" s="513" t="str">
        <f t="shared" si="55"/>
        <v>KOMPUTER</v>
      </c>
      <c r="BE188" s="42">
        <f t="shared" si="56"/>
        <v>4</v>
      </c>
      <c r="BF188" s="515">
        <f t="shared" si="49"/>
        <v>3739372.5</v>
      </c>
      <c r="BG188" s="42">
        <f t="shared" si="50"/>
        <v>3</v>
      </c>
      <c r="BH188" s="529">
        <f t="shared" si="51"/>
        <v>11218117.5</v>
      </c>
      <c r="BI188" s="517">
        <f t="shared" si="52"/>
        <v>3739372.5</v>
      </c>
      <c r="BJ188" s="515">
        <f t="shared" si="53"/>
        <v>0</v>
      </c>
      <c r="BK188" s="525">
        <f t="shared" si="62"/>
        <v>0</v>
      </c>
      <c r="BL188" s="525">
        <f t="shared" si="63"/>
        <v>0</v>
      </c>
      <c r="BM188" s="525">
        <f t="shared" si="57"/>
        <v>0</v>
      </c>
      <c r="BN188" s="516">
        <f t="shared" si="54"/>
        <v>2010</v>
      </c>
      <c r="BO188" s="588">
        <f t="shared" si="64"/>
        <v>10</v>
      </c>
      <c r="BP188" s="589">
        <f t="shared" si="58"/>
        <v>14957490</v>
      </c>
      <c r="BQ188" s="682">
        <f t="shared" si="59"/>
        <v>14957490</v>
      </c>
      <c r="BR188" s="591">
        <f t="shared" si="60"/>
        <v>14957490</v>
      </c>
      <c r="BS188" s="11"/>
    </row>
    <row r="189" spans="1:71" ht="15" customHeight="1" x14ac:dyDescent="0.2">
      <c r="A189" s="327"/>
      <c r="B189" s="153" t="s">
        <v>144</v>
      </c>
      <c r="C189" s="316" t="s">
        <v>34</v>
      </c>
      <c r="D189" s="486" t="str">
        <f t="shared" si="61"/>
        <v>2.06.03.02.01</v>
      </c>
      <c r="E189" s="317" t="s">
        <v>194</v>
      </c>
      <c r="F189" s="153" t="s">
        <v>144</v>
      </c>
      <c r="G189" s="318" t="s">
        <v>128</v>
      </c>
      <c r="H189" s="319"/>
      <c r="I189" s="319"/>
      <c r="J189" s="319"/>
      <c r="K189" s="319"/>
      <c r="L189" s="320" t="s">
        <v>303</v>
      </c>
      <c r="M189" s="133" t="s">
        <v>128</v>
      </c>
      <c r="N189" s="320" t="s">
        <v>142</v>
      </c>
      <c r="O189" s="153">
        <v>2010</v>
      </c>
      <c r="P189" s="133" t="s">
        <v>128</v>
      </c>
      <c r="Q189" s="133" t="s">
        <v>128</v>
      </c>
      <c r="R189" s="133" t="s">
        <v>128</v>
      </c>
      <c r="S189" s="133" t="s">
        <v>128</v>
      </c>
      <c r="T189" s="133" t="s">
        <v>128</v>
      </c>
      <c r="U189" s="319"/>
      <c r="V189" s="319"/>
      <c r="W189" s="319"/>
      <c r="X189" s="319"/>
      <c r="Y189" s="319"/>
      <c r="Z189" s="319"/>
      <c r="AA189" s="319"/>
      <c r="AB189" s="319"/>
      <c r="AC189" s="319"/>
      <c r="AD189" s="319"/>
      <c r="AE189" s="319"/>
      <c r="AF189" s="319"/>
      <c r="AG189" s="319"/>
      <c r="AH189" s="319"/>
      <c r="AI189" s="319"/>
      <c r="AJ189" s="319"/>
      <c r="AK189" s="319"/>
      <c r="AL189" s="153" t="s">
        <v>130</v>
      </c>
      <c r="AM189" s="321">
        <v>14957500</v>
      </c>
      <c r="AN189" s="153">
        <v>2010</v>
      </c>
      <c r="AO189" s="318">
        <v>1</v>
      </c>
      <c r="AP189" s="318" t="s">
        <v>350</v>
      </c>
      <c r="AQ189" s="126">
        <v>14957500</v>
      </c>
      <c r="AR189" s="126">
        <v>14957500</v>
      </c>
      <c r="AS189" s="328" t="s">
        <v>86</v>
      </c>
      <c r="AT189" s="328" t="s">
        <v>128</v>
      </c>
      <c r="AU189" s="328" t="s">
        <v>359</v>
      </c>
      <c r="AV189" s="328" t="s">
        <v>93</v>
      </c>
      <c r="AW189" s="329" t="s">
        <v>360</v>
      </c>
      <c r="AX189" s="59" t="s">
        <v>128</v>
      </c>
      <c r="AY189" s="43" t="s">
        <v>128</v>
      </c>
      <c r="AZ189" s="43" t="s">
        <v>128</v>
      </c>
      <c r="BB189" t="str">
        <f t="shared" si="47"/>
        <v>0</v>
      </c>
      <c r="BC189" s="42" t="str">
        <f t="shared" si="48"/>
        <v>2.06.03</v>
      </c>
      <c r="BD189" s="513" t="str">
        <f t="shared" si="55"/>
        <v>KOMPUTER</v>
      </c>
      <c r="BE189" s="42">
        <f t="shared" si="56"/>
        <v>4</v>
      </c>
      <c r="BF189" s="515">
        <f t="shared" si="49"/>
        <v>3739372.5</v>
      </c>
      <c r="BG189" s="42">
        <f t="shared" si="50"/>
        <v>3</v>
      </c>
      <c r="BH189" s="529">
        <f t="shared" si="51"/>
        <v>11218117.5</v>
      </c>
      <c r="BI189" s="517">
        <f t="shared" si="52"/>
        <v>3739372.5</v>
      </c>
      <c r="BJ189" s="515">
        <f t="shared" si="53"/>
        <v>0</v>
      </c>
      <c r="BK189" s="525">
        <f t="shared" si="62"/>
        <v>0</v>
      </c>
      <c r="BL189" s="525">
        <f t="shared" si="63"/>
        <v>0</v>
      </c>
      <c r="BM189" s="525">
        <f t="shared" si="57"/>
        <v>0</v>
      </c>
      <c r="BN189" s="516">
        <f t="shared" si="54"/>
        <v>2010</v>
      </c>
      <c r="BO189" s="588">
        <f t="shared" si="64"/>
        <v>10</v>
      </c>
      <c r="BP189" s="589">
        <f t="shared" si="58"/>
        <v>14957490</v>
      </c>
      <c r="BQ189" s="682">
        <f t="shared" si="59"/>
        <v>14957490</v>
      </c>
      <c r="BR189" s="591">
        <f t="shared" si="60"/>
        <v>14957490</v>
      </c>
      <c r="BS189" s="11"/>
    </row>
    <row r="190" spans="1:71" ht="16" x14ac:dyDescent="0.2">
      <c r="A190" s="327"/>
      <c r="B190" s="153" t="s">
        <v>218</v>
      </c>
      <c r="C190" s="316" t="s">
        <v>34</v>
      </c>
      <c r="D190" s="486" t="str">
        <f t="shared" si="61"/>
        <v>2.06.03.05.02</v>
      </c>
      <c r="E190" s="317" t="s">
        <v>195</v>
      </c>
      <c r="F190" s="153" t="s">
        <v>218</v>
      </c>
      <c r="G190" s="318" t="s">
        <v>128</v>
      </c>
      <c r="H190" s="319"/>
      <c r="I190" s="319"/>
      <c r="J190" s="319"/>
      <c r="K190" s="319"/>
      <c r="L190" s="320" t="s">
        <v>304</v>
      </c>
      <c r="M190" s="153" t="s">
        <v>305</v>
      </c>
      <c r="N190" s="320" t="s">
        <v>142</v>
      </c>
      <c r="O190" s="153">
        <v>2010</v>
      </c>
      <c r="P190" s="133" t="s">
        <v>128</v>
      </c>
      <c r="Q190" s="133" t="s">
        <v>128</v>
      </c>
      <c r="R190" s="133" t="s">
        <v>128</v>
      </c>
      <c r="S190" s="133" t="s">
        <v>128</v>
      </c>
      <c r="T190" s="133" t="s">
        <v>128</v>
      </c>
      <c r="U190" s="319"/>
      <c r="V190" s="319"/>
      <c r="W190" s="319"/>
      <c r="X190" s="319"/>
      <c r="Y190" s="319"/>
      <c r="Z190" s="319"/>
      <c r="AA190" s="319"/>
      <c r="AB190" s="319"/>
      <c r="AC190" s="319"/>
      <c r="AD190" s="319"/>
      <c r="AE190" s="319"/>
      <c r="AF190" s="319"/>
      <c r="AG190" s="319"/>
      <c r="AH190" s="319"/>
      <c r="AI190" s="319"/>
      <c r="AJ190" s="319"/>
      <c r="AK190" s="319"/>
      <c r="AL190" s="153" t="s">
        <v>130</v>
      </c>
      <c r="AM190" s="321">
        <v>1685446.9424460432</v>
      </c>
      <c r="AN190" s="153">
        <v>2010</v>
      </c>
      <c r="AO190" s="318">
        <v>1</v>
      </c>
      <c r="AP190" s="318" t="s">
        <v>350</v>
      </c>
      <c r="AQ190" s="126">
        <v>1685446.9424460432</v>
      </c>
      <c r="AR190" s="126">
        <v>1685446.9424460432</v>
      </c>
      <c r="AS190" s="318" t="s">
        <v>86</v>
      </c>
      <c r="AT190" s="318" t="s">
        <v>128</v>
      </c>
      <c r="AU190" s="318" t="s">
        <v>355</v>
      </c>
      <c r="AV190" s="318" t="s">
        <v>93</v>
      </c>
      <c r="AW190" s="324" t="s">
        <v>369</v>
      </c>
      <c r="AX190" s="58" t="s">
        <v>128</v>
      </c>
      <c r="AY190" s="41" t="s">
        <v>128</v>
      </c>
      <c r="AZ190" s="41" t="s">
        <v>128</v>
      </c>
      <c r="BB190" t="str">
        <f t="shared" si="47"/>
        <v>0</v>
      </c>
      <c r="BC190" s="42" t="str">
        <f t="shared" si="48"/>
        <v>2.06.03</v>
      </c>
      <c r="BD190" s="513" t="str">
        <f t="shared" si="55"/>
        <v>KOMPUTER</v>
      </c>
      <c r="BE190" s="42">
        <f t="shared" si="56"/>
        <v>4</v>
      </c>
      <c r="BF190" s="515">
        <f t="shared" si="49"/>
        <v>421359.23561151081</v>
      </c>
      <c r="BG190" s="42">
        <f t="shared" si="50"/>
        <v>3</v>
      </c>
      <c r="BH190" s="529">
        <f t="shared" si="51"/>
        <v>1264077.7068345323</v>
      </c>
      <c r="BI190" s="517">
        <f t="shared" si="52"/>
        <v>421359.23561151081</v>
      </c>
      <c r="BJ190" s="515">
        <f t="shared" si="53"/>
        <v>0</v>
      </c>
      <c r="BK190" s="525">
        <f t="shared" si="62"/>
        <v>0</v>
      </c>
      <c r="BL190" s="525">
        <f t="shared" si="63"/>
        <v>0</v>
      </c>
      <c r="BM190" s="525">
        <f t="shared" si="57"/>
        <v>0</v>
      </c>
      <c r="BN190" s="516">
        <f t="shared" si="54"/>
        <v>2010</v>
      </c>
      <c r="BO190" s="588">
        <f t="shared" si="64"/>
        <v>10</v>
      </c>
      <c r="BP190" s="589">
        <f t="shared" si="58"/>
        <v>1685436.9424460432</v>
      </c>
      <c r="BQ190" s="682">
        <f t="shared" si="59"/>
        <v>1685436.9424460432</v>
      </c>
      <c r="BR190" s="591">
        <f t="shared" si="60"/>
        <v>1685436.9424460432</v>
      </c>
      <c r="BS190" s="11"/>
    </row>
    <row r="191" spans="1:71" ht="16" x14ac:dyDescent="0.2">
      <c r="A191" s="327"/>
      <c r="B191" s="153" t="s">
        <v>218</v>
      </c>
      <c r="C191" s="316" t="s">
        <v>34</v>
      </c>
      <c r="D191" s="486" t="str">
        <f t="shared" si="61"/>
        <v>2.06.03.05.02</v>
      </c>
      <c r="E191" s="317" t="s">
        <v>195</v>
      </c>
      <c r="F191" s="153" t="s">
        <v>218</v>
      </c>
      <c r="G191" s="318" t="s">
        <v>128</v>
      </c>
      <c r="H191" s="319"/>
      <c r="I191" s="319"/>
      <c r="J191" s="319"/>
      <c r="K191" s="319"/>
      <c r="L191" s="320" t="s">
        <v>304</v>
      </c>
      <c r="M191" s="153" t="s">
        <v>305</v>
      </c>
      <c r="N191" s="320" t="s">
        <v>142</v>
      </c>
      <c r="O191" s="153">
        <v>2010</v>
      </c>
      <c r="P191" s="133" t="s">
        <v>128</v>
      </c>
      <c r="Q191" s="133" t="s">
        <v>128</v>
      </c>
      <c r="R191" s="133" t="s">
        <v>128</v>
      </c>
      <c r="S191" s="133" t="s">
        <v>128</v>
      </c>
      <c r="T191" s="133" t="s">
        <v>128</v>
      </c>
      <c r="U191" s="319"/>
      <c r="V191" s="319"/>
      <c r="W191" s="319"/>
      <c r="X191" s="319"/>
      <c r="Y191" s="319"/>
      <c r="Z191" s="319"/>
      <c r="AA191" s="319"/>
      <c r="AB191" s="319"/>
      <c r="AC191" s="319"/>
      <c r="AD191" s="319"/>
      <c r="AE191" s="319"/>
      <c r="AF191" s="319"/>
      <c r="AG191" s="319"/>
      <c r="AH191" s="319"/>
      <c r="AI191" s="319"/>
      <c r="AJ191" s="319"/>
      <c r="AK191" s="319"/>
      <c r="AL191" s="153" t="s">
        <v>130</v>
      </c>
      <c r="AM191" s="321">
        <v>1685446.9424460432</v>
      </c>
      <c r="AN191" s="153">
        <v>2010</v>
      </c>
      <c r="AO191" s="318">
        <v>1</v>
      </c>
      <c r="AP191" s="318" t="s">
        <v>350</v>
      </c>
      <c r="AQ191" s="126">
        <v>1685446.9424460432</v>
      </c>
      <c r="AR191" s="126">
        <v>1685446.9424460432</v>
      </c>
      <c r="AS191" s="328" t="s">
        <v>86</v>
      </c>
      <c r="AT191" s="328" t="s">
        <v>128</v>
      </c>
      <c r="AU191" s="328" t="s">
        <v>361</v>
      </c>
      <c r="AV191" s="328" t="s">
        <v>93</v>
      </c>
      <c r="AW191" s="329" t="s">
        <v>362</v>
      </c>
      <c r="AX191" s="59" t="s">
        <v>128</v>
      </c>
      <c r="AY191" s="43" t="s">
        <v>128</v>
      </c>
      <c r="AZ191" s="43" t="s">
        <v>128</v>
      </c>
      <c r="BB191" t="str">
        <f t="shared" si="47"/>
        <v>0</v>
      </c>
      <c r="BC191" s="42" t="str">
        <f t="shared" si="48"/>
        <v>2.06.03</v>
      </c>
      <c r="BD191" s="513" t="str">
        <f t="shared" si="55"/>
        <v>KOMPUTER</v>
      </c>
      <c r="BE191" s="42">
        <f t="shared" si="56"/>
        <v>4</v>
      </c>
      <c r="BF191" s="515">
        <f t="shared" si="49"/>
        <v>421359.23561151081</v>
      </c>
      <c r="BG191" s="42">
        <f t="shared" si="50"/>
        <v>3</v>
      </c>
      <c r="BH191" s="529">
        <f t="shared" si="51"/>
        <v>1264077.7068345323</v>
      </c>
      <c r="BI191" s="517">
        <f t="shared" si="52"/>
        <v>421359.23561151081</v>
      </c>
      <c r="BJ191" s="515">
        <f t="shared" si="53"/>
        <v>0</v>
      </c>
      <c r="BK191" s="525">
        <f t="shared" si="62"/>
        <v>0</v>
      </c>
      <c r="BL191" s="525">
        <f t="shared" si="63"/>
        <v>0</v>
      </c>
      <c r="BM191" s="525">
        <f t="shared" si="57"/>
        <v>0</v>
      </c>
      <c r="BN191" s="516">
        <f t="shared" si="54"/>
        <v>2010</v>
      </c>
      <c r="BO191" s="588">
        <f t="shared" si="64"/>
        <v>10</v>
      </c>
      <c r="BP191" s="589">
        <f t="shared" si="58"/>
        <v>1685436.9424460432</v>
      </c>
      <c r="BQ191" s="682">
        <f t="shared" si="59"/>
        <v>1685436.9424460432</v>
      </c>
      <c r="BR191" s="591">
        <f t="shared" si="60"/>
        <v>1685436.9424460432</v>
      </c>
      <c r="BS191" s="11"/>
    </row>
    <row r="192" spans="1:71" ht="16" x14ac:dyDescent="0.2">
      <c r="A192" s="327"/>
      <c r="B192" s="153" t="s">
        <v>217</v>
      </c>
      <c r="C192" s="316" t="s">
        <v>34</v>
      </c>
      <c r="D192" s="486" t="str">
        <f t="shared" si="61"/>
        <v>2.07.01.01.52</v>
      </c>
      <c r="E192" s="317" t="s">
        <v>196</v>
      </c>
      <c r="F192" s="153" t="s">
        <v>217</v>
      </c>
      <c r="G192" s="318" t="s">
        <v>128</v>
      </c>
      <c r="H192" s="319"/>
      <c r="I192" s="319"/>
      <c r="J192" s="319"/>
      <c r="K192" s="319"/>
      <c r="L192" s="320" t="s">
        <v>264</v>
      </c>
      <c r="M192" s="153" t="s">
        <v>306</v>
      </c>
      <c r="N192" s="320" t="s">
        <v>276</v>
      </c>
      <c r="O192" s="153">
        <v>2010</v>
      </c>
      <c r="P192" s="133" t="s">
        <v>128</v>
      </c>
      <c r="Q192" s="133" t="s">
        <v>128</v>
      </c>
      <c r="R192" s="133" t="s">
        <v>128</v>
      </c>
      <c r="S192" s="133" t="s">
        <v>128</v>
      </c>
      <c r="T192" s="133" t="s">
        <v>128</v>
      </c>
      <c r="U192" s="319"/>
      <c r="V192" s="319"/>
      <c r="W192" s="319"/>
      <c r="X192" s="319"/>
      <c r="Y192" s="319"/>
      <c r="Z192" s="319"/>
      <c r="AA192" s="319"/>
      <c r="AB192" s="319"/>
      <c r="AC192" s="319"/>
      <c r="AD192" s="319"/>
      <c r="AE192" s="319"/>
      <c r="AF192" s="319"/>
      <c r="AG192" s="319"/>
      <c r="AH192" s="319"/>
      <c r="AI192" s="319"/>
      <c r="AJ192" s="319"/>
      <c r="AK192" s="319"/>
      <c r="AL192" s="153" t="s">
        <v>130</v>
      </c>
      <c r="AM192" s="321">
        <v>4899032.4460431654</v>
      </c>
      <c r="AN192" s="153">
        <v>2010</v>
      </c>
      <c r="AO192" s="318">
        <v>1</v>
      </c>
      <c r="AP192" s="318" t="s">
        <v>350</v>
      </c>
      <c r="AQ192" s="131">
        <v>4899032.4460431654</v>
      </c>
      <c r="AR192" s="131">
        <v>4899032.4460431654</v>
      </c>
      <c r="AS192" s="318" t="s">
        <v>86</v>
      </c>
      <c r="AT192" s="318" t="s">
        <v>128</v>
      </c>
      <c r="AU192" s="318" t="s">
        <v>355</v>
      </c>
      <c r="AV192" s="318" t="s">
        <v>93</v>
      </c>
      <c r="AW192" s="324" t="s">
        <v>371</v>
      </c>
      <c r="AX192" s="58" t="s">
        <v>128</v>
      </c>
      <c r="AY192" s="41" t="s">
        <v>128</v>
      </c>
      <c r="AZ192" s="41" t="s">
        <v>128</v>
      </c>
      <c r="BB192" t="str">
        <f t="shared" si="47"/>
        <v>0</v>
      </c>
      <c r="BC192" s="42" t="str">
        <f t="shared" si="48"/>
        <v>2.07.01</v>
      </c>
      <c r="BD192" s="513" t="str">
        <f t="shared" si="55"/>
        <v>ALAT STUDIO</v>
      </c>
      <c r="BE192" s="42">
        <f t="shared" si="56"/>
        <v>5</v>
      </c>
      <c r="BF192" s="515">
        <f t="shared" si="49"/>
        <v>979804.48920863308</v>
      </c>
      <c r="BG192" s="42">
        <f t="shared" si="50"/>
        <v>3</v>
      </c>
      <c r="BH192" s="529">
        <f t="shared" si="51"/>
        <v>2939413.4676258992</v>
      </c>
      <c r="BI192" s="517">
        <f t="shared" si="52"/>
        <v>979804.48920863308</v>
      </c>
      <c r="BJ192" s="515">
        <f t="shared" si="53"/>
        <v>979804.48920863308</v>
      </c>
      <c r="BK192" s="525">
        <f t="shared" si="62"/>
        <v>0</v>
      </c>
      <c r="BL192" s="525">
        <f t="shared" si="63"/>
        <v>0</v>
      </c>
      <c r="BM192" s="525">
        <f t="shared" si="57"/>
        <v>0</v>
      </c>
      <c r="BN192" s="516">
        <f t="shared" si="54"/>
        <v>2010</v>
      </c>
      <c r="BO192" s="588">
        <f t="shared" si="64"/>
        <v>10</v>
      </c>
      <c r="BP192" s="589">
        <f t="shared" si="58"/>
        <v>4899022.4460431654</v>
      </c>
      <c r="BQ192" s="682">
        <f t="shared" si="59"/>
        <v>4899022.4460431654</v>
      </c>
      <c r="BR192" s="591">
        <f t="shared" si="60"/>
        <v>4899022.4460431654</v>
      </c>
      <c r="BS192" s="11"/>
    </row>
    <row r="193" spans="1:71" ht="16" x14ac:dyDescent="0.2">
      <c r="A193" s="327"/>
      <c r="B193" s="153" t="s">
        <v>217</v>
      </c>
      <c r="C193" s="316" t="s">
        <v>34</v>
      </c>
      <c r="D193" s="486" t="str">
        <f t="shared" si="61"/>
        <v>2.07.01.01.52</v>
      </c>
      <c r="E193" s="317" t="s">
        <v>196</v>
      </c>
      <c r="F193" s="153" t="s">
        <v>217</v>
      </c>
      <c r="G193" s="318" t="s">
        <v>128</v>
      </c>
      <c r="H193" s="319"/>
      <c r="I193" s="319"/>
      <c r="J193" s="319"/>
      <c r="K193" s="319"/>
      <c r="L193" s="320" t="s">
        <v>264</v>
      </c>
      <c r="M193" s="153" t="s">
        <v>306</v>
      </c>
      <c r="N193" s="320" t="s">
        <v>276</v>
      </c>
      <c r="O193" s="153">
        <v>2010</v>
      </c>
      <c r="P193" s="133" t="s">
        <v>128</v>
      </c>
      <c r="Q193" s="133" t="s">
        <v>128</v>
      </c>
      <c r="R193" s="133" t="s">
        <v>128</v>
      </c>
      <c r="S193" s="133" t="s">
        <v>128</v>
      </c>
      <c r="T193" s="133" t="s">
        <v>128</v>
      </c>
      <c r="U193" s="319"/>
      <c r="V193" s="319"/>
      <c r="W193" s="319"/>
      <c r="X193" s="319"/>
      <c r="Y193" s="319"/>
      <c r="Z193" s="319"/>
      <c r="AA193" s="319"/>
      <c r="AB193" s="319"/>
      <c r="AC193" s="319"/>
      <c r="AD193" s="319"/>
      <c r="AE193" s="319"/>
      <c r="AF193" s="319"/>
      <c r="AG193" s="319"/>
      <c r="AH193" s="319"/>
      <c r="AI193" s="319"/>
      <c r="AJ193" s="319"/>
      <c r="AK193" s="319"/>
      <c r="AL193" s="153" t="s">
        <v>130</v>
      </c>
      <c r="AM193" s="321">
        <v>4899032.4460431654</v>
      </c>
      <c r="AN193" s="153">
        <v>2010</v>
      </c>
      <c r="AO193" s="318">
        <v>1</v>
      </c>
      <c r="AP193" s="318" t="s">
        <v>350</v>
      </c>
      <c r="AQ193" s="131">
        <v>4899032.4460431654</v>
      </c>
      <c r="AR193" s="131">
        <v>4899032.4460431654</v>
      </c>
      <c r="AS193" s="328" t="s">
        <v>86</v>
      </c>
      <c r="AT193" s="328" t="s">
        <v>128</v>
      </c>
      <c r="AU193" s="328" t="s">
        <v>351</v>
      </c>
      <c r="AV193" s="328" t="s">
        <v>93</v>
      </c>
      <c r="AW193" s="329" t="s">
        <v>358</v>
      </c>
      <c r="AX193" s="59" t="s">
        <v>128</v>
      </c>
      <c r="AY193" s="43" t="s">
        <v>128</v>
      </c>
      <c r="AZ193" s="43" t="s">
        <v>128</v>
      </c>
      <c r="BB193" t="str">
        <f t="shared" si="47"/>
        <v>0</v>
      </c>
      <c r="BC193" s="42" t="str">
        <f t="shared" si="48"/>
        <v>2.07.01</v>
      </c>
      <c r="BD193" s="513" t="str">
        <f t="shared" si="55"/>
        <v>ALAT STUDIO</v>
      </c>
      <c r="BE193" s="42">
        <f t="shared" si="56"/>
        <v>5</v>
      </c>
      <c r="BF193" s="515">
        <f t="shared" si="49"/>
        <v>979804.48920863308</v>
      </c>
      <c r="BG193" s="42">
        <f t="shared" si="50"/>
        <v>3</v>
      </c>
      <c r="BH193" s="529">
        <f t="shared" si="51"/>
        <v>2939413.4676258992</v>
      </c>
      <c r="BI193" s="517">
        <f t="shared" si="52"/>
        <v>979804.48920863308</v>
      </c>
      <c r="BJ193" s="515">
        <f t="shared" si="53"/>
        <v>979804.48920863308</v>
      </c>
      <c r="BK193" s="525">
        <f t="shared" si="62"/>
        <v>0</v>
      </c>
      <c r="BL193" s="525">
        <f t="shared" si="63"/>
        <v>0</v>
      </c>
      <c r="BM193" s="525">
        <f t="shared" si="57"/>
        <v>0</v>
      </c>
      <c r="BN193" s="516">
        <f t="shared" si="54"/>
        <v>2010</v>
      </c>
      <c r="BO193" s="588">
        <f t="shared" si="64"/>
        <v>10</v>
      </c>
      <c r="BP193" s="589">
        <f t="shared" si="58"/>
        <v>4899022.4460431654</v>
      </c>
      <c r="BQ193" s="682">
        <f t="shared" si="59"/>
        <v>4899022.4460431654</v>
      </c>
      <c r="BR193" s="591">
        <f t="shared" si="60"/>
        <v>4899022.4460431654</v>
      </c>
      <c r="BS193" s="11"/>
    </row>
    <row r="194" spans="1:71" ht="16" x14ac:dyDescent="0.2">
      <c r="A194" s="327"/>
      <c r="B194" s="153" t="s">
        <v>217</v>
      </c>
      <c r="C194" s="316" t="s">
        <v>34</v>
      </c>
      <c r="D194" s="486" t="str">
        <f t="shared" si="61"/>
        <v>2.07.01.01.52</v>
      </c>
      <c r="E194" s="317" t="s">
        <v>196</v>
      </c>
      <c r="F194" s="153" t="s">
        <v>217</v>
      </c>
      <c r="G194" s="318" t="s">
        <v>128</v>
      </c>
      <c r="H194" s="319"/>
      <c r="I194" s="319"/>
      <c r="J194" s="319"/>
      <c r="K194" s="319"/>
      <c r="L194" s="320" t="s">
        <v>264</v>
      </c>
      <c r="M194" s="153" t="s">
        <v>306</v>
      </c>
      <c r="N194" s="320" t="s">
        <v>276</v>
      </c>
      <c r="O194" s="153">
        <v>2010</v>
      </c>
      <c r="P194" s="133" t="s">
        <v>128</v>
      </c>
      <c r="Q194" s="133" t="s">
        <v>128</v>
      </c>
      <c r="R194" s="133" t="s">
        <v>128</v>
      </c>
      <c r="S194" s="133" t="s">
        <v>128</v>
      </c>
      <c r="T194" s="133" t="s">
        <v>128</v>
      </c>
      <c r="U194" s="319"/>
      <c r="V194" s="319"/>
      <c r="W194" s="319"/>
      <c r="X194" s="319"/>
      <c r="Y194" s="319"/>
      <c r="Z194" s="319"/>
      <c r="AA194" s="319"/>
      <c r="AB194" s="319"/>
      <c r="AC194" s="319"/>
      <c r="AD194" s="319"/>
      <c r="AE194" s="319"/>
      <c r="AF194" s="319"/>
      <c r="AG194" s="319"/>
      <c r="AH194" s="319"/>
      <c r="AI194" s="319"/>
      <c r="AJ194" s="319"/>
      <c r="AK194" s="319"/>
      <c r="AL194" s="153" t="s">
        <v>130</v>
      </c>
      <c r="AM194" s="321">
        <v>4899032.4460431654</v>
      </c>
      <c r="AN194" s="153">
        <v>2010</v>
      </c>
      <c r="AO194" s="318">
        <v>1</v>
      </c>
      <c r="AP194" s="318" t="s">
        <v>350</v>
      </c>
      <c r="AQ194" s="131">
        <v>4899032.4460431654</v>
      </c>
      <c r="AR194" s="131">
        <v>4899032.4460431654</v>
      </c>
      <c r="AS194" s="318" t="s">
        <v>86</v>
      </c>
      <c r="AT194" s="318" t="s">
        <v>128</v>
      </c>
      <c r="AU194" s="318" t="s">
        <v>352</v>
      </c>
      <c r="AV194" s="318" t="s">
        <v>93</v>
      </c>
      <c r="AW194" s="324" t="s">
        <v>353</v>
      </c>
      <c r="AX194" s="58" t="s">
        <v>128</v>
      </c>
      <c r="AY194" s="41" t="s">
        <v>128</v>
      </c>
      <c r="AZ194" s="41" t="s">
        <v>128</v>
      </c>
      <c r="BB194" t="str">
        <f t="shared" si="47"/>
        <v>0</v>
      </c>
      <c r="BC194" s="42" t="str">
        <f t="shared" si="48"/>
        <v>2.07.01</v>
      </c>
      <c r="BD194" s="513" t="str">
        <f t="shared" si="55"/>
        <v>ALAT STUDIO</v>
      </c>
      <c r="BE194" s="42">
        <f t="shared" si="56"/>
        <v>5</v>
      </c>
      <c r="BF194" s="515">
        <f t="shared" si="49"/>
        <v>979804.48920863308</v>
      </c>
      <c r="BG194" s="42">
        <f t="shared" si="50"/>
        <v>3</v>
      </c>
      <c r="BH194" s="529">
        <f t="shared" si="51"/>
        <v>2939413.4676258992</v>
      </c>
      <c r="BI194" s="517">
        <f t="shared" si="52"/>
        <v>979804.48920863308</v>
      </c>
      <c r="BJ194" s="515">
        <f t="shared" si="53"/>
        <v>979804.48920863308</v>
      </c>
      <c r="BK194" s="525">
        <f t="shared" si="62"/>
        <v>0</v>
      </c>
      <c r="BL194" s="525">
        <f t="shared" si="63"/>
        <v>0</v>
      </c>
      <c r="BM194" s="525">
        <f t="shared" si="57"/>
        <v>0</v>
      </c>
      <c r="BN194" s="516">
        <f t="shared" si="54"/>
        <v>2010</v>
      </c>
      <c r="BO194" s="588">
        <f t="shared" si="64"/>
        <v>10</v>
      </c>
      <c r="BP194" s="589">
        <f t="shared" si="58"/>
        <v>4899022.4460431654</v>
      </c>
      <c r="BQ194" s="682">
        <f t="shared" si="59"/>
        <v>4899022.4460431654</v>
      </c>
      <c r="BR194" s="591">
        <f t="shared" si="60"/>
        <v>4899022.4460431654</v>
      </c>
      <c r="BS194" s="11"/>
    </row>
    <row r="195" spans="1:71" ht="16" x14ac:dyDescent="0.2">
      <c r="A195" s="327"/>
      <c r="B195" s="153" t="s">
        <v>217</v>
      </c>
      <c r="C195" s="316" t="s">
        <v>34</v>
      </c>
      <c r="D195" s="486" t="str">
        <f t="shared" si="61"/>
        <v>2.07.01.01.52</v>
      </c>
      <c r="E195" s="317" t="s">
        <v>196</v>
      </c>
      <c r="F195" s="153" t="s">
        <v>217</v>
      </c>
      <c r="G195" s="318" t="s">
        <v>128</v>
      </c>
      <c r="H195" s="319"/>
      <c r="I195" s="319"/>
      <c r="J195" s="319"/>
      <c r="K195" s="319"/>
      <c r="L195" s="320" t="s">
        <v>264</v>
      </c>
      <c r="M195" s="153" t="s">
        <v>306</v>
      </c>
      <c r="N195" s="320" t="s">
        <v>276</v>
      </c>
      <c r="O195" s="153">
        <v>2010</v>
      </c>
      <c r="P195" s="133" t="s">
        <v>128</v>
      </c>
      <c r="Q195" s="133" t="s">
        <v>128</v>
      </c>
      <c r="R195" s="133" t="s">
        <v>128</v>
      </c>
      <c r="S195" s="133" t="s">
        <v>128</v>
      </c>
      <c r="T195" s="133" t="s">
        <v>128</v>
      </c>
      <c r="U195" s="319"/>
      <c r="V195" s="319"/>
      <c r="W195" s="319"/>
      <c r="X195" s="319"/>
      <c r="Y195" s="319"/>
      <c r="Z195" s="319"/>
      <c r="AA195" s="319"/>
      <c r="AB195" s="319"/>
      <c r="AC195" s="319"/>
      <c r="AD195" s="319"/>
      <c r="AE195" s="319"/>
      <c r="AF195" s="319"/>
      <c r="AG195" s="319"/>
      <c r="AH195" s="319"/>
      <c r="AI195" s="319"/>
      <c r="AJ195" s="319"/>
      <c r="AK195" s="319"/>
      <c r="AL195" s="153" t="s">
        <v>130</v>
      </c>
      <c r="AM195" s="321">
        <v>4899032.4460431654</v>
      </c>
      <c r="AN195" s="153">
        <v>2010</v>
      </c>
      <c r="AO195" s="318">
        <v>1</v>
      </c>
      <c r="AP195" s="318" t="s">
        <v>350</v>
      </c>
      <c r="AQ195" s="131">
        <v>4899032.4460431654</v>
      </c>
      <c r="AR195" s="131">
        <v>4899032.4460431654</v>
      </c>
      <c r="AS195" s="318" t="s">
        <v>86</v>
      </c>
      <c r="AT195" s="318" t="s">
        <v>128</v>
      </c>
      <c r="AU195" s="318" t="s">
        <v>359</v>
      </c>
      <c r="AV195" s="318" t="s">
        <v>93</v>
      </c>
      <c r="AW195" s="324" t="s">
        <v>360</v>
      </c>
      <c r="AX195" s="58" t="s">
        <v>128</v>
      </c>
      <c r="AY195" s="41" t="s">
        <v>128</v>
      </c>
      <c r="AZ195" s="41" t="s">
        <v>128</v>
      </c>
      <c r="BB195" t="str">
        <f t="shared" si="47"/>
        <v>0</v>
      </c>
      <c r="BC195" s="42" t="str">
        <f t="shared" si="48"/>
        <v>2.07.01</v>
      </c>
      <c r="BD195" s="513" t="str">
        <f t="shared" si="55"/>
        <v>ALAT STUDIO</v>
      </c>
      <c r="BE195" s="42">
        <f t="shared" si="56"/>
        <v>5</v>
      </c>
      <c r="BF195" s="515">
        <f t="shared" si="49"/>
        <v>979804.48920863308</v>
      </c>
      <c r="BG195" s="42">
        <f t="shared" si="50"/>
        <v>3</v>
      </c>
      <c r="BH195" s="529">
        <f t="shared" si="51"/>
        <v>2939413.4676258992</v>
      </c>
      <c r="BI195" s="517">
        <f t="shared" si="52"/>
        <v>979804.48920863308</v>
      </c>
      <c r="BJ195" s="515">
        <f t="shared" si="53"/>
        <v>979804.48920863308</v>
      </c>
      <c r="BK195" s="525">
        <f t="shared" si="62"/>
        <v>0</v>
      </c>
      <c r="BL195" s="525">
        <f t="shared" si="63"/>
        <v>0</v>
      </c>
      <c r="BM195" s="525">
        <f t="shared" si="57"/>
        <v>0</v>
      </c>
      <c r="BN195" s="516">
        <f t="shared" si="54"/>
        <v>2010</v>
      </c>
      <c r="BO195" s="588">
        <f t="shared" si="64"/>
        <v>10</v>
      </c>
      <c r="BP195" s="589">
        <f t="shared" si="58"/>
        <v>4899022.4460431654</v>
      </c>
      <c r="BQ195" s="682">
        <f t="shared" si="59"/>
        <v>4899022.4460431654</v>
      </c>
      <c r="BR195" s="591">
        <f t="shared" si="60"/>
        <v>4899022.4460431654</v>
      </c>
      <c r="BS195" s="11"/>
    </row>
    <row r="196" spans="1:71" ht="16" x14ac:dyDescent="0.2">
      <c r="A196" s="327"/>
      <c r="B196" s="153" t="s">
        <v>217</v>
      </c>
      <c r="C196" s="316" t="s">
        <v>34</v>
      </c>
      <c r="D196" s="486" t="str">
        <f t="shared" si="61"/>
        <v>2.07.01.01.52</v>
      </c>
      <c r="E196" s="317" t="s">
        <v>196</v>
      </c>
      <c r="F196" s="153" t="s">
        <v>217</v>
      </c>
      <c r="G196" s="318" t="s">
        <v>128</v>
      </c>
      <c r="H196" s="319"/>
      <c r="I196" s="319"/>
      <c r="J196" s="319"/>
      <c r="K196" s="319"/>
      <c r="L196" s="320" t="s">
        <v>264</v>
      </c>
      <c r="M196" s="153" t="s">
        <v>306</v>
      </c>
      <c r="N196" s="320" t="s">
        <v>276</v>
      </c>
      <c r="O196" s="153">
        <v>2010</v>
      </c>
      <c r="P196" s="133" t="s">
        <v>128</v>
      </c>
      <c r="Q196" s="133" t="s">
        <v>128</v>
      </c>
      <c r="R196" s="133" t="s">
        <v>128</v>
      </c>
      <c r="S196" s="133" t="s">
        <v>128</v>
      </c>
      <c r="T196" s="133" t="s">
        <v>128</v>
      </c>
      <c r="U196" s="319"/>
      <c r="V196" s="319"/>
      <c r="W196" s="319"/>
      <c r="X196" s="319"/>
      <c r="Y196" s="319"/>
      <c r="Z196" s="319"/>
      <c r="AA196" s="319"/>
      <c r="AB196" s="319"/>
      <c r="AC196" s="319"/>
      <c r="AD196" s="319"/>
      <c r="AE196" s="319"/>
      <c r="AF196" s="319"/>
      <c r="AG196" s="319"/>
      <c r="AH196" s="319"/>
      <c r="AI196" s="319"/>
      <c r="AJ196" s="319"/>
      <c r="AK196" s="319"/>
      <c r="AL196" s="153" t="s">
        <v>130</v>
      </c>
      <c r="AM196" s="321">
        <v>4899032.4460431654</v>
      </c>
      <c r="AN196" s="153">
        <v>2010</v>
      </c>
      <c r="AO196" s="318">
        <v>1</v>
      </c>
      <c r="AP196" s="318" t="s">
        <v>350</v>
      </c>
      <c r="AQ196" s="131">
        <v>4899032.4460431654</v>
      </c>
      <c r="AR196" s="131">
        <v>4899032.4460431654</v>
      </c>
      <c r="AS196" s="328" t="s">
        <v>86</v>
      </c>
      <c r="AT196" s="328" t="s">
        <v>128</v>
      </c>
      <c r="AU196" s="328" t="s">
        <v>361</v>
      </c>
      <c r="AV196" s="328" t="s">
        <v>93</v>
      </c>
      <c r="AW196" s="329" t="s">
        <v>362</v>
      </c>
      <c r="AX196" s="59" t="s">
        <v>128</v>
      </c>
      <c r="AY196" s="43" t="s">
        <v>128</v>
      </c>
      <c r="AZ196" s="43" t="s">
        <v>128</v>
      </c>
      <c r="BB196" t="str">
        <f t="shared" si="47"/>
        <v>0</v>
      </c>
      <c r="BC196" s="42" t="str">
        <f t="shared" si="48"/>
        <v>2.07.01</v>
      </c>
      <c r="BD196" s="513" t="str">
        <f t="shared" si="55"/>
        <v>ALAT STUDIO</v>
      </c>
      <c r="BE196" s="42">
        <f t="shared" si="56"/>
        <v>5</v>
      </c>
      <c r="BF196" s="515">
        <f t="shared" si="49"/>
        <v>979804.48920863308</v>
      </c>
      <c r="BG196" s="42">
        <f t="shared" si="50"/>
        <v>3</v>
      </c>
      <c r="BH196" s="529">
        <f t="shared" si="51"/>
        <v>2939413.4676258992</v>
      </c>
      <c r="BI196" s="517">
        <f t="shared" si="52"/>
        <v>979804.48920863308</v>
      </c>
      <c r="BJ196" s="515">
        <f t="shared" si="53"/>
        <v>979804.48920863308</v>
      </c>
      <c r="BK196" s="525">
        <f t="shared" si="62"/>
        <v>0</v>
      </c>
      <c r="BL196" s="525">
        <f t="shared" si="63"/>
        <v>0</v>
      </c>
      <c r="BM196" s="525">
        <f t="shared" si="57"/>
        <v>0</v>
      </c>
      <c r="BN196" s="516">
        <f t="shared" si="54"/>
        <v>2010</v>
      </c>
      <c r="BO196" s="588">
        <f t="shared" si="64"/>
        <v>10</v>
      </c>
      <c r="BP196" s="589">
        <f t="shared" si="58"/>
        <v>4899022.4460431654</v>
      </c>
      <c r="BQ196" s="682">
        <f t="shared" si="59"/>
        <v>4899022.4460431654</v>
      </c>
      <c r="BR196" s="591">
        <f t="shared" si="60"/>
        <v>4899022.4460431654</v>
      </c>
      <c r="BS196" s="11"/>
    </row>
    <row r="197" spans="1:71" ht="33.5" customHeight="1" x14ac:dyDescent="0.2">
      <c r="A197" s="327"/>
      <c r="B197" s="133"/>
      <c r="C197" s="316" t="s">
        <v>34</v>
      </c>
      <c r="D197" s="486" t="str">
        <f t="shared" si="61"/>
        <v/>
      </c>
      <c r="E197" s="317" t="s">
        <v>432</v>
      </c>
      <c r="F197" s="133"/>
      <c r="G197" s="318"/>
      <c r="H197" s="319"/>
      <c r="I197" s="319"/>
      <c r="J197" s="319"/>
      <c r="K197" s="319"/>
      <c r="L197" s="320"/>
      <c r="M197" s="153"/>
      <c r="N197" s="320"/>
      <c r="O197" s="153"/>
      <c r="P197" s="133"/>
      <c r="Q197" s="133"/>
      <c r="R197" s="133"/>
      <c r="S197" s="133"/>
      <c r="T197" s="133"/>
      <c r="U197" s="319"/>
      <c r="V197" s="319"/>
      <c r="W197" s="319"/>
      <c r="X197" s="319"/>
      <c r="Y197" s="319"/>
      <c r="Z197" s="319"/>
      <c r="AA197" s="319"/>
      <c r="AB197" s="319"/>
      <c r="AC197" s="319"/>
      <c r="AD197" s="319"/>
      <c r="AE197" s="319"/>
      <c r="AF197" s="319"/>
      <c r="AG197" s="319"/>
      <c r="AH197" s="319"/>
      <c r="AI197" s="319"/>
      <c r="AJ197" s="319"/>
      <c r="AK197" s="319"/>
      <c r="AL197" s="153"/>
      <c r="AM197" s="321"/>
      <c r="AN197" s="153"/>
      <c r="AO197" s="318"/>
      <c r="AP197" s="318"/>
      <c r="AQ197" s="126"/>
      <c r="AR197" s="126"/>
      <c r="AS197" s="318"/>
      <c r="AT197" s="318"/>
      <c r="AU197" s="318"/>
      <c r="AV197" s="318"/>
      <c r="AW197" s="324"/>
      <c r="AX197" s="58"/>
      <c r="AY197" s="41"/>
      <c r="AZ197" s="41"/>
      <c r="BB197">
        <f t="shared" si="47"/>
        <v>0</v>
      </c>
      <c r="BC197" s="42" t="str">
        <f t="shared" si="48"/>
        <v/>
      </c>
      <c r="BD197" s="513"/>
      <c r="BE197" s="42"/>
      <c r="BF197" s="515"/>
      <c r="BG197" s="42"/>
      <c r="BH197" s="529"/>
      <c r="BI197" s="517">
        <f t="shared" si="52"/>
        <v>0</v>
      </c>
      <c r="BJ197" s="515">
        <f t="shared" si="53"/>
        <v>0</v>
      </c>
      <c r="BK197" s="525">
        <f t="shared" si="62"/>
        <v>0</v>
      </c>
      <c r="BL197" s="525">
        <f t="shared" si="63"/>
        <v>0</v>
      </c>
      <c r="BM197" s="525">
        <f t="shared" si="57"/>
        <v>0</v>
      </c>
      <c r="BN197" s="516"/>
      <c r="BO197" s="588">
        <f t="shared" si="64"/>
        <v>0</v>
      </c>
      <c r="BP197" s="589">
        <f t="shared" si="58"/>
        <v>0</v>
      </c>
      <c r="BQ197" s="682">
        <f t="shared" si="59"/>
        <v>0</v>
      </c>
      <c r="BR197" s="591">
        <f t="shared" si="60"/>
        <v>0</v>
      </c>
      <c r="BS197" s="11"/>
    </row>
    <row r="198" spans="1:71" ht="16" x14ac:dyDescent="0.2">
      <c r="A198" s="327"/>
      <c r="B198" s="133" t="s">
        <v>216</v>
      </c>
      <c r="C198" s="316" t="s">
        <v>34</v>
      </c>
      <c r="D198" s="486" t="str">
        <f t="shared" si="61"/>
        <v>2.06.02.06.50</v>
      </c>
      <c r="E198" s="317" t="s">
        <v>425</v>
      </c>
      <c r="F198" s="133" t="s">
        <v>216</v>
      </c>
      <c r="G198" s="318" t="s">
        <v>128</v>
      </c>
      <c r="H198" s="319"/>
      <c r="I198" s="319"/>
      <c r="J198" s="319"/>
      <c r="K198" s="319"/>
      <c r="L198" s="320" t="s">
        <v>307</v>
      </c>
      <c r="M198" s="153" t="s">
        <v>426</v>
      </c>
      <c r="N198" s="320" t="s">
        <v>283</v>
      </c>
      <c r="O198" s="153">
        <v>2011</v>
      </c>
      <c r="P198" s="133" t="s">
        <v>128</v>
      </c>
      <c r="Q198" s="133" t="s">
        <v>128</v>
      </c>
      <c r="R198" s="133" t="s">
        <v>128</v>
      </c>
      <c r="S198" s="133" t="s">
        <v>128</v>
      </c>
      <c r="T198" s="133" t="s">
        <v>128</v>
      </c>
      <c r="U198" s="319"/>
      <c r="V198" s="319"/>
      <c r="W198" s="319"/>
      <c r="X198" s="319"/>
      <c r="Y198" s="319"/>
      <c r="Z198" s="319"/>
      <c r="AA198" s="319"/>
      <c r="AB198" s="319"/>
      <c r="AC198" s="319"/>
      <c r="AD198" s="319"/>
      <c r="AE198" s="319"/>
      <c r="AF198" s="319"/>
      <c r="AG198" s="319"/>
      <c r="AH198" s="319"/>
      <c r="AI198" s="319"/>
      <c r="AJ198" s="319"/>
      <c r="AK198" s="319"/>
      <c r="AL198" s="153" t="s">
        <v>130</v>
      </c>
      <c r="AM198" s="321">
        <v>1265865.6588880001</v>
      </c>
      <c r="AN198" s="153">
        <v>2011</v>
      </c>
      <c r="AO198" s="318">
        <v>1</v>
      </c>
      <c r="AP198" s="318" t="s">
        <v>350</v>
      </c>
      <c r="AQ198" s="126">
        <v>1265865.6588880001</v>
      </c>
      <c r="AR198" s="126">
        <v>1265865.6588880001</v>
      </c>
      <c r="AS198" s="328" t="s">
        <v>86</v>
      </c>
      <c r="AT198" s="328" t="s">
        <v>128</v>
      </c>
      <c r="AU198" s="318" t="s">
        <v>359</v>
      </c>
      <c r="AV198" s="328" t="s">
        <v>93</v>
      </c>
      <c r="AW198" s="373" t="s">
        <v>360</v>
      </c>
      <c r="AX198" s="59" t="s">
        <v>128</v>
      </c>
      <c r="AY198" s="43" t="s">
        <v>128</v>
      </c>
      <c r="AZ198" s="43" t="s">
        <v>128</v>
      </c>
      <c r="BB198" t="str">
        <f t="shared" si="47"/>
        <v>0</v>
      </c>
      <c r="BC198" s="42" t="str">
        <f t="shared" si="48"/>
        <v>2.06.02</v>
      </c>
      <c r="BD198" s="513" t="str">
        <f>VLOOKUP(BC198,kelompok,2,0)</f>
        <v>ALAT RUMAH TANGGA</v>
      </c>
      <c r="BE198" s="42">
        <f>VLOOKUP(BC198,MASAMANFAAT,4,0)</f>
        <v>5</v>
      </c>
      <c r="BF198" s="515">
        <f t="shared" si="49"/>
        <v>253171.13177760001</v>
      </c>
      <c r="BG198" s="42">
        <f t="shared" si="50"/>
        <v>2</v>
      </c>
      <c r="BH198" s="529">
        <f t="shared" si="51"/>
        <v>506342.26355520001</v>
      </c>
      <c r="BI198" s="517">
        <f t="shared" si="52"/>
        <v>253171.13177760001</v>
      </c>
      <c r="BJ198" s="515">
        <f t="shared" si="53"/>
        <v>253171.13177760001</v>
      </c>
      <c r="BK198" s="525">
        <f t="shared" si="62"/>
        <v>253171.13177760001</v>
      </c>
      <c r="BL198" s="525">
        <f t="shared" si="63"/>
        <v>0</v>
      </c>
      <c r="BM198" s="525">
        <f t="shared" si="57"/>
        <v>0</v>
      </c>
      <c r="BN198" s="516">
        <f t="shared" si="54"/>
        <v>2011</v>
      </c>
      <c r="BO198" s="588">
        <f t="shared" si="64"/>
        <v>10</v>
      </c>
      <c r="BP198" s="589">
        <f t="shared" si="58"/>
        <v>1265855.6588880001</v>
      </c>
      <c r="BQ198" s="682">
        <f t="shared" si="59"/>
        <v>1265855.6588880001</v>
      </c>
      <c r="BR198" s="591">
        <f t="shared" si="60"/>
        <v>1265855.6588880001</v>
      </c>
      <c r="BS198" s="11"/>
    </row>
    <row r="199" spans="1:71" ht="16" x14ac:dyDescent="0.2">
      <c r="A199" s="327"/>
      <c r="B199" s="133" t="s">
        <v>216</v>
      </c>
      <c r="C199" s="316" t="s">
        <v>34</v>
      </c>
      <c r="D199" s="486" t="str">
        <f t="shared" si="61"/>
        <v>2.06.02.06.50</v>
      </c>
      <c r="E199" s="317" t="s">
        <v>425</v>
      </c>
      <c r="F199" s="133" t="s">
        <v>216</v>
      </c>
      <c r="G199" s="318" t="s">
        <v>128</v>
      </c>
      <c r="H199" s="319"/>
      <c r="I199" s="319"/>
      <c r="J199" s="319"/>
      <c r="K199" s="319"/>
      <c r="L199" s="320" t="s">
        <v>307</v>
      </c>
      <c r="M199" s="153" t="s">
        <v>427</v>
      </c>
      <c r="N199" s="320" t="s">
        <v>283</v>
      </c>
      <c r="O199" s="153">
        <v>2011</v>
      </c>
      <c r="P199" s="133" t="s">
        <v>128</v>
      </c>
      <c r="Q199" s="133" t="s">
        <v>128</v>
      </c>
      <c r="R199" s="133" t="s">
        <v>128</v>
      </c>
      <c r="S199" s="133" t="s">
        <v>128</v>
      </c>
      <c r="T199" s="133" t="s">
        <v>128</v>
      </c>
      <c r="U199" s="319"/>
      <c r="V199" s="319"/>
      <c r="W199" s="319"/>
      <c r="X199" s="319"/>
      <c r="Y199" s="319"/>
      <c r="Z199" s="319"/>
      <c r="AA199" s="319"/>
      <c r="AB199" s="319"/>
      <c r="AC199" s="319"/>
      <c r="AD199" s="319"/>
      <c r="AE199" s="319"/>
      <c r="AF199" s="319"/>
      <c r="AG199" s="319"/>
      <c r="AH199" s="319"/>
      <c r="AI199" s="319"/>
      <c r="AJ199" s="319"/>
      <c r="AK199" s="319"/>
      <c r="AL199" s="153" t="s">
        <v>130</v>
      </c>
      <c r="AM199" s="321">
        <v>3209710.0169990002</v>
      </c>
      <c r="AN199" s="153">
        <v>2011</v>
      </c>
      <c r="AO199" s="318">
        <v>1</v>
      </c>
      <c r="AP199" s="318" t="s">
        <v>350</v>
      </c>
      <c r="AQ199" s="126">
        <v>3209710.0169990002</v>
      </c>
      <c r="AR199" s="126">
        <v>3209710.0169990002</v>
      </c>
      <c r="AS199" s="328" t="s">
        <v>86</v>
      </c>
      <c r="AT199" s="328" t="s">
        <v>128</v>
      </c>
      <c r="AU199" s="318" t="s">
        <v>355</v>
      </c>
      <c r="AV199" s="328" t="s">
        <v>93</v>
      </c>
      <c r="AW199" s="373" t="s">
        <v>430</v>
      </c>
      <c r="AX199" s="59" t="s">
        <v>128</v>
      </c>
      <c r="AY199" s="43" t="s">
        <v>128</v>
      </c>
      <c r="AZ199" s="43" t="s">
        <v>128</v>
      </c>
      <c r="BB199" t="str">
        <f t="shared" si="47"/>
        <v>0</v>
      </c>
      <c r="BC199" s="42" t="str">
        <f t="shared" si="48"/>
        <v>2.06.02</v>
      </c>
      <c r="BD199" s="513" t="str">
        <f>VLOOKUP(BC199,kelompok,2,0)</f>
        <v>ALAT RUMAH TANGGA</v>
      </c>
      <c r="BE199" s="42">
        <f>VLOOKUP(BC199,MASAMANFAAT,4,0)</f>
        <v>5</v>
      </c>
      <c r="BF199" s="515">
        <f t="shared" si="49"/>
        <v>641940.00339980004</v>
      </c>
      <c r="BG199" s="42">
        <f t="shared" si="50"/>
        <v>2</v>
      </c>
      <c r="BH199" s="529">
        <f t="shared" si="51"/>
        <v>1283880.0067996001</v>
      </c>
      <c r="BI199" s="517">
        <f t="shared" si="52"/>
        <v>641940.00339980004</v>
      </c>
      <c r="BJ199" s="515">
        <f t="shared" si="53"/>
        <v>641940.00339980004</v>
      </c>
      <c r="BK199" s="525">
        <f t="shared" si="62"/>
        <v>641940.00339980004</v>
      </c>
      <c r="BL199" s="525">
        <f t="shared" si="63"/>
        <v>0</v>
      </c>
      <c r="BM199" s="525">
        <f t="shared" si="57"/>
        <v>0</v>
      </c>
      <c r="BN199" s="516">
        <f t="shared" si="54"/>
        <v>2011</v>
      </c>
      <c r="BO199" s="588">
        <f t="shared" si="64"/>
        <v>10</v>
      </c>
      <c r="BP199" s="589">
        <f t="shared" si="58"/>
        <v>3209700.0169990002</v>
      </c>
      <c r="BQ199" s="682">
        <f t="shared" si="59"/>
        <v>3209700.0169990002</v>
      </c>
      <c r="BR199" s="591">
        <f t="shared" si="60"/>
        <v>3209700.0169990002</v>
      </c>
      <c r="BS199" s="11"/>
    </row>
    <row r="200" spans="1:71" ht="16" x14ac:dyDescent="0.2">
      <c r="A200" s="327"/>
      <c r="B200" s="133" t="s">
        <v>216</v>
      </c>
      <c r="C200" s="316" t="s">
        <v>34</v>
      </c>
      <c r="D200" s="486" t="str">
        <f t="shared" si="61"/>
        <v>2.06.02.06.50</v>
      </c>
      <c r="E200" s="317" t="s">
        <v>425</v>
      </c>
      <c r="F200" s="133" t="s">
        <v>216</v>
      </c>
      <c r="G200" s="318" t="s">
        <v>128</v>
      </c>
      <c r="H200" s="319"/>
      <c r="I200" s="319"/>
      <c r="J200" s="319"/>
      <c r="K200" s="319"/>
      <c r="L200" s="320" t="s">
        <v>307</v>
      </c>
      <c r="M200" s="153" t="s">
        <v>428</v>
      </c>
      <c r="N200" s="320" t="s">
        <v>283</v>
      </c>
      <c r="O200" s="153">
        <v>2011</v>
      </c>
      <c r="P200" s="133" t="s">
        <v>128</v>
      </c>
      <c r="Q200" s="133" t="s">
        <v>128</v>
      </c>
      <c r="R200" s="133" t="s">
        <v>128</v>
      </c>
      <c r="S200" s="133" t="s">
        <v>128</v>
      </c>
      <c r="T200" s="133" t="s">
        <v>128</v>
      </c>
      <c r="U200" s="319"/>
      <c r="V200" s="319"/>
      <c r="W200" s="319"/>
      <c r="X200" s="319"/>
      <c r="Y200" s="319"/>
      <c r="Z200" s="319"/>
      <c r="AA200" s="319"/>
      <c r="AB200" s="319"/>
      <c r="AC200" s="319"/>
      <c r="AD200" s="319"/>
      <c r="AE200" s="319"/>
      <c r="AF200" s="319"/>
      <c r="AG200" s="319"/>
      <c r="AH200" s="319"/>
      <c r="AI200" s="319"/>
      <c r="AJ200" s="319"/>
      <c r="AK200" s="319"/>
      <c r="AL200" s="153" t="s">
        <v>130</v>
      </c>
      <c r="AM200" s="321">
        <v>919241.40999900002</v>
      </c>
      <c r="AN200" s="153">
        <v>2011</v>
      </c>
      <c r="AO200" s="318">
        <v>1</v>
      </c>
      <c r="AP200" s="318" t="s">
        <v>350</v>
      </c>
      <c r="AQ200" s="126">
        <v>919241.40999900002</v>
      </c>
      <c r="AR200" s="126">
        <v>919241.40999900002</v>
      </c>
      <c r="AS200" s="328" t="s">
        <v>86</v>
      </c>
      <c r="AT200" s="328" t="s">
        <v>128</v>
      </c>
      <c r="AU200" s="318" t="s">
        <v>352</v>
      </c>
      <c r="AV200" s="328" t="s">
        <v>93</v>
      </c>
      <c r="AW200" s="373" t="s">
        <v>431</v>
      </c>
      <c r="AX200" s="59" t="s">
        <v>128</v>
      </c>
      <c r="AY200" s="43" t="s">
        <v>128</v>
      </c>
      <c r="AZ200" s="43" t="s">
        <v>128</v>
      </c>
      <c r="BB200" t="str">
        <f t="shared" si="47"/>
        <v>0</v>
      </c>
      <c r="BC200" s="42" t="str">
        <f t="shared" si="48"/>
        <v>2.06.02</v>
      </c>
      <c r="BD200" s="513" t="str">
        <f>VLOOKUP(BC200,kelompok,2,0)</f>
        <v>ALAT RUMAH TANGGA</v>
      </c>
      <c r="BE200" s="42">
        <f>VLOOKUP(BC200,MASAMANFAAT,4,0)</f>
        <v>5</v>
      </c>
      <c r="BF200" s="515">
        <f t="shared" si="49"/>
        <v>183846.2819998</v>
      </c>
      <c r="BG200" s="42">
        <f t="shared" si="50"/>
        <v>2</v>
      </c>
      <c r="BH200" s="529">
        <f t="shared" si="51"/>
        <v>367692.56399960001</v>
      </c>
      <c r="BI200" s="517">
        <f t="shared" si="52"/>
        <v>183846.2819998</v>
      </c>
      <c r="BJ200" s="515">
        <f t="shared" si="53"/>
        <v>183846.2819998</v>
      </c>
      <c r="BK200" s="525">
        <f t="shared" si="62"/>
        <v>183846.2819998</v>
      </c>
      <c r="BL200" s="525">
        <f t="shared" si="63"/>
        <v>0</v>
      </c>
      <c r="BM200" s="525">
        <f t="shared" si="57"/>
        <v>0</v>
      </c>
      <c r="BN200" s="516">
        <f t="shared" si="54"/>
        <v>2011</v>
      </c>
      <c r="BO200" s="588">
        <f t="shared" si="64"/>
        <v>10</v>
      </c>
      <c r="BP200" s="589">
        <f t="shared" si="58"/>
        <v>919231.40999900002</v>
      </c>
      <c r="BQ200" s="682">
        <f t="shared" si="59"/>
        <v>919231.40999900002</v>
      </c>
      <c r="BR200" s="591">
        <f t="shared" si="60"/>
        <v>919231.40999900002</v>
      </c>
      <c r="BS200" s="11"/>
    </row>
    <row r="201" spans="1:71" ht="16" x14ac:dyDescent="0.2">
      <c r="A201" s="327"/>
      <c r="B201" s="133" t="s">
        <v>216</v>
      </c>
      <c r="C201" s="316" t="s">
        <v>34</v>
      </c>
      <c r="D201" s="486" t="str">
        <f t="shared" si="61"/>
        <v>2.06.02.06.50</v>
      </c>
      <c r="E201" s="317" t="s">
        <v>425</v>
      </c>
      <c r="F201" s="133" t="s">
        <v>216</v>
      </c>
      <c r="G201" s="318" t="s">
        <v>128</v>
      </c>
      <c r="H201" s="319"/>
      <c r="I201" s="319"/>
      <c r="J201" s="319"/>
      <c r="K201" s="319"/>
      <c r="L201" s="320" t="s">
        <v>307</v>
      </c>
      <c r="M201" s="153" t="s">
        <v>429</v>
      </c>
      <c r="N201" s="320" t="s">
        <v>283</v>
      </c>
      <c r="O201" s="153">
        <v>2011</v>
      </c>
      <c r="P201" s="133" t="s">
        <v>128</v>
      </c>
      <c r="Q201" s="133" t="s">
        <v>128</v>
      </c>
      <c r="R201" s="133" t="s">
        <v>128</v>
      </c>
      <c r="S201" s="133" t="s">
        <v>128</v>
      </c>
      <c r="T201" s="133" t="s">
        <v>128</v>
      </c>
      <c r="U201" s="319"/>
      <c r="V201" s="319"/>
      <c r="W201" s="319"/>
      <c r="X201" s="319"/>
      <c r="Y201" s="319"/>
      <c r="Z201" s="319"/>
      <c r="AA201" s="319"/>
      <c r="AB201" s="319"/>
      <c r="AC201" s="319"/>
      <c r="AD201" s="319"/>
      <c r="AE201" s="319"/>
      <c r="AF201" s="319"/>
      <c r="AG201" s="319"/>
      <c r="AH201" s="319"/>
      <c r="AI201" s="319"/>
      <c r="AJ201" s="319"/>
      <c r="AK201" s="319"/>
      <c r="AL201" s="153" t="s">
        <v>130</v>
      </c>
      <c r="AM201" s="321">
        <v>2501191.7255555</v>
      </c>
      <c r="AN201" s="153">
        <v>2011</v>
      </c>
      <c r="AO201" s="318">
        <v>1</v>
      </c>
      <c r="AP201" s="318" t="s">
        <v>350</v>
      </c>
      <c r="AQ201" s="126">
        <v>2501191.7255555</v>
      </c>
      <c r="AR201" s="126">
        <v>2501191.7255555</v>
      </c>
      <c r="AS201" s="328" t="s">
        <v>86</v>
      </c>
      <c r="AT201" s="328" t="s">
        <v>128</v>
      </c>
      <c r="AU201" s="318" t="s">
        <v>352</v>
      </c>
      <c r="AV201" s="328" t="s">
        <v>93</v>
      </c>
      <c r="AW201" s="338" t="s">
        <v>353</v>
      </c>
      <c r="AX201" s="59" t="s">
        <v>128</v>
      </c>
      <c r="AY201" s="43" t="s">
        <v>128</v>
      </c>
      <c r="AZ201" s="43" t="s">
        <v>128</v>
      </c>
      <c r="BB201" t="str">
        <f t="shared" si="47"/>
        <v>0</v>
      </c>
      <c r="BC201" s="42" t="str">
        <f t="shared" si="48"/>
        <v>2.06.02</v>
      </c>
      <c r="BD201" s="513" t="str">
        <f>VLOOKUP(BC201,kelompok,2,0)</f>
        <v>ALAT RUMAH TANGGA</v>
      </c>
      <c r="BE201" s="42">
        <f>VLOOKUP(BC201,MASAMANFAAT,4,0)</f>
        <v>5</v>
      </c>
      <c r="BF201" s="515">
        <f t="shared" si="49"/>
        <v>500236.3451111</v>
      </c>
      <c r="BG201" s="42">
        <f t="shared" si="50"/>
        <v>2</v>
      </c>
      <c r="BH201" s="529">
        <f t="shared" si="51"/>
        <v>1000472.6902222</v>
      </c>
      <c r="BI201" s="517">
        <f t="shared" si="52"/>
        <v>500236.3451111</v>
      </c>
      <c r="BJ201" s="515">
        <f t="shared" si="53"/>
        <v>500236.3451111</v>
      </c>
      <c r="BK201" s="525">
        <f t="shared" si="62"/>
        <v>500236.3451111</v>
      </c>
      <c r="BL201" s="525">
        <f t="shared" si="63"/>
        <v>0</v>
      </c>
      <c r="BM201" s="525">
        <f t="shared" si="57"/>
        <v>0</v>
      </c>
      <c r="BN201" s="516">
        <f t="shared" si="54"/>
        <v>2011</v>
      </c>
      <c r="BO201" s="588">
        <f t="shared" si="64"/>
        <v>10</v>
      </c>
      <c r="BP201" s="589">
        <f t="shared" si="58"/>
        <v>2501181.7255555</v>
      </c>
      <c r="BQ201" s="682">
        <f t="shared" si="59"/>
        <v>2501181.7255555</v>
      </c>
      <c r="BR201" s="591">
        <f t="shared" si="60"/>
        <v>2501181.7255555</v>
      </c>
      <c r="BS201" s="11"/>
    </row>
    <row r="202" spans="1:71" ht="16" x14ac:dyDescent="0.2">
      <c r="A202" s="327"/>
      <c r="B202" s="133" t="s">
        <v>216</v>
      </c>
      <c r="C202" s="316" t="s">
        <v>34</v>
      </c>
      <c r="D202" s="486" t="str">
        <f t="shared" si="61"/>
        <v>2.06.02.06.50</v>
      </c>
      <c r="E202" s="317" t="s">
        <v>425</v>
      </c>
      <c r="F202" s="133" t="s">
        <v>216</v>
      </c>
      <c r="G202" s="318" t="s">
        <v>128</v>
      </c>
      <c r="H202" s="319"/>
      <c r="I202" s="319"/>
      <c r="J202" s="319"/>
      <c r="K202" s="319"/>
      <c r="L202" s="320" t="s">
        <v>307</v>
      </c>
      <c r="M202" s="153" t="s">
        <v>426</v>
      </c>
      <c r="N202" s="320" t="s">
        <v>283</v>
      </c>
      <c r="O202" s="153">
        <v>2011</v>
      </c>
      <c r="P202" s="133" t="s">
        <v>128</v>
      </c>
      <c r="Q202" s="133" t="s">
        <v>128</v>
      </c>
      <c r="R202" s="133" t="s">
        <v>128</v>
      </c>
      <c r="S202" s="133" t="s">
        <v>128</v>
      </c>
      <c r="T202" s="133" t="s">
        <v>128</v>
      </c>
      <c r="U202" s="319"/>
      <c r="V202" s="319"/>
      <c r="W202" s="319"/>
      <c r="X202" s="319"/>
      <c r="Y202" s="319"/>
      <c r="Z202" s="319"/>
      <c r="AA202" s="319"/>
      <c r="AB202" s="319"/>
      <c r="AC202" s="319"/>
      <c r="AD202" s="319"/>
      <c r="AE202" s="319"/>
      <c r="AF202" s="319"/>
      <c r="AG202" s="319"/>
      <c r="AH202" s="319"/>
      <c r="AI202" s="319"/>
      <c r="AJ202" s="319"/>
      <c r="AK202" s="319"/>
      <c r="AL202" s="153" t="s">
        <v>130</v>
      </c>
      <c r="AM202" s="321">
        <v>1265865.6588880001</v>
      </c>
      <c r="AN202" s="153">
        <v>2011</v>
      </c>
      <c r="AO202" s="318">
        <v>1</v>
      </c>
      <c r="AP202" s="318" t="s">
        <v>350</v>
      </c>
      <c r="AQ202" s="126">
        <v>1265865.6588880001</v>
      </c>
      <c r="AR202" s="126">
        <v>1265865.6588880001</v>
      </c>
      <c r="AS202" s="328" t="s">
        <v>86</v>
      </c>
      <c r="AT202" s="328" t="s">
        <v>128</v>
      </c>
      <c r="AU202" s="318" t="s">
        <v>351</v>
      </c>
      <c r="AV202" s="328" t="s">
        <v>93</v>
      </c>
      <c r="AW202" s="373" t="s">
        <v>358</v>
      </c>
      <c r="AX202" s="59" t="s">
        <v>128</v>
      </c>
      <c r="AY202" s="43" t="s">
        <v>128</v>
      </c>
      <c r="AZ202" s="43" t="s">
        <v>128</v>
      </c>
      <c r="BB202" t="str">
        <f t="shared" si="47"/>
        <v>0</v>
      </c>
      <c r="BC202" s="42" t="str">
        <f t="shared" si="48"/>
        <v>2.06.02</v>
      </c>
      <c r="BD202" s="513" t="str">
        <f>VLOOKUP(BC202,kelompok,2,0)</f>
        <v>ALAT RUMAH TANGGA</v>
      </c>
      <c r="BE202" s="42">
        <f>VLOOKUP(BC202,MASAMANFAAT,4,0)</f>
        <v>5</v>
      </c>
      <c r="BF202" s="515">
        <f t="shared" si="49"/>
        <v>253171.13177760001</v>
      </c>
      <c r="BG202" s="42">
        <f t="shared" si="50"/>
        <v>2</v>
      </c>
      <c r="BH202" s="529">
        <f t="shared" si="51"/>
        <v>506342.26355520001</v>
      </c>
      <c r="BI202" s="517">
        <f t="shared" si="52"/>
        <v>253171.13177760001</v>
      </c>
      <c r="BJ202" s="515">
        <f t="shared" si="53"/>
        <v>253171.13177760001</v>
      </c>
      <c r="BK202" s="525">
        <f t="shared" si="62"/>
        <v>253171.13177760001</v>
      </c>
      <c r="BL202" s="525">
        <f t="shared" si="63"/>
        <v>0</v>
      </c>
      <c r="BM202" s="525">
        <f t="shared" si="57"/>
        <v>0</v>
      </c>
      <c r="BN202" s="516">
        <f t="shared" si="54"/>
        <v>2011</v>
      </c>
      <c r="BO202" s="588">
        <f t="shared" si="64"/>
        <v>10</v>
      </c>
      <c r="BP202" s="589">
        <f t="shared" si="58"/>
        <v>1265855.6588880001</v>
      </c>
      <c r="BQ202" s="682">
        <f t="shared" si="59"/>
        <v>1265855.6588880001</v>
      </c>
      <c r="BR202" s="591">
        <f t="shared" si="60"/>
        <v>1265855.6588880001</v>
      </c>
      <c r="BS202" s="11"/>
    </row>
    <row r="203" spans="1:71" ht="33" customHeight="1" x14ac:dyDescent="0.2">
      <c r="A203" s="327"/>
      <c r="B203" s="133"/>
      <c r="C203" s="316" t="s">
        <v>34</v>
      </c>
      <c r="D203" s="486" t="str">
        <f t="shared" si="61"/>
        <v/>
      </c>
      <c r="E203" s="317" t="s">
        <v>434</v>
      </c>
      <c r="F203" s="133"/>
      <c r="G203" s="318"/>
      <c r="H203" s="319"/>
      <c r="I203" s="319"/>
      <c r="J203" s="319"/>
      <c r="K203" s="319"/>
      <c r="L203" s="320"/>
      <c r="M203" s="153"/>
      <c r="N203" s="320"/>
      <c r="O203" s="153"/>
      <c r="P203" s="133"/>
      <c r="Q203" s="133"/>
      <c r="R203" s="133"/>
      <c r="S203" s="133"/>
      <c r="T203" s="133"/>
      <c r="U203" s="319"/>
      <c r="V203" s="319"/>
      <c r="W203" s="319"/>
      <c r="X203" s="319"/>
      <c r="Y203" s="319"/>
      <c r="Z203" s="319"/>
      <c r="AA203" s="319"/>
      <c r="AB203" s="319"/>
      <c r="AC203" s="319"/>
      <c r="AD203" s="319"/>
      <c r="AE203" s="319"/>
      <c r="AF203" s="319"/>
      <c r="AG203" s="319"/>
      <c r="AH203" s="319"/>
      <c r="AI203" s="319"/>
      <c r="AJ203" s="319"/>
      <c r="AK203" s="319"/>
      <c r="AL203" s="153"/>
      <c r="AM203" s="321"/>
      <c r="AN203" s="153"/>
      <c r="AO203" s="318"/>
      <c r="AP203" s="318"/>
      <c r="AQ203" s="126"/>
      <c r="AR203" s="126"/>
      <c r="AS203" s="318"/>
      <c r="AT203" s="318"/>
      <c r="AU203" s="318"/>
      <c r="AV203" s="318"/>
      <c r="AW203" s="324"/>
      <c r="AX203" s="58"/>
      <c r="AY203" s="41"/>
      <c r="AZ203" s="41"/>
      <c r="BB203">
        <f t="shared" ref="BB203:BB266" si="65">IF(AM203&lt;300000,AM203,"0")</f>
        <v>0</v>
      </c>
      <c r="BC203" s="42" t="str">
        <f t="shared" si="48"/>
        <v/>
      </c>
      <c r="BD203" s="513"/>
      <c r="BE203" s="42"/>
      <c r="BF203" s="515"/>
      <c r="BG203" s="42"/>
      <c r="BH203" s="529"/>
      <c r="BI203" s="517"/>
      <c r="BJ203" s="515">
        <f t="shared" si="53"/>
        <v>0</v>
      </c>
      <c r="BK203" s="525">
        <f t="shared" si="62"/>
        <v>0</v>
      </c>
      <c r="BL203" s="525">
        <f t="shared" si="63"/>
        <v>0</v>
      </c>
      <c r="BM203" s="525">
        <f t="shared" si="57"/>
        <v>0</v>
      </c>
      <c r="BN203" s="516"/>
      <c r="BO203" s="588">
        <f t="shared" si="64"/>
        <v>0</v>
      </c>
      <c r="BP203" s="589">
        <f t="shared" si="58"/>
        <v>0</v>
      </c>
      <c r="BQ203" s="682">
        <f t="shared" si="59"/>
        <v>0</v>
      </c>
      <c r="BR203" s="591">
        <f t="shared" si="60"/>
        <v>0</v>
      </c>
      <c r="BS203" s="11"/>
    </row>
    <row r="204" spans="1:71" ht="18.75" customHeight="1" x14ac:dyDescent="0.2">
      <c r="A204" s="327"/>
      <c r="B204" s="133" t="s">
        <v>216</v>
      </c>
      <c r="C204" s="316" t="s">
        <v>34</v>
      </c>
      <c r="D204" s="486" t="str">
        <f t="shared" si="61"/>
        <v>2.06.02.06.50</v>
      </c>
      <c r="E204" s="317" t="s">
        <v>433</v>
      </c>
      <c r="F204" s="133" t="s">
        <v>216</v>
      </c>
      <c r="G204" s="318" t="s">
        <v>128</v>
      </c>
      <c r="H204" s="319"/>
      <c r="I204" s="319"/>
      <c r="J204" s="319"/>
      <c r="K204" s="319"/>
      <c r="L204" s="320" t="s">
        <v>307</v>
      </c>
      <c r="M204" s="153"/>
      <c r="N204" s="320" t="s">
        <v>283</v>
      </c>
      <c r="O204" s="153">
        <v>2011</v>
      </c>
      <c r="P204" s="133" t="s">
        <v>128</v>
      </c>
      <c r="Q204" s="133" t="s">
        <v>128</v>
      </c>
      <c r="R204" s="133" t="s">
        <v>128</v>
      </c>
      <c r="S204" s="133" t="s">
        <v>128</v>
      </c>
      <c r="T204" s="133" t="s">
        <v>128</v>
      </c>
      <c r="U204" s="319"/>
      <c r="V204" s="319"/>
      <c r="W204" s="319"/>
      <c r="X204" s="319"/>
      <c r="Y204" s="319"/>
      <c r="Z204" s="319"/>
      <c r="AA204" s="319"/>
      <c r="AB204" s="319"/>
      <c r="AC204" s="319"/>
      <c r="AD204" s="319"/>
      <c r="AE204" s="319"/>
      <c r="AF204" s="319"/>
      <c r="AG204" s="319"/>
      <c r="AH204" s="319"/>
      <c r="AI204" s="319"/>
      <c r="AJ204" s="319"/>
      <c r="AK204" s="319"/>
      <c r="AL204" s="153" t="s">
        <v>130</v>
      </c>
      <c r="AM204" s="321">
        <v>2443137.0099999998</v>
      </c>
      <c r="AN204" s="153">
        <v>2011</v>
      </c>
      <c r="AO204" s="318">
        <v>1</v>
      </c>
      <c r="AP204" s="318" t="s">
        <v>350</v>
      </c>
      <c r="AQ204" s="126">
        <v>2443137.0099999998</v>
      </c>
      <c r="AR204" s="126">
        <v>2443137.0099999998</v>
      </c>
      <c r="AS204" s="328" t="s">
        <v>86</v>
      </c>
      <c r="AT204" s="328" t="s">
        <v>128</v>
      </c>
      <c r="AU204" s="318" t="s">
        <v>355</v>
      </c>
      <c r="AV204" s="328" t="s">
        <v>93</v>
      </c>
      <c r="AW204" s="373" t="s">
        <v>371</v>
      </c>
      <c r="AX204" s="59" t="s">
        <v>128</v>
      </c>
      <c r="AY204" s="43" t="s">
        <v>128</v>
      </c>
      <c r="AZ204" s="43" t="s">
        <v>128</v>
      </c>
      <c r="BB204" t="str">
        <f t="shared" si="65"/>
        <v>0</v>
      </c>
      <c r="BC204" s="42" t="str">
        <f t="shared" si="48"/>
        <v>2.06.02</v>
      </c>
      <c r="BD204" s="513" t="str">
        <f t="shared" ref="BD204:BD267" si="66">VLOOKUP(BC204,kelompok,2,0)</f>
        <v>ALAT RUMAH TANGGA</v>
      </c>
      <c r="BE204" s="42">
        <f t="shared" ref="BE204:BE267" si="67">VLOOKUP(BC204,MASAMANFAAT,4,0)</f>
        <v>5</v>
      </c>
      <c r="BF204" s="515">
        <f t="shared" si="49"/>
        <v>488625.40199999994</v>
      </c>
      <c r="BG204" s="42">
        <f t="shared" si="50"/>
        <v>2</v>
      </c>
      <c r="BH204" s="529">
        <f t="shared" si="51"/>
        <v>977250.80399999989</v>
      </c>
      <c r="BI204" s="517">
        <f t="shared" si="52"/>
        <v>488625.40199999994</v>
      </c>
      <c r="BJ204" s="515">
        <f t="shared" si="53"/>
        <v>488625.40199999994</v>
      </c>
      <c r="BK204" s="525">
        <f t="shared" si="62"/>
        <v>488625.40199999994</v>
      </c>
      <c r="BL204" s="525">
        <f t="shared" si="63"/>
        <v>0</v>
      </c>
      <c r="BM204" s="525">
        <f t="shared" si="57"/>
        <v>0</v>
      </c>
      <c r="BN204" s="516">
        <f t="shared" si="54"/>
        <v>2011</v>
      </c>
      <c r="BO204" s="588">
        <f t="shared" si="64"/>
        <v>10</v>
      </c>
      <c r="BP204" s="589">
        <f t="shared" si="58"/>
        <v>2443127.0099999998</v>
      </c>
      <c r="BQ204" s="682">
        <f t="shared" si="59"/>
        <v>2443127.0099999998</v>
      </c>
      <c r="BR204" s="591">
        <f t="shared" si="60"/>
        <v>2443127.0099999998</v>
      </c>
      <c r="BS204" s="11"/>
    </row>
    <row r="205" spans="1:71" ht="18.75" customHeight="1" x14ac:dyDescent="0.2">
      <c r="A205" s="327"/>
      <c r="B205" s="133" t="s">
        <v>216</v>
      </c>
      <c r="C205" s="316" t="s">
        <v>34</v>
      </c>
      <c r="D205" s="486" t="str">
        <f t="shared" si="61"/>
        <v>2.06.02.06.50</v>
      </c>
      <c r="E205" s="317" t="s">
        <v>433</v>
      </c>
      <c r="F205" s="133" t="s">
        <v>216</v>
      </c>
      <c r="G205" s="318" t="s">
        <v>128</v>
      </c>
      <c r="H205" s="319"/>
      <c r="I205" s="319"/>
      <c r="J205" s="319"/>
      <c r="K205" s="319"/>
      <c r="L205" s="320" t="s">
        <v>307</v>
      </c>
      <c r="M205" s="153"/>
      <c r="N205" s="320" t="s">
        <v>283</v>
      </c>
      <c r="O205" s="153">
        <v>2011</v>
      </c>
      <c r="P205" s="133" t="s">
        <v>128</v>
      </c>
      <c r="Q205" s="133" t="s">
        <v>128</v>
      </c>
      <c r="R205" s="133" t="s">
        <v>128</v>
      </c>
      <c r="S205" s="133" t="s">
        <v>128</v>
      </c>
      <c r="T205" s="133" t="s">
        <v>128</v>
      </c>
      <c r="U205" s="319"/>
      <c r="V205" s="319"/>
      <c r="W205" s="319"/>
      <c r="X205" s="319"/>
      <c r="Y205" s="319"/>
      <c r="Z205" s="319"/>
      <c r="AA205" s="319"/>
      <c r="AB205" s="319"/>
      <c r="AC205" s="319"/>
      <c r="AD205" s="319"/>
      <c r="AE205" s="319"/>
      <c r="AF205" s="319"/>
      <c r="AG205" s="319"/>
      <c r="AH205" s="319"/>
      <c r="AI205" s="319"/>
      <c r="AJ205" s="319"/>
      <c r="AK205" s="319"/>
      <c r="AL205" s="153" t="s">
        <v>130</v>
      </c>
      <c r="AM205" s="321">
        <v>1221568.5</v>
      </c>
      <c r="AN205" s="153">
        <v>2011</v>
      </c>
      <c r="AO205" s="318">
        <v>1</v>
      </c>
      <c r="AP205" s="318" t="s">
        <v>350</v>
      </c>
      <c r="AQ205" s="126">
        <v>1221568.5</v>
      </c>
      <c r="AR205" s="126">
        <v>1221568.5</v>
      </c>
      <c r="AS205" s="328" t="s">
        <v>86</v>
      </c>
      <c r="AT205" s="328" t="s">
        <v>128</v>
      </c>
      <c r="AU205" s="318" t="s">
        <v>355</v>
      </c>
      <c r="AV205" s="328" t="s">
        <v>93</v>
      </c>
      <c r="AW205" s="373" t="s">
        <v>364</v>
      </c>
      <c r="AX205" s="59" t="s">
        <v>128</v>
      </c>
      <c r="AY205" s="43" t="s">
        <v>128</v>
      </c>
      <c r="AZ205" s="43" t="s">
        <v>128</v>
      </c>
      <c r="BB205" t="str">
        <f t="shared" si="65"/>
        <v>0</v>
      </c>
      <c r="BC205" s="42" t="str">
        <f t="shared" si="48"/>
        <v>2.06.02</v>
      </c>
      <c r="BD205" s="513" t="str">
        <f t="shared" si="66"/>
        <v>ALAT RUMAH TANGGA</v>
      </c>
      <c r="BE205" s="42">
        <f t="shared" si="67"/>
        <v>5</v>
      </c>
      <c r="BF205" s="515">
        <f t="shared" si="49"/>
        <v>244311.7</v>
      </c>
      <c r="BG205" s="42">
        <f t="shared" si="50"/>
        <v>2</v>
      </c>
      <c r="BH205" s="529">
        <f t="shared" si="51"/>
        <v>488623.4</v>
      </c>
      <c r="BI205" s="517">
        <f t="shared" si="52"/>
        <v>244311.7</v>
      </c>
      <c r="BJ205" s="515">
        <f t="shared" si="53"/>
        <v>244311.7</v>
      </c>
      <c r="BK205" s="525">
        <f t="shared" si="62"/>
        <v>244311.7</v>
      </c>
      <c r="BL205" s="525">
        <f t="shared" si="63"/>
        <v>0</v>
      </c>
      <c r="BM205" s="525">
        <f t="shared" si="57"/>
        <v>0</v>
      </c>
      <c r="BN205" s="516">
        <f t="shared" si="54"/>
        <v>2011</v>
      </c>
      <c r="BO205" s="588">
        <f t="shared" si="64"/>
        <v>10</v>
      </c>
      <c r="BP205" s="589">
        <f t="shared" si="58"/>
        <v>1221558.5</v>
      </c>
      <c r="BQ205" s="682">
        <f t="shared" si="59"/>
        <v>1221558.5</v>
      </c>
      <c r="BR205" s="591">
        <f t="shared" si="60"/>
        <v>1221558.5</v>
      </c>
      <c r="BS205" s="11"/>
    </row>
    <row r="206" spans="1:71" ht="18.75" customHeight="1" x14ac:dyDescent="0.2">
      <c r="A206" s="327"/>
      <c r="B206" s="133" t="s">
        <v>216</v>
      </c>
      <c r="C206" s="316" t="s">
        <v>34</v>
      </c>
      <c r="D206" s="486" t="str">
        <f t="shared" si="61"/>
        <v>2.06.02.06.50</v>
      </c>
      <c r="E206" s="317" t="s">
        <v>433</v>
      </c>
      <c r="F206" s="133" t="s">
        <v>216</v>
      </c>
      <c r="G206" s="318" t="s">
        <v>128</v>
      </c>
      <c r="H206" s="319"/>
      <c r="I206" s="319"/>
      <c r="J206" s="319"/>
      <c r="K206" s="319"/>
      <c r="L206" s="320" t="s">
        <v>307</v>
      </c>
      <c r="M206" s="153"/>
      <c r="N206" s="320" t="s">
        <v>283</v>
      </c>
      <c r="O206" s="153">
        <v>2011</v>
      </c>
      <c r="P206" s="133" t="s">
        <v>128</v>
      </c>
      <c r="Q206" s="133" t="s">
        <v>128</v>
      </c>
      <c r="R206" s="133" t="s">
        <v>128</v>
      </c>
      <c r="S206" s="133" t="s">
        <v>128</v>
      </c>
      <c r="T206" s="133" t="s">
        <v>128</v>
      </c>
      <c r="U206" s="319"/>
      <c r="V206" s="319"/>
      <c r="W206" s="319"/>
      <c r="X206" s="319"/>
      <c r="Y206" s="319"/>
      <c r="Z206" s="319"/>
      <c r="AA206" s="319"/>
      <c r="AB206" s="319"/>
      <c r="AC206" s="319"/>
      <c r="AD206" s="319"/>
      <c r="AE206" s="319"/>
      <c r="AF206" s="319"/>
      <c r="AG206" s="319"/>
      <c r="AH206" s="319"/>
      <c r="AI206" s="319"/>
      <c r="AJ206" s="319"/>
      <c r="AK206" s="319"/>
      <c r="AL206" s="153" t="s">
        <v>130</v>
      </c>
      <c r="AM206" s="321">
        <v>1221568.5</v>
      </c>
      <c r="AN206" s="153">
        <v>2011</v>
      </c>
      <c r="AO206" s="318">
        <v>1</v>
      </c>
      <c r="AP206" s="318" t="s">
        <v>350</v>
      </c>
      <c r="AQ206" s="126">
        <v>1221568.5</v>
      </c>
      <c r="AR206" s="126">
        <v>1221568.5</v>
      </c>
      <c r="AS206" s="328" t="s">
        <v>86</v>
      </c>
      <c r="AT206" s="328" t="s">
        <v>128</v>
      </c>
      <c r="AU206" s="328" t="s">
        <v>361</v>
      </c>
      <c r="AV206" s="328" t="s">
        <v>93</v>
      </c>
      <c r="AW206" s="373" t="s">
        <v>435</v>
      </c>
      <c r="AX206" s="59" t="s">
        <v>128</v>
      </c>
      <c r="AY206" s="43" t="s">
        <v>128</v>
      </c>
      <c r="AZ206" s="43" t="s">
        <v>128</v>
      </c>
      <c r="BB206" t="str">
        <f t="shared" si="65"/>
        <v>0</v>
      </c>
      <c r="BC206" s="42" t="str">
        <f t="shared" si="48"/>
        <v>2.06.02</v>
      </c>
      <c r="BD206" s="513" t="str">
        <f t="shared" si="66"/>
        <v>ALAT RUMAH TANGGA</v>
      </c>
      <c r="BE206" s="42">
        <f t="shared" si="67"/>
        <v>5</v>
      </c>
      <c r="BF206" s="515">
        <f t="shared" si="49"/>
        <v>244311.7</v>
      </c>
      <c r="BG206" s="42">
        <f t="shared" si="50"/>
        <v>2</v>
      </c>
      <c r="BH206" s="529">
        <f t="shared" si="51"/>
        <v>488623.4</v>
      </c>
      <c r="BI206" s="517">
        <f t="shared" si="52"/>
        <v>244311.7</v>
      </c>
      <c r="BJ206" s="515">
        <f t="shared" si="53"/>
        <v>244311.7</v>
      </c>
      <c r="BK206" s="525">
        <f t="shared" si="62"/>
        <v>244311.7</v>
      </c>
      <c r="BL206" s="525">
        <f t="shared" si="63"/>
        <v>0</v>
      </c>
      <c r="BM206" s="525">
        <f t="shared" si="57"/>
        <v>0</v>
      </c>
      <c r="BN206" s="516">
        <f t="shared" si="54"/>
        <v>2011</v>
      </c>
      <c r="BO206" s="588">
        <f t="shared" si="64"/>
        <v>10</v>
      </c>
      <c r="BP206" s="589">
        <f t="shared" si="58"/>
        <v>1221558.5</v>
      </c>
      <c r="BQ206" s="682">
        <f t="shared" si="59"/>
        <v>1221558.5</v>
      </c>
      <c r="BR206" s="591">
        <f t="shared" si="60"/>
        <v>1221558.5</v>
      </c>
      <c r="BS206" s="11"/>
    </row>
    <row r="207" spans="1:71" ht="18.75" customHeight="1" x14ac:dyDescent="0.2">
      <c r="A207" s="327"/>
      <c r="B207" s="133" t="s">
        <v>216</v>
      </c>
      <c r="C207" s="316" t="s">
        <v>34</v>
      </c>
      <c r="D207" s="486" t="str">
        <f t="shared" si="61"/>
        <v>2.06.02.06.50</v>
      </c>
      <c r="E207" s="317" t="s">
        <v>433</v>
      </c>
      <c r="F207" s="133" t="s">
        <v>216</v>
      </c>
      <c r="G207" s="318" t="s">
        <v>128</v>
      </c>
      <c r="H207" s="319"/>
      <c r="I207" s="319"/>
      <c r="J207" s="319"/>
      <c r="K207" s="319"/>
      <c r="L207" s="320" t="s">
        <v>307</v>
      </c>
      <c r="M207" s="153"/>
      <c r="N207" s="320" t="s">
        <v>283</v>
      </c>
      <c r="O207" s="153">
        <v>2011</v>
      </c>
      <c r="P207" s="133" t="s">
        <v>128</v>
      </c>
      <c r="Q207" s="133" t="s">
        <v>128</v>
      </c>
      <c r="R207" s="133" t="s">
        <v>128</v>
      </c>
      <c r="S207" s="133" t="s">
        <v>128</v>
      </c>
      <c r="T207" s="133" t="s">
        <v>128</v>
      </c>
      <c r="U207" s="319"/>
      <c r="V207" s="319"/>
      <c r="W207" s="319"/>
      <c r="X207" s="319"/>
      <c r="Y207" s="319"/>
      <c r="Z207" s="319"/>
      <c r="AA207" s="319"/>
      <c r="AB207" s="319"/>
      <c r="AC207" s="319"/>
      <c r="AD207" s="319"/>
      <c r="AE207" s="319"/>
      <c r="AF207" s="319"/>
      <c r="AG207" s="319"/>
      <c r="AH207" s="319"/>
      <c r="AI207" s="319"/>
      <c r="AJ207" s="319"/>
      <c r="AK207" s="319"/>
      <c r="AL207" s="153" t="s">
        <v>130</v>
      </c>
      <c r="AM207" s="321">
        <v>1832352.76</v>
      </c>
      <c r="AN207" s="153">
        <v>2011</v>
      </c>
      <c r="AO207" s="318">
        <v>1</v>
      </c>
      <c r="AP207" s="318" t="s">
        <v>350</v>
      </c>
      <c r="AQ207" s="126">
        <v>1832352.76</v>
      </c>
      <c r="AR207" s="126">
        <v>1832352.76</v>
      </c>
      <c r="AS207" s="328" t="s">
        <v>86</v>
      </c>
      <c r="AT207" s="328" t="s">
        <v>128</v>
      </c>
      <c r="AU207" s="328" t="s">
        <v>361</v>
      </c>
      <c r="AV207" s="328" t="s">
        <v>93</v>
      </c>
      <c r="AW207" s="373" t="s">
        <v>377</v>
      </c>
      <c r="AX207" s="59" t="s">
        <v>128</v>
      </c>
      <c r="AY207" s="43" t="s">
        <v>128</v>
      </c>
      <c r="AZ207" s="43" t="s">
        <v>128</v>
      </c>
      <c r="BB207" t="str">
        <f t="shared" si="65"/>
        <v>0</v>
      </c>
      <c r="BC207" s="42" t="str">
        <f t="shared" si="48"/>
        <v>2.06.02</v>
      </c>
      <c r="BD207" s="513" t="str">
        <f t="shared" si="66"/>
        <v>ALAT RUMAH TANGGA</v>
      </c>
      <c r="BE207" s="42">
        <f t="shared" si="67"/>
        <v>5</v>
      </c>
      <c r="BF207" s="515">
        <f t="shared" si="49"/>
        <v>366468.55200000003</v>
      </c>
      <c r="BG207" s="42">
        <f t="shared" si="50"/>
        <v>2</v>
      </c>
      <c r="BH207" s="529">
        <f t="shared" si="51"/>
        <v>732937.10400000005</v>
      </c>
      <c r="BI207" s="517">
        <f t="shared" si="52"/>
        <v>366468.55200000003</v>
      </c>
      <c r="BJ207" s="515">
        <f t="shared" si="53"/>
        <v>366468.55200000003</v>
      </c>
      <c r="BK207" s="525">
        <f t="shared" si="62"/>
        <v>366468.55200000003</v>
      </c>
      <c r="BL207" s="525">
        <f t="shared" si="63"/>
        <v>0</v>
      </c>
      <c r="BM207" s="525">
        <f t="shared" si="57"/>
        <v>0</v>
      </c>
      <c r="BN207" s="516">
        <f t="shared" si="54"/>
        <v>2011</v>
      </c>
      <c r="BO207" s="588">
        <f t="shared" si="64"/>
        <v>9.9999999997671694</v>
      </c>
      <c r="BP207" s="589">
        <f t="shared" si="58"/>
        <v>1832342.7600000002</v>
      </c>
      <c r="BQ207" s="682">
        <f t="shared" si="59"/>
        <v>1832342.7600000002</v>
      </c>
      <c r="BR207" s="591">
        <f t="shared" si="60"/>
        <v>1832342.7600000002</v>
      </c>
      <c r="BS207" s="11"/>
    </row>
    <row r="208" spans="1:71" ht="32.25" customHeight="1" x14ac:dyDescent="0.2">
      <c r="A208" s="327"/>
      <c r="B208" s="133" t="s">
        <v>215</v>
      </c>
      <c r="C208" s="316" t="s">
        <v>34</v>
      </c>
      <c r="D208" s="486" t="str">
        <f t="shared" si="61"/>
        <v>2.06.04.01.06</v>
      </c>
      <c r="E208" s="317" t="s">
        <v>197</v>
      </c>
      <c r="F208" s="133" t="s">
        <v>215</v>
      </c>
      <c r="G208" s="318" t="s">
        <v>128</v>
      </c>
      <c r="H208" s="319"/>
      <c r="I208" s="319"/>
      <c r="J208" s="319"/>
      <c r="K208" s="319"/>
      <c r="L208" s="320" t="s">
        <v>308</v>
      </c>
      <c r="M208" s="133" t="s">
        <v>128</v>
      </c>
      <c r="N208" s="320" t="s">
        <v>309</v>
      </c>
      <c r="O208" s="153">
        <v>2011</v>
      </c>
      <c r="P208" s="133" t="s">
        <v>128</v>
      </c>
      <c r="Q208" s="133" t="s">
        <v>128</v>
      </c>
      <c r="R208" s="133" t="s">
        <v>128</v>
      </c>
      <c r="S208" s="133" t="s">
        <v>128</v>
      </c>
      <c r="T208" s="133" t="s">
        <v>128</v>
      </c>
      <c r="U208" s="319"/>
      <c r="V208" s="319"/>
      <c r="W208" s="319"/>
      <c r="X208" s="319"/>
      <c r="Y208" s="319"/>
      <c r="Z208" s="319"/>
      <c r="AA208" s="319"/>
      <c r="AB208" s="319"/>
      <c r="AC208" s="319"/>
      <c r="AD208" s="319"/>
      <c r="AE208" s="319"/>
      <c r="AF208" s="319"/>
      <c r="AG208" s="319"/>
      <c r="AH208" s="319"/>
      <c r="AI208" s="319"/>
      <c r="AJ208" s="319"/>
      <c r="AK208" s="319"/>
      <c r="AL208" s="153" t="s">
        <v>130</v>
      </c>
      <c r="AM208" s="321">
        <v>918636.97450999997</v>
      </c>
      <c r="AN208" s="153">
        <v>2011</v>
      </c>
      <c r="AO208" s="318">
        <v>1</v>
      </c>
      <c r="AP208" s="318" t="s">
        <v>350</v>
      </c>
      <c r="AQ208" s="126">
        <v>918636.97450999997</v>
      </c>
      <c r="AR208" s="126">
        <v>918636.97450999997</v>
      </c>
      <c r="AS208" s="318" t="s">
        <v>86</v>
      </c>
      <c r="AT208" s="318" t="s">
        <v>128</v>
      </c>
      <c r="AU208" s="318" t="s">
        <v>355</v>
      </c>
      <c r="AV208" s="318" t="s">
        <v>93</v>
      </c>
      <c r="AW208" s="324" t="s">
        <v>372</v>
      </c>
      <c r="AX208" s="58" t="s">
        <v>128</v>
      </c>
      <c r="AY208" s="41" t="s">
        <v>128</v>
      </c>
      <c r="AZ208" s="41" t="s">
        <v>128</v>
      </c>
      <c r="BB208" t="str">
        <f t="shared" si="65"/>
        <v>0</v>
      </c>
      <c r="BC208" s="42" t="str">
        <f t="shared" ref="BC208:BC271" si="68">MID(B208,2,7)</f>
        <v>2.06.04</v>
      </c>
      <c r="BD208" s="513" t="str">
        <f t="shared" si="66"/>
        <v>MEJA DAN KURSI KERJA/RAPAT PEJABAT</v>
      </c>
      <c r="BE208" s="42">
        <f t="shared" si="67"/>
        <v>5</v>
      </c>
      <c r="BF208" s="515">
        <f t="shared" ref="BF208:BF271" si="69">(AM208-10)/BE208</f>
        <v>183725.394902</v>
      </c>
      <c r="BG208" s="42">
        <f t="shared" ref="BG208:BG271" si="70">2013-BN208</f>
        <v>2</v>
      </c>
      <c r="BH208" s="529">
        <f t="shared" ref="BH208:BH271" si="71">IF(BG208&gt;BE208,AM208-10,BF208*BG208)</f>
        <v>367450.789804</v>
      </c>
      <c r="BI208" s="517">
        <f t="shared" ref="BI208:BI271" si="72">IF(AM208-10=BH208,0,BF208)</f>
        <v>183725.394902</v>
      </c>
      <c r="BJ208" s="515">
        <f t="shared" ref="BJ208:BJ271" si="73">IF(AM208-10=BH208+BI208,0,BF208)</f>
        <v>183725.394902</v>
      </c>
      <c r="BK208" s="525">
        <f t="shared" si="62"/>
        <v>183725.394902</v>
      </c>
      <c r="BL208" s="525">
        <f t="shared" si="63"/>
        <v>0</v>
      </c>
      <c r="BM208" s="525">
        <f t="shared" si="57"/>
        <v>0</v>
      </c>
      <c r="BN208" s="516">
        <f t="shared" ref="BN208:BN271" si="74">O208</f>
        <v>2011</v>
      </c>
      <c r="BO208" s="588">
        <f t="shared" si="64"/>
        <v>10</v>
      </c>
      <c r="BP208" s="589">
        <f t="shared" si="58"/>
        <v>918626.97450999997</v>
      </c>
      <c r="BQ208" s="682">
        <f t="shared" si="59"/>
        <v>918626.97450999997</v>
      </c>
      <c r="BR208" s="591">
        <f t="shared" si="60"/>
        <v>918626.97450999997</v>
      </c>
      <c r="BS208" s="11"/>
    </row>
    <row r="209" spans="1:71" ht="33" customHeight="1" x14ac:dyDescent="0.2">
      <c r="A209" s="330"/>
      <c r="B209" s="214" t="s">
        <v>215</v>
      </c>
      <c r="C209" s="331" t="s">
        <v>34</v>
      </c>
      <c r="D209" s="494" t="str">
        <f t="shared" si="61"/>
        <v>2.06.04.01.06</v>
      </c>
      <c r="E209" s="477" t="s">
        <v>197</v>
      </c>
      <c r="F209" s="214" t="s">
        <v>215</v>
      </c>
      <c r="G209" s="332" t="s">
        <v>128</v>
      </c>
      <c r="H209" s="333"/>
      <c r="I209" s="333"/>
      <c r="J209" s="333"/>
      <c r="K209" s="333"/>
      <c r="L209" s="334" t="s">
        <v>308</v>
      </c>
      <c r="M209" s="214" t="s">
        <v>128</v>
      </c>
      <c r="N209" s="334" t="s">
        <v>309</v>
      </c>
      <c r="O209" s="278">
        <v>2011</v>
      </c>
      <c r="P209" s="214" t="s">
        <v>128</v>
      </c>
      <c r="Q209" s="214" t="s">
        <v>128</v>
      </c>
      <c r="R209" s="214" t="s">
        <v>128</v>
      </c>
      <c r="S209" s="214" t="s">
        <v>128</v>
      </c>
      <c r="T209" s="214" t="s">
        <v>128</v>
      </c>
      <c r="U209" s="333"/>
      <c r="V209" s="333"/>
      <c r="W209" s="333"/>
      <c r="X209" s="333"/>
      <c r="Y209" s="333"/>
      <c r="Z209" s="333"/>
      <c r="AA209" s="333"/>
      <c r="AB209" s="333"/>
      <c r="AC209" s="333"/>
      <c r="AD209" s="333"/>
      <c r="AE209" s="333"/>
      <c r="AF209" s="333"/>
      <c r="AG209" s="333"/>
      <c r="AH209" s="333"/>
      <c r="AI209" s="333"/>
      <c r="AJ209" s="333"/>
      <c r="AK209" s="333"/>
      <c r="AL209" s="278" t="s">
        <v>130</v>
      </c>
      <c r="AM209" s="335">
        <v>918636.97450999997</v>
      </c>
      <c r="AN209" s="278">
        <v>2011</v>
      </c>
      <c r="AO209" s="332">
        <v>1</v>
      </c>
      <c r="AP209" s="332" t="s">
        <v>350</v>
      </c>
      <c r="AQ209" s="211">
        <v>918636.97450999997</v>
      </c>
      <c r="AR209" s="211">
        <v>918636.97450999997</v>
      </c>
      <c r="AS209" s="332" t="s">
        <v>86</v>
      </c>
      <c r="AT209" s="332" t="s">
        <v>128</v>
      </c>
      <c r="AU209" s="332" t="s">
        <v>356</v>
      </c>
      <c r="AV209" s="332" t="s">
        <v>93</v>
      </c>
      <c r="AW209" s="337" t="s">
        <v>357</v>
      </c>
      <c r="AX209" s="58" t="s">
        <v>128</v>
      </c>
      <c r="AY209" s="41" t="s">
        <v>128</v>
      </c>
      <c r="AZ209" s="41" t="s">
        <v>128</v>
      </c>
      <c r="BB209" t="str">
        <f t="shared" si="65"/>
        <v>0</v>
      </c>
      <c r="BC209" s="42" t="str">
        <f t="shared" si="68"/>
        <v>2.06.04</v>
      </c>
      <c r="BD209" s="513" t="str">
        <f t="shared" si="66"/>
        <v>MEJA DAN KURSI KERJA/RAPAT PEJABAT</v>
      </c>
      <c r="BE209" s="42">
        <f t="shared" si="67"/>
        <v>5</v>
      </c>
      <c r="BF209" s="515">
        <f t="shared" si="69"/>
        <v>183725.394902</v>
      </c>
      <c r="BG209" s="42">
        <f t="shared" si="70"/>
        <v>2</v>
      </c>
      <c r="BH209" s="529">
        <f t="shared" si="71"/>
        <v>367450.789804</v>
      </c>
      <c r="BI209" s="517">
        <f t="shared" si="72"/>
        <v>183725.394902</v>
      </c>
      <c r="BJ209" s="515">
        <f t="shared" si="73"/>
        <v>183725.394902</v>
      </c>
      <c r="BK209" s="525">
        <f t="shared" si="62"/>
        <v>183725.394902</v>
      </c>
      <c r="BL209" s="525">
        <f t="shared" si="63"/>
        <v>0</v>
      </c>
      <c r="BM209" s="525">
        <f t="shared" si="57"/>
        <v>0</v>
      </c>
      <c r="BN209" s="516">
        <f t="shared" si="74"/>
        <v>2011</v>
      </c>
      <c r="BO209" s="588">
        <f t="shared" si="64"/>
        <v>10</v>
      </c>
      <c r="BP209" s="589">
        <f t="shared" si="58"/>
        <v>918626.97450999997</v>
      </c>
      <c r="BQ209" s="682">
        <f t="shared" si="59"/>
        <v>918626.97450999997</v>
      </c>
      <c r="BR209" s="591">
        <f t="shared" si="60"/>
        <v>918626.97450999997</v>
      </c>
      <c r="BS209" s="11"/>
    </row>
    <row r="210" spans="1:71" ht="30" customHeight="1" x14ac:dyDescent="0.2">
      <c r="A210" s="327"/>
      <c r="B210" s="133" t="s">
        <v>215</v>
      </c>
      <c r="C210" s="316" t="s">
        <v>34</v>
      </c>
      <c r="D210" s="486" t="str">
        <f t="shared" si="61"/>
        <v>2.06.04.01.06</v>
      </c>
      <c r="E210" s="317" t="s">
        <v>197</v>
      </c>
      <c r="F210" s="133" t="s">
        <v>215</v>
      </c>
      <c r="G210" s="318" t="s">
        <v>128</v>
      </c>
      <c r="H210" s="319"/>
      <c r="I210" s="319"/>
      <c r="J210" s="319"/>
      <c r="K210" s="319"/>
      <c r="L210" s="320" t="s">
        <v>308</v>
      </c>
      <c r="M210" s="133" t="s">
        <v>128</v>
      </c>
      <c r="N210" s="320" t="s">
        <v>309</v>
      </c>
      <c r="O210" s="153">
        <v>2011</v>
      </c>
      <c r="P210" s="133" t="s">
        <v>128</v>
      </c>
      <c r="Q210" s="133" t="s">
        <v>128</v>
      </c>
      <c r="R210" s="133" t="s">
        <v>128</v>
      </c>
      <c r="S210" s="133" t="s">
        <v>128</v>
      </c>
      <c r="T210" s="133" t="s">
        <v>128</v>
      </c>
      <c r="U210" s="319"/>
      <c r="V210" s="319"/>
      <c r="W210" s="319"/>
      <c r="X210" s="319"/>
      <c r="Y210" s="319"/>
      <c r="Z210" s="319"/>
      <c r="AA210" s="319"/>
      <c r="AB210" s="319"/>
      <c r="AC210" s="319"/>
      <c r="AD210" s="319"/>
      <c r="AE210" s="319"/>
      <c r="AF210" s="319"/>
      <c r="AG210" s="319"/>
      <c r="AH210" s="319"/>
      <c r="AI210" s="319"/>
      <c r="AJ210" s="319"/>
      <c r="AK210" s="319"/>
      <c r="AL210" s="153" t="s">
        <v>130</v>
      </c>
      <c r="AM210" s="321">
        <v>918636.97450999997</v>
      </c>
      <c r="AN210" s="153">
        <v>2011</v>
      </c>
      <c r="AO210" s="318">
        <v>1</v>
      </c>
      <c r="AP210" s="318" t="s">
        <v>350</v>
      </c>
      <c r="AQ210" s="126">
        <v>918636.97450999997</v>
      </c>
      <c r="AR210" s="126">
        <v>918636.97450999997</v>
      </c>
      <c r="AS210" s="318" t="s">
        <v>86</v>
      </c>
      <c r="AT210" s="318" t="s">
        <v>128</v>
      </c>
      <c r="AU210" s="318" t="s">
        <v>361</v>
      </c>
      <c r="AV210" s="318" t="s">
        <v>93</v>
      </c>
      <c r="AW210" s="324" t="s">
        <v>362</v>
      </c>
      <c r="AX210" s="58" t="s">
        <v>128</v>
      </c>
      <c r="AY210" s="41" t="s">
        <v>128</v>
      </c>
      <c r="AZ210" s="41" t="s">
        <v>128</v>
      </c>
      <c r="BB210" t="str">
        <f t="shared" si="65"/>
        <v>0</v>
      </c>
      <c r="BC210" s="42" t="str">
        <f t="shared" si="68"/>
        <v>2.06.04</v>
      </c>
      <c r="BD210" s="513" t="str">
        <f t="shared" si="66"/>
        <v>MEJA DAN KURSI KERJA/RAPAT PEJABAT</v>
      </c>
      <c r="BE210" s="42">
        <f t="shared" si="67"/>
        <v>5</v>
      </c>
      <c r="BF210" s="515">
        <f t="shared" si="69"/>
        <v>183725.394902</v>
      </c>
      <c r="BG210" s="42">
        <f t="shared" si="70"/>
        <v>2</v>
      </c>
      <c r="BH210" s="529">
        <f t="shared" si="71"/>
        <v>367450.789804</v>
      </c>
      <c r="BI210" s="517">
        <f t="shared" si="72"/>
        <v>183725.394902</v>
      </c>
      <c r="BJ210" s="515">
        <f t="shared" si="73"/>
        <v>183725.394902</v>
      </c>
      <c r="BK210" s="525">
        <f t="shared" si="62"/>
        <v>183725.394902</v>
      </c>
      <c r="BL210" s="525">
        <f t="shared" si="63"/>
        <v>0</v>
      </c>
      <c r="BM210" s="525">
        <f t="shared" si="57"/>
        <v>0</v>
      </c>
      <c r="BN210" s="516">
        <f t="shared" si="74"/>
        <v>2011</v>
      </c>
      <c r="BO210" s="588">
        <f t="shared" si="64"/>
        <v>10</v>
      </c>
      <c r="BP210" s="589">
        <f t="shared" si="58"/>
        <v>918626.97450999997</v>
      </c>
      <c r="BQ210" s="682">
        <f t="shared" si="59"/>
        <v>918626.97450999997</v>
      </c>
      <c r="BR210" s="591">
        <f t="shared" si="60"/>
        <v>918626.97450999997</v>
      </c>
      <c r="BS210" s="11"/>
    </row>
    <row r="211" spans="1:71" ht="43.5" customHeight="1" x14ac:dyDescent="0.2">
      <c r="A211" s="340"/>
      <c r="B211" s="105" t="s">
        <v>215</v>
      </c>
      <c r="C211" s="341" t="s">
        <v>34</v>
      </c>
      <c r="D211" s="486" t="str">
        <f t="shared" si="61"/>
        <v>2.06.04.01.06</v>
      </c>
      <c r="E211" s="317" t="s">
        <v>197</v>
      </c>
      <c r="F211" s="105" t="s">
        <v>215</v>
      </c>
      <c r="G211" s="343" t="s">
        <v>128</v>
      </c>
      <c r="H211" s="344"/>
      <c r="I211" s="344"/>
      <c r="J211" s="344"/>
      <c r="K211" s="344"/>
      <c r="L211" s="345" t="s">
        <v>308</v>
      </c>
      <c r="M211" s="105" t="s">
        <v>128</v>
      </c>
      <c r="N211" s="345" t="s">
        <v>309</v>
      </c>
      <c r="O211" s="151">
        <v>2011</v>
      </c>
      <c r="P211" s="105" t="s">
        <v>128</v>
      </c>
      <c r="Q211" s="105" t="s">
        <v>128</v>
      </c>
      <c r="R211" s="105" t="s">
        <v>128</v>
      </c>
      <c r="S211" s="105" t="s">
        <v>128</v>
      </c>
      <c r="T211" s="105" t="s">
        <v>128</v>
      </c>
      <c r="U211" s="344"/>
      <c r="V211" s="344"/>
      <c r="W211" s="344"/>
      <c r="X211" s="344"/>
      <c r="Y211" s="344"/>
      <c r="Z211" s="344"/>
      <c r="AA211" s="344"/>
      <c r="AB211" s="344"/>
      <c r="AC211" s="344"/>
      <c r="AD211" s="344"/>
      <c r="AE211" s="344"/>
      <c r="AF211" s="344"/>
      <c r="AG211" s="344"/>
      <c r="AH211" s="344"/>
      <c r="AI211" s="344"/>
      <c r="AJ211" s="344"/>
      <c r="AK211" s="344"/>
      <c r="AL211" s="151" t="s">
        <v>130</v>
      </c>
      <c r="AM211" s="346">
        <v>918636.97450999997</v>
      </c>
      <c r="AN211" s="151">
        <v>2011</v>
      </c>
      <c r="AO211" s="343">
        <v>1</v>
      </c>
      <c r="AP211" s="343" t="s">
        <v>350</v>
      </c>
      <c r="AQ211" s="372">
        <v>918636.97450999997</v>
      </c>
      <c r="AR211" s="372">
        <v>918636.97450999997</v>
      </c>
      <c r="AS211" s="343" t="s">
        <v>86</v>
      </c>
      <c r="AT211" s="343" t="s">
        <v>128</v>
      </c>
      <c r="AU211" s="343" t="s">
        <v>361</v>
      </c>
      <c r="AV211" s="343" t="s">
        <v>93</v>
      </c>
      <c r="AW211" s="324" t="s">
        <v>362</v>
      </c>
      <c r="AX211" s="58" t="s">
        <v>128</v>
      </c>
      <c r="AY211" s="41" t="s">
        <v>128</v>
      </c>
      <c r="AZ211" s="41" t="s">
        <v>128</v>
      </c>
      <c r="BB211" t="str">
        <f t="shared" si="65"/>
        <v>0</v>
      </c>
      <c r="BC211" s="42" t="str">
        <f t="shared" si="68"/>
        <v>2.06.04</v>
      </c>
      <c r="BD211" s="513" t="str">
        <f t="shared" si="66"/>
        <v>MEJA DAN KURSI KERJA/RAPAT PEJABAT</v>
      </c>
      <c r="BE211" s="42">
        <f t="shared" si="67"/>
        <v>5</v>
      </c>
      <c r="BF211" s="515">
        <f t="shared" si="69"/>
        <v>183725.394902</v>
      </c>
      <c r="BG211" s="42">
        <f t="shared" si="70"/>
        <v>2</v>
      </c>
      <c r="BH211" s="529">
        <f t="shared" si="71"/>
        <v>367450.789804</v>
      </c>
      <c r="BI211" s="517">
        <f t="shared" si="72"/>
        <v>183725.394902</v>
      </c>
      <c r="BJ211" s="515">
        <f t="shared" si="73"/>
        <v>183725.394902</v>
      </c>
      <c r="BK211" s="525">
        <f t="shared" si="62"/>
        <v>183725.394902</v>
      </c>
      <c r="BL211" s="525">
        <f t="shared" si="63"/>
        <v>0</v>
      </c>
      <c r="BM211" s="525">
        <f t="shared" si="57"/>
        <v>0</v>
      </c>
      <c r="BN211" s="516">
        <f t="shared" si="74"/>
        <v>2011</v>
      </c>
      <c r="BO211" s="588">
        <f t="shared" si="64"/>
        <v>10</v>
      </c>
      <c r="BP211" s="589">
        <f t="shared" si="58"/>
        <v>918626.97450999997</v>
      </c>
      <c r="BQ211" s="682">
        <f t="shared" si="59"/>
        <v>918626.97450999997</v>
      </c>
      <c r="BR211" s="591">
        <f t="shared" si="60"/>
        <v>918626.97450999997</v>
      </c>
      <c r="BS211" s="11"/>
    </row>
    <row r="212" spans="1:71" ht="45" customHeight="1" x14ac:dyDescent="0.2">
      <c r="A212" s="340"/>
      <c r="B212" s="105" t="s">
        <v>215</v>
      </c>
      <c r="C212" s="341" t="s">
        <v>34</v>
      </c>
      <c r="D212" s="486" t="str">
        <f t="shared" si="61"/>
        <v>2.06.04.01.06</v>
      </c>
      <c r="E212" s="317" t="s">
        <v>197</v>
      </c>
      <c r="F212" s="105" t="s">
        <v>215</v>
      </c>
      <c r="G212" s="343" t="s">
        <v>128</v>
      </c>
      <c r="H212" s="344"/>
      <c r="I212" s="344"/>
      <c r="J212" s="344"/>
      <c r="K212" s="344"/>
      <c r="L212" s="345" t="s">
        <v>308</v>
      </c>
      <c r="M212" s="105" t="s">
        <v>128</v>
      </c>
      <c r="N212" s="345" t="s">
        <v>309</v>
      </c>
      <c r="O212" s="151">
        <v>2011</v>
      </c>
      <c r="P212" s="105" t="s">
        <v>128</v>
      </c>
      <c r="Q212" s="105" t="s">
        <v>128</v>
      </c>
      <c r="R212" s="105" t="s">
        <v>128</v>
      </c>
      <c r="S212" s="105" t="s">
        <v>128</v>
      </c>
      <c r="T212" s="105" t="s">
        <v>128</v>
      </c>
      <c r="U212" s="344"/>
      <c r="V212" s="344"/>
      <c r="W212" s="344"/>
      <c r="X212" s="344"/>
      <c r="Y212" s="344"/>
      <c r="Z212" s="344"/>
      <c r="AA212" s="344"/>
      <c r="AB212" s="344"/>
      <c r="AC212" s="344"/>
      <c r="AD212" s="344"/>
      <c r="AE212" s="344"/>
      <c r="AF212" s="344"/>
      <c r="AG212" s="344"/>
      <c r="AH212" s="344"/>
      <c r="AI212" s="344"/>
      <c r="AJ212" s="344"/>
      <c r="AK212" s="344"/>
      <c r="AL212" s="151" t="s">
        <v>130</v>
      </c>
      <c r="AM212" s="346">
        <v>918636.97450999997</v>
      </c>
      <c r="AN212" s="151">
        <v>2011</v>
      </c>
      <c r="AO212" s="343">
        <v>1</v>
      </c>
      <c r="AP212" s="343" t="s">
        <v>350</v>
      </c>
      <c r="AQ212" s="372">
        <v>918636.97450999997</v>
      </c>
      <c r="AR212" s="372">
        <v>918636.97450999997</v>
      </c>
      <c r="AS212" s="343" t="s">
        <v>86</v>
      </c>
      <c r="AT212" s="343" t="s">
        <v>128</v>
      </c>
      <c r="AU212" s="343" t="s">
        <v>355</v>
      </c>
      <c r="AV212" s="343" t="s">
        <v>93</v>
      </c>
      <c r="AW212" s="324" t="s">
        <v>369</v>
      </c>
      <c r="AX212" s="58" t="s">
        <v>128</v>
      </c>
      <c r="AY212" s="41" t="s">
        <v>128</v>
      </c>
      <c r="AZ212" s="41" t="s">
        <v>128</v>
      </c>
      <c r="BB212" t="str">
        <f t="shared" si="65"/>
        <v>0</v>
      </c>
      <c r="BC212" s="42" t="str">
        <f t="shared" si="68"/>
        <v>2.06.04</v>
      </c>
      <c r="BD212" s="513" t="str">
        <f t="shared" si="66"/>
        <v>MEJA DAN KURSI KERJA/RAPAT PEJABAT</v>
      </c>
      <c r="BE212" s="42">
        <f t="shared" si="67"/>
        <v>5</v>
      </c>
      <c r="BF212" s="515">
        <f t="shared" si="69"/>
        <v>183725.394902</v>
      </c>
      <c r="BG212" s="42">
        <f t="shared" si="70"/>
        <v>2</v>
      </c>
      <c r="BH212" s="529">
        <f t="shared" si="71"/>
        <v>367450.789804</v>
      </c>
      <c r="BI212" s="517">
        <f t="shared" si="72"/>
        <v>183725.394902</v>
      </c>
      <c r="BJ212" s="515">
        <f t="shared" si="73"/>
        <v>183725.394902</v>
      </c>
      <c r="BK212" s="525">
        <f t="shared" si="62"/>
        <v>183725.394902</v>
      </c>
      <c r="BL212" s="525">
        <f t="shared" si="63"/>
        <v>0</v>
      </c>
      <c r="BM212" s="525">
        <f t="shared" si="57"/>
        <v>0</v>
      </c>
      <c r="BN212" s="516">
        <f t="shared" si="74"/>
        <v>2011</v>
      </c>
      <c r="BO212" s="588">
        <f t="shared" si="64"/>
        <v>10</v>
      </c>
      <c r="BP212" s="589">
        <f t="shared" si="58"/>
        <v>918626.97450999997</v>
      </c>
      <c r="BQ212" s="682">
        <f t="shared" si="59"/>
        <v>918626.97450999997</v>
      </c>
      <c r="BR212" s="591">
        <f t="shared" si="60"/>
        <v>918626.97450999997</v>
      </c>
      <c r="BS212" s="11"/>
    </row>
    <row r="213" spans="1:71" ht="39" customHeight="1" x14ac:dyDescent="0.2">
      <c r="A213" s="327"/>
      <c r="B213" s="133" t="s">
        <v>215</v>
      </c>
      <c r="C213" s="316" t="s">
        <v>34</v>
      </c>
      <c r="D213" s="486" t="str">
        <f t="shared" si="61"/>
        <v>2.06.04.01.06</v>
      </c>
      <c r="E213" s="317" t="s">
        <v>197</v>
      </c>
      <c r="F213" s="133" t="s">
        <v>215</v>
      </c>
      <c r="G213" s="318" t="s">
        <v>128</v>
      </c>
      <c r="H213" s="319"/>
      <c r="I213" s="319"/>
      <c r="J213" s="319"/>
      <c r="K213" s="319"/>
      <c r="L213" s="320" t="s">
        <v>308</v>
      </c>
      <c r="M213" s="133" t="s">
        <v>128</v>
      </c>
      <c r="N213" s="320" t="s">
        <v>309</v>
      </c>
      <c r="O213" s="153">
        <v>2011</v>
      </c>
      <c r="P213" s="133" t="s">
        <v>128</v>
      </c>
      <c r="Q213" s="133" t="s">
        <v>128</v>
      </c>
      <c r="R213" s="133" t="s">
        <v>128</v>
      </c>
      <c r="S213" s="133" t="s">
        <v>128</v>
      </c>
      <c r="T213" s="133" t="s">
        <v>128</v>
      </c>
      <c r="U213" s="319"/>
      <c r="V213" s="319"/>
      <c r="W213" s="319"/>
      <c r="X213" s="319"/>
      <c r="Y213" s="319"/>
      <c r="Z213" s="319"/>
      <c r="AA213" s="319"/>
      <c r="AB213" s="319"/>
      <c r="AC213" s="319"/>
      <c r="AD213" s="319"/>
      <c r="AE213" s="319"/>
      <c r="AF213" s="319"/>
      <c r="AG213" s="319"/>
      <c r="AH213" s="319"/>
      <c r="AI213" s="319"/>
      <c r="AJ213" s="319"/>
      <c r="AK213" s="319"/>
      <c r="AL213" s="153" t="s">
        <v>130</v>
      </c>
      <c r="AM213" s="321">
        <v>918636.97450999997</v>
      </c>
      <c r="AN213" s="153">
        <v>2011</v>
      </c>
      <c r="AO213" s="318">
        <v>1</v>
      </c>
      <c r="AP213" s="318" t="s">
        <v>350</v>
      </c>
      <c r="AQ213" s="126">
        <v>918636.97450999997</v>
      </c>
      <c r="AR213" s="126">
        <v>918636.97450999997</v>
      </c>
      <c r="AS213" s="318" t="s">
        <v>86</v>
      </c>
      <c r="AT213" s="318" t="s">
        <v>128</v>
      </c>
      <c r="AU213" s="318" t="s">
        <v>359</v>
      </c>
      <c r="AV213" s="318" t="s">
        <v>93</v>
      </c>
      <c r="AW213" s="324" t="s">
        <v>360</v>
      </c>
      <c r="AX213" s="58" t="s">
        <v>128</v>
      </c>
      <c r="AY213" s="41" t="s">
        <v>128</v>
      </c>
      <c r="AZ213" s="41" t="s">
        <v>128</v>
      </c>
      <c r="BB213" t="str">
        <f t="shared" si="65"/>
        <v>0</v>
      </c>
      <c r="BC213" s="42" t="str">
        <f t="shared" si="68"/>
        <v>2.06.04</v>
      </c>
      <c r="BD213" s="513" t="str">
        <f t="shared" si="66"/>
        <v>MEJA DAN KURSI KERJA/RAPAT PEJABAT</v>
      </c>
      <c r="BE213" s="42">
        <f t="shared" si="67"/>
        <v>5</v>
      </c>
      <c r="BF213" s="515">
        <f t="shared" si="69"/>
        <v>183725.394902</v>
      </c>
      <c r="BG213" s="42">
        <f t="shared" si="70"/>
        <v>2</v>
      </c>
      <c r="BH213" s="529">
        <f t="shared" si="71"/>
        <v>367450.789804</v>
      </c>
      <c r="BI213" s="517">
        <f t="shared" si="72"/>
        <v>183725.394902</v>
      </c>
      <c r="BJ213" s="515">
        <f t="shared" si="73"/>
        <v>183725.394902</v>
      </c>
      <c r="BK213" s="525">
        <f t="shared" si="62"/>
        <v>183725.394902</v>
      </c>
      <c r="BL213" s="525">
        <f t="shared" si="63"/>
        <v>0</v>
      </c>
      <c r="BM213" s="525">
        <f t="shared" si="57"/>
        <v>0</v>
      </c>
      <c r="BN213" s="516">
        <f t="shared" si="74"/>
        <v>2011</v>
      </c>
      <c r="BO213" s="588">
        <f t="shared" si="64"/>
        <v>10</v>
      </c>
      <c r="BP213" s="589">
        <f t="shared" si="58"/>
        <v>918626.97450999997</v>
      </c>
      <c r="BQ213" s="682">
        <f t="shared" si="59"/>
        <v>918626.97450999997</v>
      </c>
      <c r="BR213" s="591">
        <f t="shared" si="60"/>
        <v>918626.97450999997</v>
      </c>
      <c r="BS213" s="11"/>
    </row>
    <row r="214" spans="1:71" ht="35.25" customHeight="1" x14ac:dyDescent="0.2">
      <c r="A214" s="327"/>
      <c r="B214" s="133" t="s">
        <v>215</v>
      </c>
      <c r="C214" s="316" t="s">
        <v>34</v>
      </c>
      <c r="D214" s="486" t="str">
        <f t="shared" si="61"/>
        <v>2.06.04.01.06</v>
      </c>
      <c r="E214" s="317" t="s">
        <v>197</v>
      </c>
      <c r="F214" s="133" t="s">
        <v>215</v>
      </c>
      <c r="G214" s="318" t="s">
        <v>128</v>
      </c>
      <c r="H214" s="319"/>
      <c r="I214" s="319"/>
      <c r="J214" s="319"/>
      <c r="K214" s="319"/>
      <c r="L214" s="320" t="s">
        <v>308</v>
      </c>
      <c r="M214" s="133" t="s">
        <v>128</v>
      </c>
      <c r="N214" s="320" t="s">
        <v>309</v>
      </c>
      <c r="O214" s="153">
        <v>2011</v>
      </c>
      <c r="P214" s="133" t="s">
        <v>128</v>
      </c>
      <c r="Q214" s="133" t="s">
        <v>128</v>
      </c>
      <c r="R214" s="133" t="s">
        <v>128</v>
      </c>
      <c r="S214" s="133" t="s">
        <v>128</v>
      </c>
      <c r="T214" s="133" t="s">
        <v>128</v>
      </c>
      <c r="U214" s="319"/>
      <c r="V214" s="319"/>
      <c r="W214" s="319"/>
      <c r="X214" s="319"/>
      <c r="Y214" s="319"/>
      <c r="Z214" s="319"/>
      <c r="AA214" s="319"/>
      <c r="AB214" s="319"/>
      <c r="AC214" s="319"/>
      <c r="AD214" s="319"/>
      <c r="AE214" s="319"/>
      <c r="AF214" s="319"/>
      <c r="AG214" s="319"/>
      <c r="AH214" s="319"/>
      <c r="AI214" s="319"/>
      <c r="AJ214" s="319"/>
      <c r="AK214" s="319"/>
      <c r="AL214" s="153" t="s">
        <v>130</v>
      </c>
      <c r="AM214" s="321">
        <v>918636.97450999997</v>
      </c>
      <c r="AN214" s="153">
        <v>2011</v>
      </c>
      <c r="AO214" s="318">
        <v>1</v>
      </c>
      <c r="AP214" s="318" t="s">
        <v>350</v>
      </c>
      <c r="AQ214" s="126">
        <v>918636.97450999997</v>
      </c>
      <c r="AR214" s="126">
        <v>918636.97450999997</v>
      </c>
      <c r="AS214" s="318" t="s">
        <v>86</v>
      </c>
      <c r="AT214" s="318" t="s">
        <v>128</v>
      </c>
      <c r="AU214" s="318" t="s">
        <v>359</v>
      </c>
      <c r="AV214" s="318" t="s">
        <v>93</v>
      </c>
      <c r="AW214" s="324" t="s">
        <v>360</v>
      </c>
      <c r="AX214" s="58" t="s">
        <v>128</v>
      </c>
      <c r="AY214" s="41" t="s">
        <v>128</v>
      </c>
      <c r="AZ214" s="41" t="s">
        <v>128</v>
      </c>
      <c r="BB214" t="str">
        <f t="shared" si="65"/>
        <v>0</v>
      </c>
      <c r="BC214" s="42" t="str">
        <f t="shared" si="68"/>
        <v>2.06.04</v>
      </c>
      <c r="BD214" s="513" t="str">
        <f t="shared" si="66"/>
        <v>MEJA DAN KURSI KERJA/RAPAT PEJABAT</v>
      </c>
      <c r="BE214" s="42">
        <f t="shared" si="67"/>
        <v>5</v>
      </c>
      <c r="BF214" s="515">
        <f t="shared" si="69"/>
        <v>183725.394902</v>
      </c>
      <c r="BG214" s="42">
        <f t="shared" si="70"/>
        <v>2</v>
      </c>
      <c r="BH214" s="529">
        <f t="shared" si="71"/>
        <v>367450.789804</v>
      </c>
      <c r="BI214" s="517">
        <f t="shared" si="72"/>
        <v>183725.394902</v>
      </c>
      <c r="BJ214" s="515">
        <f t="shared" si="73"/>
        <v>183725.394902</v>
      </c>
      <c r="BK214" s="525">
        <f t="shared" si="62"/>
        <v>183725.394902</v>
      </c>
      <c r="BL214" s="525">
        <f t="shared" si="63"/>
        <v>0</v>
      </c>
      <c r="BM214" s="525">
        <f t="shared" si="57"/>
        <v>0</v>
      </c>
      <c r="BN214" s="516">
        <f t="shared" si="74"/>
        <v>2011</v>
      </c>
      <c r="BO214" s="588">
        <f t="shared" si="64"/>
        <v>10</v>
      </c>
      <c r="BP214" s="589">
        <f t="shared" si="58"/>
        <v>918626.97450999997</v>
      </c>
      <c r="BQ214" s="682">
        <f t="shared" si="59"/>
        <v>918626.97450999997</v>
      </c>
      <c r="BR214" s="591">
        <f t="shared" si="60"/>
        <v>918626.97450999997</v>
      </c>
      <c r="BS214" s="11"/>
    </row>
    <row r="215" spans="1:71" ht="45" customHeight="1" x14ac:dyDescent="0.2">
      <c r="A215" s="327"/>
      <c r="B215" s="133" t="s">
        <v>215</v>
      </c>
      <c r="C215" s="316" t="s">
        <v>34</v>
      </c>
      <c r="D215" s="486" t="str">
        <f t="shared" si="61"/>
        <v>2.06.04.01.06</v>
      </c>
      <c r="E215" s="317" t="s">
        <v>197</v>
      </c>
      <c r="F215" s="133" t="s">
        <v>215</v>
      </c>
      <c r="G215" s="318" t="s">
        <v>128</v>
      </c>
      <c r="H215" s="319"/>
      <c r="I215" s="319"/>
      <c r="J215" s="319"/>
      <c r="K215" s="319"/>
      <c r="L215" s="320" t="s">
        <v>308</v>
      </c>
      <c r="M215" s="133" t="s">
        <v>128</v>
      </c>
      <c r="N215" s="320" t="s">
        <v>309</v>
      </c>
      <c r="O215" s="153">
        <v>2011</v>
      </c>
      <c r="P215" s="133" t="s">
        <v>128</v>
      </c>
      <c r="Q215" s="133" t="s">
        <v>128</v>
      </c>
      <c r="R215" s="133" t="s">
        <v>128</v>
      </c>
      <c r="S215" s="133" t="s">
        <v>128</v>
      </c>
      <c r="T215" s="133" t="s">
        <v>128</v>
      </c>
      <c r="U215" s="319"/>
      <c r="V215" s="319"/>
      <c r="W215" s="319"/>
      <c r="X215" s="319"/>
      <c r="Y215" s="319"/>
      <c r="Z215" s="319"/>
      <c r="AA215" s="319"/>
      <c r="AB215" s="319"/>
      <c r="AC215" s="319"/>
      <c r="AD215" s="319"/>
      <c r="AE215" s="319"/>
      <c r="AF215" s="319"/>
      <c r="AG215" s="319"/>
      <c r="AH215" s="319"/>
      <c r="AI215" s="319"/>
      <c r="AJ215" s="319"/>
      <c r="AK215" s="319"/>
      <c r="AL215" s="153" t="s">
        <v>130</v>
      </c>
      <c r="AM215" s="321">
        <v>918636.97450999997</v>
      </c>
      <c r="AN215" s="153">
        <v>2011</v>
      </c>
      <c r="AO215" s="318">
        <v>1</v>
      </c>
      <c r="AP215" s="318" t="s">
        <v>350</v>
      </c>
      <c r="AQ215" s="126">
        <v>918636.97450999997</v>
      </c>
      <c r="AR215" s="126">
        <v>918636.97450999997</v>
      </c>
      <c r="AS215" s="318" t="s">
        <v>86</v>
      </c>
      <c r="AT215" s="318" t="s">
        <v>128</v>
      </c>
      <c r="AU215" s="318" t="s">
        <v>352</v>
      </c>
      <c r="AV215" s="318" t="s">
        <v>93</v>
      </c>
      <c r="AW215" s="324" t="s">
        <v>353</v>
      </c>
      <c r="AX215" s="58" t="s">
        <v>128</v>
      </c>
      <c r="AY215" s="41" t="s">
        <v>128</v>
      </c>
      <c r="AZ215" s="41" t="s">
        <v>128</v>
      </c>
      <c r="BB215" t="str">
        <f t="shared" si="65"/>
        <v>0</v>
      </c>
      <c r="BC215" s="42" t="str">
        <f t="shared" si="68"/>
        <v>2.06.04</v>
      </c>
      <c r="BD215" s="513" t="str">
        <f t="shared" si="66"/>
        <v>MEJA DAN KURSI KERJA/RAPAT PEJABAT</v>
      </c>
      <c r="BE215" s="42">
        <f t="shared" si="67"/>
        <v>5</v>
      </c>
      <c r="BF215" s="515">
        <f t="shared" si="69"/>
        <v>183725.394902</v>
      </c>
      <c r="BG215" s="42">
        <f t="shared" si="70"/>
        <v>2</v>
      </c>
      <c r="BH215" s="529">
        <f t="shared" si="71"/>
        <v>367450.789804</v>
      </c>
      <c r="BI215" s="517">
        <f t="shared" si="72"/>
        <v>183725.394902</v>
      </c>
      <c r="BJ215" s="515">
        <f t="shared" si="73"/>
        <v>183725.394902</v>
      </c>
      <c r="BK215" s="525">
        <f t="shared" si="62"/>
        <v>183725.394902</v>
      </c>
      <c r="BL215" s="525">
        <f t="shared" si="63"/>
        <v>0</v>
      </c>
      <c r="BM215" s="525">
        <f t="shared" si="57"/>
        <v>0</v>
      </c>
      <c r="BN215" s="516">
        <f t="shared" si="74"/>
        <v>2011</v>
      </c>
      <c r="BO215" s="588">
        <f t="shared" si="64"/>
        <v>10</v>
      </c>
      <c r="BP215" s="589">
        <f t="shared" si="58"/>
        <v>918626.97450999997</v>
      </c>
      <c r="BQ215" s="682">
        <f t="shared" si="59"/>
        <v>918626.97450999997</v>
      </c>
      <c r="BR215" s="591">
        <f t="shared" si="60"/>
        <v>918626.97450999997</v>
      </c>
      <c r="BS215" s="11"/>
    </row>
    <row r="216" spans="1:71" ht="45" customHeight="1" x14ac:dyDescent="0.2">
      <c r="A216" s="327"/>
      <c r="B216" s="133" t="s">
        <v>215</v>
      </c>
      <c r="C216" s="316" t="s">
        <v>34</v>
      </c>
      <c r="D216" s="486" t="str">
        <f t="shared" si="61"/>
        <v>2.06.04.01.06</v>
      </c>
      <c r="E216" s="317" t="s">
        <v>197</v>
      </c>
      <c r="F216" s="133" t="s">
        <v>215</v>
      </c>
      <c r="G216" s="318" t="s">
        <v>128</v>
      </c>
      <c r="H216" s="319"/>
      <c r="I216" s="319"/>
      <c r="J216" s="319"/>
      <c r="K216" s="319"/>
      <c r="L216" s="320" t="s">
        <v>308</v>
      </c>
      <c r="M216" s="133" t="s">
        <v>128</v>
      </c>
      <c r="N216" s="320" t="s">
        <v>309</v>
      </c>
      <c r="O216" s="153">
        <v>2011</v>
      </c>
      <c r="P216" s="133" t="s">
        <v>128</v>
      </c>
      <c r="Q216" s="133" t="s">
        <v>128</v>
      </c>
      <c r="R216" s="133" t="s">
        <v>128</v>
      </c>
      <c r="S216" s="133" t="s">
        <v>128</v>
      </c>
      <c r="T216" s="133" t="s">
        <v>128</v>
      </c>
      <c r="U216" s="319"/>
      <c r="V216" s="319"/>
      <c r="W216" s="319"/>
      <c r="X216" s="319"/>
      <c r="Y216" s="319"/>
      <c r="Z216" s="319"/>
      <c r="AA216" s="319"/>
      <c r="AB216" s="319"/>
      <c r="AC216" s="319"/>
      <c r="AD216" s="319"/>
      <c r="AE216" s="319"/>
      <c r="AF216" s="319"/>
      <c r="AG216" s="319"/>
      <c r="AH216" s="319"/>
      <c r="AI216" s="319"/>
      <c r="AJ216" s="319"/>
      <c r="AK216" s="319"/>
      <c r="AL216" s="153" t="s">
        <v>130</v>
      </c>
      <c r="AM216" s="321">
        <v>918636.97450999997</v>
      </c>
      <c r="AN216" s="153">
        <v>2011</v>
      </c>
      <c r="AO216" s="318">
        <v>1</v>
      </c>
      <c r="AP216" s="318" t="s">
        <v>350</v>
      </c>
      <c r="AQ216" s="126">
        <v>918636.97450999997</v>
      </c>
      <c r="AR216" s="126">
        <v>918636.97450999997</v>
      </c>
      <c r="AS216" s="318" t="s">
        <v>86</v>
      </c>
      <c r="AT216" s="318" t="s">
        <v>128</v>
      </c>
      <c r="AU216" s="318" t="s">
        <v>352</v>
      </c>
      <c r="AV216" s="318" t="s">
        <v>93</v>
      </c>
      <c r="AW216" s="324" t="s">
        <v>353</v>
      </c>
      <c r="AX216" s="58" t="s">
        <v>128</v>
      </c>
      <c r="AY216" s="41" t="s">
        <v>128</v>
      </c>
      <c r="AZ216" s="41" t="s">
        <v>128</v>
      </c>
      <c r="BB216" t="str">
        <f t="shared" si="65"/>
        <v>0</v>
      </c>
      <c r="BC216" s="42" t="str">
        <f t="shared" si="68"/>
        <v>2.06.04</v>
      </c>
      <c r="BD216" s="513" t="str">
        <f t="shared" si="66"/>
        <v>MEJA DAN KURSI KERJA/RAPAT PEJABAT</v>
      </c>
      <c r="BE216" s="42">
        <f t="shared" si="67"/>
        <v>5</v>
      </c>
      <c r="BF216" s="515">
        <f t="shared" si="69"/>
        <v>183725.394902</v>
      </c>
      <c r="BG216" s="42">
        <f t="shared" si="70"/>
        <v>2</v>
      </c>
      <c r="BH216" s="529">
        <f t="shared" si="71"/>
        <v>367450.789804</v>
      </c>
      <c r="BI216" s="517">
        <f t="shared" si="72"/>
        <v>183725.394902</v>
      </c>
      <c r="BJ216" s="515">
        <f t="shared" si="73"/>
        <v>183725.394902</v>
      </c>
      <c r="BK216" s="525">
        <f t="shared" si="62"/>
        <v>183725.394902</v>
      </c>
      <c r="BL216" s="525">
        <f t="shared" si="63"/>
        <v>0</v>
      </c>
      <c r="BM216" s="525">
        <f t="shared" si="57"/>
        <v>0</v>
      </c>
      <c r="BN216" s="516">
        <f t="shared" si="74"/>
        <v>2011</v>
      </c>
      <c r="BO216" s="588">
        <f t="shared" si="64"/>
        <v>10</v>
      </c>
      <c r="BP216" s="589">
        <f t="shared" si="58"/>
        <v>918626.97450999997</v>
      </c>
      <c r="BQ216" s="682">
        <f t="shared" si="59"/>
        <v>918626.97450999997</v>
      </c>
      <c r="BR216" s="591">
        <f t="shared" si="60"/>
        <v>918626.97450999997</v>
      </c>
      <c r="BS216" s="11"/>
    </row>
    <row r="217" spans="1:71" ht="45" customHeight="1" x14ac:dyDescent="0.2">
      <c r="A217" s="327"/>
      <c r="B217" s="133" t="s">
        <v>215</v>
      </c>
      <c r="C217" s="316" t="s">
        <v>34</v>
      </c>
      <c r="D217" s="486" t="str">
        <f t="shared" si="61"/>
        <v>2.06.04.01.06</v>
      </c>
      <c r="E217" s="317" t="s">
        <v>197</v>
      </c>
      <c r="F217" s="133" t="s">
        <v>215</v>
      </c>
      <c r="G217" s="318" t="s">
        <v>128</v>
      </c>
      <c r="H217" s="319"/>
      <c r="I217" s="319"/>
      <c r="J217" s="319"/>
      <c r="K217" s="319"/>
      <c r="L217" s="320" t="s">
        <v>308</v>
      </c>
      <c r="M217" s="133" t="s">
        <v>128</v>
      </c>
      <c r="N217" s="320" t="s">
        <v>309</v>
      </c>
      <c r="O217" s="153">
        <v>2011</v>
      </c>
      <c r="P217" s="133" t="s">
        <v>128</v>
      </c>
      <c r="Q217" s="133" t="s">
        <v>128</v>
      </c>
      <c r="R217" s="133" t="s">
        <v>128</v>
      </c>
      <c r="S217" s="133" t="s">
        <v>128</v>
      </c>
      <c r="T217" s="133" t="s">
        <v>128</v>
      </c>
      <c r="U217" s="319"/>
      <c r="V217" s="319"/>
      <c r="W217" s="319"/>
      <c r="X217" s="319"/>
      <c r="Y217" s="319"/>
      <c r="Z217" s="319"/>
      <c r="AA217" s="319"/>
      <c r="AB217" s="319"/>
      <c r="AC217" s="319"/>
      <c r="AD217" s="319"/>
      <c r="AE217" s="319"/>
      <c r="AF217" s="319"/>
      <c r="AG217" s="319"/>
      <c r="AH217" s="319"/>
      <c r="AI217" s="319"/>
      <c r="AJ217" s="319"/>
      <c r="AK217" s="319"/>
      <c r="AL217" s="153" t="s">
        <v>130</v>
      </c>
      <c r="AM217" s="321">
        <v>918636.97450999997</v>
      </c>
      <c r="AN217" s="153">
        <v>2011</v>
      </c>
      <c r="AO217" s="318">
        <v>1</v>
      </c>
      <c r="AP217" s="318" t="s">
        <v>350</v>
      </c>
      <c r="AQ217" s="126">
        <v>918636.97450999997</v>
      </c>
      <c r="AR217" s="126">
        <v>918636.97450999997</v>
      </c>
      <c r="AS217" s="318" t="s">
        <v>86</v>
      </c>
      <c r="AT217" s="318" t="s">
        <v>128</v>
      </c>
      <c r="AU217" s="318" t="s">
        <v>351</v>
      </c>
      <c r="AV217" s="318" t="s">
        <v>93</v>
      </c>
      <c r="AW217" s="324" t="s">
        <v>358</v>
      </c>
      <c r="AX217" s="58" t="s">
        <v>128</v>
      </c>
      <c r="AY217" s="41" t="s">
        <v>128</v>
      </c>
      <c r="AZ217" s="41" t="s">
        <v>128</v>
      </c>
      <c r="BB217" t="str">
        <f t="shared" si="65"/>
        <v>0</v>
      </c>
      <c r="BC217" s="42" t="str">
        <f t="shared" si="68"/>
        <v>2.06.04</v>
      </c>
      <c r="BD217" s="513" t="str">
        <f t="shared" si="66"/>
        <v>MEJA DAN KURSI KERJA/RAPAT PEJABAT</v>
      </c>
      <c r="BE217" s="42">
        <f t="shared" si="67"/>
        <v>5</v>
      </c>
      <c r="BF217" s="515">
        <f t="shared" si="69"/>
        <v>183725.394902</v>
      </c>
      <c r="BG217" s="42">
        <f t="shared" si="70"/>
        <v>2</v>
      </c>
      <c r="BH217" s="529">
        <f t="shared" si="71"/>
        <v>367450.789804</v>
      </c>
      <c r="BI217" s="517">
        <f t="shared" si="72"/>
        <v>183725.394902</v>
      </c>
      <c r="BJ217" s="515">
        <f t="shared" si="73"/>
        <v>183725.394902</v>
      </c>
      <c r="BK217" s="525">
        <f t="shared" si="62"/>
        <v>183725.394902</v>
      </c>
      <c r="BL217" s="525">
        <f t="shared" si="63"/>
        <v>0</v>
      </c>
      <c r="BM217" s="525">
        <f t="shared" si="57"/>
        <v>0</v>
      </c>
      <c r="BN217" s="516">
        <f t="shared" si="74"/>
        <v>2011</v>
      </c>
      <c r="BO217" s="588">
        <f t="shared" si="64"/>
        <v>10</v>
      </c>
      <c r="BP217" s="589">
        <f t="shared" si="58"/>
        <v>918626.97450999997</v>
      </c>
      <c r="BQ217" s="682">
        <f t="shared" si="59"/>
        <v>918626.97450999997</v>
      </c>
      <c r="BR217" s="591">
        <f t="shared" si="60"/>
        <v>918626.97450999997</v>
      </c>
      <c r="BS217" s="11"/>
    </row>
    <row r="218" spans="1:71" ht="45" customHeight="1" x14ac:dyDescent="0.2">
      <c r="A218" s="327"/>
      <c r="B218" s="133" t="s">
        <v>215</v>
      </c>
      <c r="C218" s="316" t="s">
        <v>34</v>
      </c>
      <c r="D218" s="486" t="str">
        <f t="shared" si="61"/>
        <v>2.06.04.01.06</v>
      </c>
      <c r="E218" s="317" t="s">
        <v>197</v>
      </c>
      <c r="F218" s="133" t="s">
        <v>215</v>
      </c>
      <c r="G218" s="318" t="s">
        <v>128</v>
      </c>
      <c r="H218" s="319"/>
      <c r="I218" s="319"/>
      <c r="J218" s="319"/>
      <c r="K218" s="319"/>
      <c r="L218" s="320" t="s">
        <v>308</v>
      </c>
      <c r="M218" s="133" t="s">
        <v>128</v>
      </c>
      <c r="N218" s="320" t="s">
        <v>309</v>
      </c>
      <c r="O218" s="153">
        <v>2011</v>
      </c>
      <c r="P218" s="133" t="s">
        <v>128</v>
      </c>
      <c r="Q218" s="133" t="s">
        <v>128</v>
      </c>
      <c r="R218" s="133" t="s">
        <v>128</v>
      </c>
      <c r="S218" s="133" t="s">
        <v>128</v>
      </c>
      <c r="T218" s="133" t="s">
        <v>128</v>
      </c>
      <c r="U218" s="319"/>
      <c r="V218" s="319"/>
      <c r="W218" s="319"/>
      <c r="X218" s="319"/>
      <c r="Y218" s="319"/>
      <c r="Z218" s="319"/>
      <c r="AA218" s="319"/>
      <c r="AB218" s="319"/>
      <c r="AC218" s="319"/>
      <c r="AD218" s="319"/>
      <c r="AE218" s="319"/>
      <c r="AF218" s="319"/>
      <c r="AG218" s="319"/>
      <c r="AH218" s="319"/>
      <c r="AI218" s="319"/>
      <c r="AJ218" s="319"/>
      <c r="AK218" s="319"/>
      <c r="AL218" s="153" t="s">
        <v>130</v>
      </c>
      <c r="AM218" s="321">
        <v>918636.97450999997</v>
      </c>
      <c r="AN218" s="153">
        <v>2011</v>
      </c>
      <c r="AO218" s="318">
        <v>1</v>
      </c>
      <c r="AP218" s="318" t="s">
        <v>350</v>
      </c>
      <c r="AQ218" s="126">
        <v>918636.97450999997</v>
      </c>
      <c r="AR218" s="126">
        <v>918636.97450999997</v>
      </c>
      <c r="AS218" s="318" t="s">
        <v>86</v>
      </c>
      <c r="AT218" s="318" t="s">
        <v>128</v>
      </c>
      <c r="AU218" s="318" t="s">
        <v>351</v>
      </c>
      <c r="AV218" s="318" t="s">
        <v>93</v>
      </c>
      <c r="AW218" s="324" t="s">
        <v>358</v>
      </c>
      <c r="AX218" s="58" t="s">
        <v>128</v>
      </c>
      <c r="AY218" s="41" t="s">
        <v>128</v>
      </c>
      <c r="AZ218" s="41" t="s">
        <v>128</v>
      </c>
      <c r="BB218" t="str">
        <f t="shared" si="65"/>
        <v>0</v>
      </c>
      <c r="BC218" s="42" t="str">
        <f t="shared" si="68"/>
        <v>2.06.04</v>
      </c>
      <c r="BD218" s="513" t="str">
        <f t="shared" si="66"/>
        <v>MEJA DAN KURSI KERJA/RAPAT PEJABAT</v>
      </c>
      <c r="BE218" s="42">
        <f t="shared" si="67"/>
        <v>5</v>
      </c>
      <c r="BF218" s="515">
        <f t="shared" si="69"/>
        <v>183725.394902</v>
      </c>
      <c r="BG218" s="42">
        <f t="shared" si="70"/>
        <v>2</v>
      </c>
      <c r="BH218" s="529">
        <f t="shared" si="71"/>
        <v>367450.789804</v>
      </c>
      <c r="BI218" s="517">
        <f t="shared" si="72"/>
        <v>183725.394902</v>
      </c>
      <c r="BJ218" s="515">
        <f t="shared" si="73"/>
        <v>183725.394902</v>
      </c>
      <c r="BK218" s="525">
        <f t="shared" si="62"/>
        <v>183725.394902</v>
      </c>
      <c r="BL218" s="525">
        <f t="shared" si="63"/>
        <v>0</v>
      </c>
      <c r="BM218" s="525">
        <f t="shared" si="57"/>
        <v>0</v>
      </c>
      <c r="BN218" s="516">
        <f t="shared" si="74"/>
        <v>2011</v>
      </c>
      <c r="BO218" s="588">
        <f t="shared" si="64"/>
        <v>10</v>
      </c>
      <c r="BP218" s="589">
        <f t="shared" si="58"/>
        <v>918626.97450999997</v>
      </c>
      <c r="BQ218" s="682">
        <f t="shared" si="59"/>
        <v>918626.97450999997</v>
      </c>
      <c r="BR218" s="591">
        <f t="shared" si="60"/>
        <v>918626.97450999997</v>
      </c>
      <c r="BS218" s="11"/>
    </row>
    <row r="219" spans="1:71" ht="45" customHeight="1" x14ac:dyDescent="0.2">
      <c r="A219" s="327"/>
      <c r="B219" s="133" t="s">
        <v>214</v>
      </c>
      <c r="C219" s="316" t="s">
        <v>34</v>
      </c>
      <c r="D219" s="486" t="str">
        <f t="shared" si="61"/>
        <v>2.06.04.03.07</v>
      </c>
      <c r="E219" s="317" t="s">
        <v>198</v>
      </c>
      <c r="F219" s="133" t="s">
        <v>214</v>
      </c>
      <c r="G219" s="318" t="s">
        <v>128</v>
      </c>
      <c r="H219" s="319"/>
      <c r="I219" s="319"/>
      <c r="J219" s="319"/>
      <c r="K219" s="319"/>
      <c r="L219" s="320" t="s">
        <v>310</v>
      </c>
      <c r="M219" s="133" t="s">
        <v>128</v>
      </c>
      <c r="N219" s="320" t="s">
        <v>290</v>
      </c>
      <c r="O219" s="153">
        <v>2011</v>
      </c>
      <c r="P219" s="133" t="s">
        <v>128</v>
      </c>
      <c r="Q219" s="133" t="s">
        <v>128</v>
      </c>
      <c r="R219" s="133" t="s">
        <v>128</v>
      </c>
      <c r="S219" s="133" t="s">
        <v>128</v>
      </c>
      <c r="T219" s="133" t="s">
        <v>128</v>
      </c>
      <c r="U219" s="319"/>
      <c r="V219" s="319"/>
      <c r="W219" s="319"/>
      <c r="X219" s="319"/>
      <c r="Y219" s="319"/>
      <c r="Z219" s="319"/>
      <c r="AA219" s="319"/>
      <c r="AB219" s="319"/>
      <c r="AC219" s="319"/>
      <c r="AD219" s="319"/>
      <c r="AE219" s="319"/>
      <c r="AF219" s="319"/>
      <c r="AG219" s="319"/>
      <c r="AH219" s="319"/>
      <c r="AI219" s="319"/>
      <c r="AJ219" s="319"/>
      <c r="AK219" s="319"/>
      <c r="AL219" s="153" t="s">
        <v>130</v>
      </c>
      <c r="AM219" s="321">
        <v>1186572.7586999999</v>
      </c>
      <c r="AN219" s="153">
        <v>2011</v>
      </c>
      <c r="AO219" s="318">
        <v>1</v>
      </c>
      <c r="AP219" s="318" t="s">
        <v>350</v>
      </c>
      <c r="AQ219" s="126">
        <v>1186572.7586999999</v>
      </c>
      <c r="AR219" s="126">
        <v>1186572.7586999999</v>
      </c>
      <c r="AS219" s="318" t="s">
        <v>86</v>
      </c>
      <c r="AT219" s="318" t="s">
        <v>128</v>
      </c>
      <c r="AU219" s="318" t="s">
        <v>355</v>
      </c>
      <c r="AV219" s="318" t="s">
        <v>93</v>
      </c>
      <c r="AW219" s="324" t="s">
        <v>372</v>
      </c>
      <c r="AX219" s="58" t="s">
        <v>128</v>
      </c>
      <c r="AY219" s="41" t="s">
        <v>128</v>
      </c>
      <c r="AZ219" s="41" t="s">
        <v>128</v>
      </c>
      <c r="BB219" t="str">
        <f t="shared" si="65"/>
        <v>0</v>
      </c>
      <c r="BC219" s="42" t="str">
        <f t="shared" si="68"/>
        <v>2.06.04</v>
      </c>
      <c r="BD219" s="513" t="str">
        <f t="shared" si="66"/>
        <v>MEJA DAN KURSI KERJA/RAPAT PEJABAT</v>
      </c>
      <c r="BE219" s="42">
        <f t="shared" si="67"/>
        <v>5</v>
      </c>
      <c r="BF219" s="515">
        <f t="shared" si="69"/>
        <v>237312.55173999997</v>
      </c>
      <c r="BG219" s="42">
        <f t="shared" si="70"/>
        <v>2</v>
      </c>
      <c r="BH219" s="529">
        <f t="shared" si="71"/>
        <v>474625.10347999993</v>
      </c>
      <c r="BI219" s="517">
        <f t="shared" si="72"/>
        <v>237312.55173999997</v>
      </c>
      <c r="BJ219" s="515">
        <f t="shared" si="73"/>
        <v>237312.55173999997</v>
      </c>
      <c r="BK219" s="525">
        <f t="shared" si="62"/>
        <v>237312.55173999997</v>
      </c>
      <c r="BL219" s="525">
        <f t="shared" si="63"/>
        <v>0</v>
      </c>
      <c r="BM219" s="525">
        <f t="shared" si="57"/>
        <v>0</v>
      </c>
      <c r="BN219" s="516">
        <f t="shared" si="74"/>
        <v>2011</v>
      </c>
      <c r="BO219" s="588">
        <f t="shared" si="64"/>
        <v>10</v>
      </c>
      <c r="BP219" s="589">
        <f t="shared" si="58"/>
        <v>1186562.7586999999</v>
      </c>
      <c r="BQ219" s="682">
        <f t="shared" si="59"/>
        <v>1186562.7586999999</v>
      </c>
      <c r="BR219" s="591">
        <f t="shared" si="60"/>
        <v>1186562.7586999999</v>
      </c>
      <c r="BS219" s="11"/>
    </row>
    <row r="220" spans="1:71" ht="38.25" customHeight="1" x14ac:dyDescent="0.2">
      <c r="A220" s="327"/>
      <c r="B220" s="133" t="s">
        <v>214</v>
      </c>
      <c r="C220" s="316" t="s">
        <v>34</v>
      </c>
      <c r="D220" s="486" t="str">
        <f t="shared" si="61"/>
        <v>2.06.04.03.07</v>
      </c>
      <c r="E220" s="317" t="s">
        <v>198</v>
      </c>
      <c r="F220" s="133" t="s">
        <v>214</v>
      </c>
      <c r="G220" s="318" t="s">
        <v>128</v>
      </c>
      <c r="H220" s="319"/>
      <c r="I220" s="319"/>
      <c r="J220" s="319"/>
      <c r="K220" s="319"/>
      <c r="L220" s="320" t="s">
        <v>310</v>
      </c>
      <c r="M220" s="133" t="s">
        <v>128</v>
      </c>
      <c r="N220" s="320" t="s">
        <v>290</v>
      </c>
      <c r="O220" s="153">
        <v>2011</v>
      </c>
      <c r="P220" s="133" t="s">
        <v>128</v>
      </c>
      <c r="Q220" s="133" t="s">
        <v>128</v>
      </c>
      <c r="R220" s="133" t="s">
        <v>128</v>
      </c>
      <c r="S220" s="133" t="s">
        <v>128</v>
      </c>
      <c r="T220" s="133" t="s">
        <v>128</v>
      </c>
      <c r="U220" s="319"/>
      <c r="V220" s="319"/>
      <c r="W220" s="319"/>
      <c r="X220" s="319"/>
      <c r="Y220" s="319"/>
      <c r="Z220" s="319"/>
      <c r="AA220" s="319"/>
      <c r="AB220" s="319"/>
      <c r="AC220" s="319"/>
      <c r="AD220" s="319"/>
      <c r="AE220" s="319"/>
      <c r="AF220" s="319"/>
      <c r="AG220" s="319"/>
      <c r="AH220" s="319"/>
      <c r="AI220" s="319"/>
      <c r="AJ220" s="319"/>
      <c r="AK220" s="319"/>
      <c r="AL220" s="153" t="s">
        <v>130</v>
      </c>
      <c r="AM220" s="321">
        <v>1186572.7586999999</v>
      </c>
      <c r="AN220" s="153">
        <v>2011</v>
      </c>
      <c r="AO220" s="318">
        <v>1</v>
      </c>
      <c r="AP220" s="318" t="s">
        <v>350</v>
      </c>
      <c r="AQ220" s="126">
        <v>1186572.7586999999</v>
      </c>
      <c r="AR220" s="126">
        <v>1186572.7586999999</v>
      </c>
      <c r="AS220" s="318" t="s">
        <v>86</v>
      </c>
      <c r="AT220" s="318" t="s">
        <v>128</v>
      </c>
      <c r="AU220" s="318" t="s">
        <v>356</v>
      </c>
      <c r="AV220" s="318" t="s">
        <v>93</v>
      </c>
      <c r="AW220" s="324" t="s">
        <v>357</v>
      </c>
      <c r="AX220" s="58" t="s">
        <v>128</v>
      </c>
      <c r="AY220" s="41" t="s">
        <v>128</v>
      </c>
      <c r="AZ220" s="41" t="s">
        <v>128</v>
      </c>
      <c r="BB220" t="str">
        <f t="shared" si="65"/>
        <v>0</v>
      </c>
      <c r="BC220" s="42" t="str">
        <f t="shared" si="68"/>
        <v>2.06.04</v>
      </c>
      <c r="BD220" s="513" t="str">
        <f t="shared" si="66"/>
        <v>MEJA DAN KURSI KERJA/RAPAT PEJABAT</v>
      </c>
      <c r="BE220" s="42">
        <f t="shared" si="67"/>
        <v>5</v>
      </c>
      <c r="BF220" s="515">
        <f t="shared" si="69"/>
        <v>237312.55173999997</v>
      </c>
      <c r="BG220" s="42">
        <f t="shared" si="70"/>
        <v>2</v>
      </c>
      <c r="BH220" s="529">
        <f t="shared" si="71"/>
        <v>474625.10347999993</v>
      </c>
      <c r="BI220" s="517">
        <f t="shared" si="72"/>
        <v>237312.55173999997</v>
      </c>
      <c r="BJ220" s="515">
        <f t="shared" si="73"/>
        <v>237312.55173999997</v>
      </c>
      <c r="BK220" s="525">
        <f t="shared" si="62"/>
        <v>237312.55173999997</v>
      </c>
      <c r="BL220" s="525">
        <f t="shared" si="63"/>
        <v>0</v>
      </c>
      <c r="BM220" s="525">
        <f t="shared" si="57"/>
        <v>0</v>
      </c>
      <c r="BN220" s="516">
        <f t="shared" si="74"/>
        <v>2011</v>
      </c>
      <c r="BO220" s="588">
        <f t="shared" si="64"/>
        <v>10</v>
      </c>
      <c r="BP220" s="589">
        <f t="shared" si="58"/>
        <v>1186562.7586999999</v>
      </c>
      <c r="BQ220" s="682">
        <f t="shared" si="59"/>
        <v>1186562.7586999999</v>
      </c>
      <c r="BR220" s="591">
        <f t="shared" si="60"/>
        <v>1186562.7586999999</v>
      </c>
      <c r="BS220" s="11"/>
    </row>
    <row r="221" spans="1:71" ht="33" customHeight="1" x14ac:dyDescent="0.2">
      <c r="A221" s="327"/>
      <c r="B221" s="133" t="s">
        <v>214</v>
      </c>
      <c r="C221" s="316" t="s">
        <v>34</v>
      </c>
      <c r="D221" s="486" t="str">
        <f t="shared" si="61"/>
        <v>2.06.04.03.07</v>
      </c>
      <c r="E221" s="317" t="s">
        <v>198</v>
      </c>
      <c r="F221" s="133" t="s">
        <v>214</v>
      </c>
      <c r="G221" s="318" t="s">
        <v>128</v>
      </c>
      <c r="H221" s="319"/>
      <c r="I221" s="319"/>
      <c r="J221" s="319"/>
      <c r="K221" s="319"/>
      <c r="L221" s="320" t="s">
        <v>310</v>
      </c>
      <c r="M221" s="133" t="s">
        <v>128</v>
      </c>
      <c r="N221" s="320" t="s">
        <v>290</v>
      </c>
      <c r="O221" s="153">
        <v>2011</v>
      </c>
      <c r="P221" s="133" t="s">
        <v>128</v>
      </c>
      <c r="Q221" s="133" t="s">
        <v>128</v>
      </c>
      <c r="R221" s="133" t="s">
        <v>128</v>
      </c>
      <c r="S221" s="133" t="s">
        <v>128</v>
      </c>
      <c r="T221" s="133" t="s">
        <v>128</v>
      </c>
      <c r="U221" s="319"/>
      <c r="V221" s="319"/>
      <c r="W221" s="319"/>
      <c r="X221" s="319"/>
      <c r="Y221" s="319"/>
      <c r="Z221" s="319"/>
      <c r="AA221" s="319"/>
      <c r="AB221" s="319"/>
      <c r="AC221" s="319"/>
      <c r="AD221" s="319"/>
      <c r="AE221" s="319"/>
      <c r="AF221" s="319"/>
      <c r="AG221" s="319"/>
      <c r="AH221" s="319"/>
      <c r="AI221" s="319"/>
      <c r="AJ221" s="319"/>
      <c r="AK221" s="319"/>
      <c r="AL221" s="153" t="s">
        <v>130</v>
      </c>
      <c r="AM221" s="321">
        <v>1186572.7586999999</v>
      </c>
      <c r="AN221" s="153">
        <v>2011</v>
      </c>
      <c r="AO221" s="318">
        <v>1</v>
      </c>
      <c r="AP221" s="318" t="s">
        <v>350</v>
      </c>
      <c r="AQ221" s="126">
        <v>1186572.7586999999</v>
      </c>
      <c r="AR221" s="126">
        <v>1186572.7586999999</v>
      </c>
      <c r="AS221" s="318" t="s">
        <v>86</v>
      </c>
      <c r="AT221" s="318" t="s">
        <v>128</v>
      </c>
      <c r="AU221" s="318" t="s">
        <v>361</v>
      </c>
      <c r="AV221" s="318" t="s">
        <v>93</v>
      </c>
      <c r="AW221" s="324" t="s">
        <v>362</v>
      </c>
      <c r="AX221" s="58" t="s">
        <v>128</v>
      </c>
      <c r="AY221" s="41" t="s">
        <v>128</v>
      </c>
      <c r="AZ221" s="41" t="s">
        <v>128</v>
      </c>
      <c r="BB221" t="str">
        <f t="shared" si="65"/>
        <v>0</v>
      </c>
      <c r="BC221" s="42" t="str">
        <f t="shared" si="68"/>
        <v>2.06.04</v>
      </c>
      <c r="BD221" s="513" t="str">
        <f t="shared" si="66"/>
        <v>MEJA DAN KURSI KERJA/RAPAT PEJABAT</v>
      </c>
      <c r="BE221" s="42">
        <f t="shared" si="67"/>
        <v>5</v>
      </c>
      <c r="BF221" s="515">
        <f t="shared" si="69"/>
        <v>237312.55173999997</v>
      </c>
      <c r="BG221" s="42">
        <f t="shared" si="70"/>
        <v>2</v>
      </c>
      <c r="BH221" s="529">
        <f t="shared" si="71"/>
        <v>474625.10347999993</v>
      </c>
      <c r="BI221" s="517">
        <f t="shared" si="72"/>
        <v>237312.55173999997</v>
      </c>
      <c r="BJ221" s="515">
        <f t="shared" si="73"/>
        <v>237312.55173999997</v>
      </c>
      <c r="BK221" s="525">
        <f t="shared" si="62"/>
        <v>237312.55173999997</v>
      </c>
      <c r="BL221" s="525">
        <f t="shared" si="63"/>
        <v>0</v>
      </c>
      <c r="BM221" s="525">
        <f t="shared" si="57"/>
        <v>0</v>
      </c>
      <c r="BN221" s="516">
        <f t="shared" si="74"/>
        <v>2011</v>
      </c>
      <c r="BO221" s="588">
        <f t="shared" si="64"/>
        <v>10</v>
      </c>
      <c r="BP221" s="589">
        <f t="shared" si="58"/>
        <v>1186562.7586999999</v>
      </c>
      <c r="BQ221" s="682">
        <f t="shared" si="59"/>
        <v>1186562.7586999999</v>
      </c>
      <c r="BR221" s="591">
        <f t="shared" si="60"/>
        <v>1186562.7586999999</v>
      </c>
      <c r="BS221" s="11"/>
    </row>
    <row r="222" spans="1:71" ht="33.75" customHeight="1" x14ac:dyDescent="0.2">
      <c r="A222" s="330"/>
      <c r="B222" s="214" t="s">
        <v>214</v>
      </c>
      <c r="C222" s="331" t="s">
        <v>34</v>
      </c>
      <c r="D222" s="494" t="str">
        <f t="shared" si="61"/>
        <v>2.06.04.03.07</v>
      </c>
      <c r="E222" s="477" t="s">
        <v>198</v>
      </c>
      <c r="F222" s="214" t="s">
        <v>214</v>
      </c>
      <c r="G222" s="332" t="s">
        <v>128</v>
      </c>
      <c r="H222" s="333"/>
      <c r="I222" s="333"/>
      <c r="J222" s="333"/>
      <c r="K222" s="333"/>
      <c r="L222" s="334" t="s">
        <v>310</v>
      </c>
      <c r="M222" s="214" t="s">
        <v>128</v>
      </c>
      <c r="N222" s="334" t="s">
        <v>290</v>
      </c>
      <c r="O222" s="278">
        <v>2011</v>
      </c>
      <c r="P222" s="214" t="s">
        <v>128</v>
      </c>
      <c r="Q222" s="214" t="s">
        <v>128</v>
      </c>
      <c r="R222" s="214" t="s">
        <v>128</v>
      </c>
      <c r="S222" s="214" t="s">
        <v>128</v>
      </c>
      <c r="T222" s="214" t="s">
        <v>128</v>
      </c>
      <c r="U222" s="333"/>
      <c r="V222" s="333"/>
      <c r="W222" s="333"/>
      <c r="X222" s="333"/>
      <c r="Y222" s="333"/>
      <c r="Z222" s="333"/>
      <c r="AA222" s="333"/>
      <c r="AB222" s="333"/>
      <c r="AC222" s="333"/>
      <c r="AD222" s="333"/>
      <c r="AE222" s="333"/>
      <c r="AF222" s="333"/>
      <c r="AG222" s="333"/>
      <c r="AH222" s="333"/>
      <c r="AI222" s="333"/>
      <c r="AJ222" s="333"/>
      <c r="AK222" s="333"/>
      <c r="AL222" s="278" t="s">
        <v>130</v>
      </c>
      <c r="AM222" s="335">
        <v>1186572.7586999999</v>
      </c>
      <c r="AN222" s="278">
        <v>2011</v>
      </c>
      <c r="AO222" s="332">
        <v>1</v>
      </c>
      <c r="AP222" s="332" t="s">
        <v>350</v>
      </c>
      <c r="AQ222" s="211">
        <v>1186572.7586999999</v>
      </c>
      <c r="AR222" s="211">
        <v>1186572.7586999999</v>
      </c>
      <c r="AS222" s="332" t="s">
        <v>86</v>
      </c>
      <c r="AT222" s="332" t="s">
        <v>128</v>
      </c>
      <c r="AU222" s="332" t="s">
        <v>361</v>
      </c>
      <c r="AV222" s="332" t="s">
        <v>93</v>
      </c>
      <c r="AW222" s="337" t="s">
        <v>362</v>
      </c>
      <c r="AX222" s="58" t="s">
        <v>128</v>
      </c>
      <c r="AY222" s="41" t="s">
        <v>128</v>
      </c>
      <c r="AZ222" s="41" t="s">
        <v>128</v>
      </c>
      <c r="BB222" t="str">
        <f t="shared" si="65"/>
        <v>0</v>
      </c>
      <c r="BC222" s="42" t="str">
        <f t="shared" si="68"/>
        <v>2.06.04</v>
      </c>
      <c r="BD222" s="513" t="str">
        <f t="shared" si="66"/>
        <v>MEJA DAN KURSI KERJA/RAPAT PEJABAT</v>
      </c>
      <c r="BE222" s="42">
        <f t="shared" si="67"/>
        <v>5</v>
      </c>
      <c r="BF222" s="515">
        <f t="shared" si="69"/>
        <v>237312.55173999997</v>
      </c>
      <c r="BG222" s="42">
        <f t="shared" si="70"/>
        <v>2</v>
      </c>
      <c r="BH222" s="529">
        <f t="shared" si="71"/>
        <v>474625.10347999993</v>
      </c>
      <c r="BI222" s="517">
        <f t="shared" si="72"/>
        <v>237312.55173999997</v>
      </c>
      <c r="BJ222" s="515">
        <f t="shared" si="73"/>
        <v>237312.55173999997</v>
      </c>
      <c r="BK222" s="525">
        <f t="shared" si="62"/>
        <v>237312.55173999997</v>
      </c>
      <c r="BL222" s="525">
        <f t="shared" si="63"/>
        <v>0</v>
      </c>
      <c r="BM222" s="525">
        <f t="shared" si="57"/>
        <v>0</v>
      </c>
      <c r="BN222" s="516">
        <f t="shared" si="74"/>
        <v>2011</v>
      </c>
      <c r="BO222" s="588">
        <f t="shared" si="64"/>
        <v>10</v>
      </c>
      <c r="BP222" s="589">
        <f t="shared" si="58"/>
        <v>1186562.7586999999</v>
      </c>
      <c r="BQ222" s="682">
        <f t="shared" si="59"/>
        <v>1186562.7586999999</v>
      </c>
      <c r="BR222" s="591">
        <f t="shared" si="60"/>
        <v>1186562.7586999999</v>
      </c>
      <c r="BS222" s="11"/>
    </row>
    <row r="223" spans="1:71" ht="31.5" customHeight="1" x14ac:dyDescent="0.2">
      <c r="A223" s="327"/>
      <c r="B223" s="133" t="s">
        <v>214</v>
      </c>
      <c r="C223" s="316" t="s">
        <v>34</v>
      </c>
      <c r="D223" s="486" t="str">
        <f t="shared" si="61"/>
        <v>2.06.04.03.07</v>
      </c>
      <c r="E223" s="317" t="s">
        <v>198</v>
      </c>
      <c r="F223" s="133" t="s">
        <v>214</v>
      </c>
      <c r="G223" s="318" t="s">
        <v>128</v>
      </c>
      <c r="H223" s="319"/>
      <c r="I223" s="319"/>
      <c r="J223" s="319"/>
      <c r="K223" s="319"/>
      <c r="L223" s="320" t="s">
        <v>310</v>
      </c>
      <c r="M223" s="133" t="s">
        <v>128</v>
      </c>
      <c r="N223" s="320" t="s">
        <v>290</v>
      </c>
      <c r="O223" s="153">
        <v>2011</v>
      </c>
      <c r="P223" s="133" t="s">
        <v>128</v>
      </c>
      <c r="Q223" s="133" t="s">
        <v>128</v>
      </c>
      <c r="R223" s="133" t="s">
        <v>128</v>
      </c>
      <c r="S223" s="133" t="s">
        <v>128</v>
      </c>
      <c r="T223" s="133" t="s">
        <v>128</v>
      </c>
      <c r="U223" s="319"/>
      <c r="V223" s="319"/>
      <c r="W223" s="319"/>
      <c r="X223" s="319"/>
      <c r="Y223" s="319"/>
      <c r="Z223" s="319"/>
      <c r="AA223" s="319"/>
      <c r="AB223" s="319"/>
      <c r="AC223" s="319"/>
      <c r="AD223" s="319"/>
      <c r="AE223" s="319"/>
      <c r="AF223" s="319"/>
      <c r="AG223" s="319"/>
      <c r="AH223" s="319"/>
      <c r="AI223" s="319"/>
      <c r="AJ223" s="319"/>
      <c r="AK223" s="319"/>
      <c r="AL223" s="153" t="s">
        <v>130</v>
      </c>
      <c r="AM223" s="321">
        <v>1186572.7586999999</v>
      </c>
      <c r="AN223" s="153">
        <v>2011</v>
      </c>
      <c r="AO223" s="318">
        <v>1</v>
      </c>
      <c r="AP223" s="318" t="s">
        <v>350</v>
      </c>
      <c r="AQ223" s="126">
        <v>1186572.7586999999</v>
      </c>
      <c r="AR223" s="126">
        <v>1186572.7586999999</v>
      </c>
      <c r="AS223" s="318" t="s">
        <v>86</v>
      </c>
      <c r="AT223" s="318" t="s">
        <v>128</v>
      </c>
      <c r="AU223" s="318" t="s">
        <v>355</v>
      </c>
      <c r="AV223" s="318" t="s">
        <v>93</v>
      </c>
      <c r="AW223" s="324" t="s">
        <v>369</v>
      </c>
      <c r="AX223" s="58" t="s">
        <v>128</v>
      </c>
      <c r="AY223" s="41" t="s">
        <v>128</v>
      </c>
      <c r="AZ223" s="41" t="s">
        <v>128</v>
      </c>
      <c r="BB223" t="str">
        <f t="shared" si="65"/>
        <v>0</v>
      </c>
      <c r="BC223" s="42" t="str">
        <f t="shared" si="68"/>
        <v>2.06.04</v>
      </c>
      <c r="BD223" s="513" t="str">
        <f t="shared" si="66"/>
        <v>MEJA DAN KURSI KERJA/RAPAT PEJABAT</v>
      </c>
      <c r="BE223" s="42">
        <f t="shared" si="67"/>
        <v>5</v>
      </c>
      <c r="BF223" s="515">
        <f t="shared" si="69"/>
        <v>237312.55173999997</v>
      </c>
      <c r="BG223" s="42">
        <f t="shared" si="70"/>
        <v>2</v>
      </c>
      <c r="BH223" s="529">
        <f t="shared" si="71"/>
        <v>474625.10347999993</v>
      </c>
      <c r="BI223" s="517">
        <f t="shared" si="72"/>
        <v>237312.55173999997</v>
      </c>
      <c r="BJ223" s="515">
        <f t="shared" si="73"/>
        <v>237312.55173999997</v>
      </c>
      <c r="BK223" s="525">
        <f t="shared" si="62"/>
        <v>237312.55173999997</v>
      </c>
      <c r="BL223" s="525">
        <f t="shared" si="63"/>
        <v>0</v>
      </c>
      <c r="BM223" s="525">
        <f t="shared" si="57"/>
        <v>0</v>
      </c>
      <c r="BN223" s="516">
        <f t="shared" si="74"/>
        <v>2011</v>
      </c>
      <c r="BO223" s="588">
        <f t="shared" si="64"/>
        <v>10</v>
      </c>
      <c r="BP223" s="589">
        <f t="shared" si="58"/>
        <v>1186562.7586999999</v>
      </c>
      <c r="BQ223" s="682">
        <f t="shared" si="59"/>
        <v>1186562.7586999999</v>
      </c>
      <c r="BR223" s="591">
        <f t="shared" si="60"/>
        <v>1186562.7586999999</v>
      </c>
      <c r="BS223" s="11"/>
    </row>
    <row r="224" spans="1:71" ht="39.75" customHeight="1" x14ac:dyDescent="0.2">
      <c r="A224" s="327"/>
      <c r="B224" s="133" t="s">
        <v>214</v>
      </c>
      <c r="C224" s="316" t="s">
        <v>34</v>
      </c>
      <c r="D224" s="486" t="str">
        <f t="shared" si="61"/>
        <v>2.06.04.03.07</v>
      </c>
      <c r="E224" s="317" t="s">
        <v>198</v>
      </c>
      <c r="F224" s="133" t="s">
        <v>214</v>
      </c>
      <c r="G224" s="318" t="s">
        <v>128</v>
      </c>
      <c r="H224" s="319"/>
      <c r="I224" s="319"/>
      <c r="J224" s="319"/>
      <c r="K224" s="319"/>
      <c r="L224" s="320" t="s">
        <v>310</v>
      </c>
      <c r="M224" s="133" t="s">
        <v>128</v>
      </c>
      <c r="N224" s="320" t="s">
        <v>290</v>
      </c>
      <c r="O224" s="153">
        <v>2011</v>
      </c>
      <c r="P224" s="133" t="s">
        <v>128</v>
      </c>
      <c r="Q224" s="133" t="s">
        <v>128</v>
      </c>
      <c r="R224" s="133" t="s">
        <v>128</v>
      </c>
      <c r="S224" s="133" t="s">
        <v>128</v>
      </c>
      <c r="T224" s="133" t="s">
        <v>128</v>
      </c>
      <c r="U224" s="319"/>
      <c r="V224" s="319"/>
      <c r="W224" s="319"/>
      <c r="X224" s="319"/>
      <c r="Y224" s="319"/>
      <c r="Z224" s="319"/>
      <c r="AA224" s="319"/>
      <c r="AB224" s="319"/>
      <c r="AC224" s="319"/>
      <c r="AD224" s="319"/>
      <c r="AE224" s="319"/>
      <c r="AF224" s="319"/>
      <c r="AG224" s="319"/>
      <c r="AH224" s="319"/>
      <c r="AI224" s="319"/>
      <c r="AJ224" s="319"/>
      <c r="AK224" s="319"/>
      <c r="AL224" s="153" t="s">
        <v>130</v>
      </c>
      <c r="AM224" s="321">
        <v>1186572.7586999999</v>
      </c>
      <c r="AN224" s="153">
        <v>2011</v>
      </c>
      <c r="AO224" s="318">
        <v>1</v>
      </c>
      <c r="AP224" s="318" t="s">
        <v>350</v>
      </c>
      <c r="AQ224" s="126">
        <v>1186572.7586999999</v>
      </c>
      <c r="AR224" s="126">
        <v>1186572.7586999999</v>
      </c>
      <c r="AS224" s="318" t="s">
        <v>86</v>
      </c>
      <c r="AT224" s="318" t="s">
        <v>128</v>
      </c>
      <c r="AU224" s="318" t="s">
        <v>359</v>
      </c>
      <c r="AV224" s="318" t="s">
        <v>93</v>
      </c>
      <c r="AW224" s="324" t="s">
        <v>360</v>
      </c>
      <c r="AX224" s="58" t="s">
        <v>128</v>
      </c>
      <c r="AY224" s="41" t="s">
        <v>128</v>
      </c>
      <c r="AZ224" s="41" t="s">
        <v>128</v>
      </c>
      <c r="BB224" t="str">
        <f t="shared" si="65"/>
        <v>0</v>
      </c>
      <c r="BC224" s="42" t="str">
        <f t="shared" si="68"/>
        <v>2.06.04</v>
      </c>
      <c r="BD224" s="513" t="str">
        <f t="shared" si="66"/>
        <v>MEJA DAN KURSI KERJA/RAPAT PEJABAT</v>
      </c>
      <c r="BE224" s="42">
        <f t="shared" si="67"/>
        <v>5</v>
      </c>
      <c r="BF224" s="515">
        <f t="shared" si="69"/>
        <v>237312.55173999997</v>
      </c>
      <c r="BG224" s="42">
        <f t="shared" si="70"/>
        <v>2</v>
      </c>
      <c r="BH224" s="529">
        <f t="shared" si="71"/>
        <v>474625.10347999993</v>
      </c>
      <c r="BI224" s="517">
        <f t="shared" si="72"/>
        <v>237312.55173999997</v>
      </c>
      <c r="BJ224" s="515">
        <f t="shared" si="73"/>
        <v>237312.55173999997</v>
      </c>
      <c r="BK224" s="525">
        <f t="shared" si="62"/>
        <v>237312.55173999997</v>
      </c>
      <c r="BL224" s="525">
        <f t="shared" si="63"/>
        <v>0</v>
      </c>
      <c r="BM224" s="525">
        <f t="shared" si="57"/>
        <v>0</v>
      </c>
      <c r="BN224" s="516">
        <f t="shared" si="74"/>
        <v>2011</v>
      </c>
      <c r="BO224" s="588">
        <f t="shared" si="64"/>
        <v>10</v>
      </c>
      <c r="BP224" s="589">
        <f t="shared" si="58"/>
        <v>1186562.7586999999</v>
      </c>
      <c r="BQ224" s="682">
        <f t="shared" si="59"/>
        <v>1186562.7586999999</v>
      </c>
      <c r="BR224" s="591">
        <f t="shared" si="60"/>
        <v>1186562.7586999999</v>
      </c>
      <c r="BS224" s="11"/>
    </row>
    <row r="225" spans="1:71" ht="32.25" customHeight="1" x14ac:dyDescent="0.2">
      <c r="A225" s="327"/>
      <c r="B225" s="133" t="s">
        <v>214</v>
      </c>
      <c r="C225" s="316" t="s">
        <v>34</v>
      </c>
      <c r="D225" s="486" t="str">
        <f t="shared" si="61"/>
        <v>2.06.04.03.07</v>
      </c>
      <c r="E225" s="317" t="s">
        <v>198</v>
      </c>
      <c r="F225" s="133" t="s">
        <v>214</v>
      </c>
      <c r="G225" s="318" t="s">
        <v>128</v>
      </c>
      <c r="H225" s="319"/>
      <c r="I225" s="319"/>
      <c r="J225" s="319"/>
      <c r="K225" s="319"/>
      <c r="L225" s="320" t="s">
        <v>310</v>
      </c>
      <c r="M225" s="133" t="s">
        <v>128</v>
      </c>
      <c r="N225" s="320" t="s">
        <v>290</v>
      </c>
      <c r="O225" s="153">
        <v>2011</v>
      </c>
      <c r="P225" s="133" t="s">
        <v>128</v>
      </c>
      <c r="Q225" s="133" t="s">
        <v>128</v>
      </c>
      <c r="R225" s="133" t="s">
        <v>128</v>
      </c>
      <c r="S225" s="133" t="s">
        <v>128</v>
      </c>
      <c r="T225" s="133" t="s">
        <v>128</v>
      </c>
      <c r="U225" s="319"/>
      <c r="V225" s="319"/>
      <c r="W225" s="319"/>
      <c r="X225" s="319"/>
      <c r="Y225" s="319"/>
      <c r="Z225" s="319"/>
      <c r="AA225" s="319"/>
      <c r="AB225" s="319"/>
      <c r="AC225" s="319"/>
      <c r="AD225" s="319"/>
      <c r="AE225" s="319"/>
      <c r="AF225" s="319"/>
      <c r="AG225" s="319"/>
      <c r="AH225" s="319"/>
      <c r="AI225" s="319"/>
      <c r="AJ225" s="319"/>
      <c r="AK225" s="319"/>
      <c r="AL225" s="153" t="s">
        <v>130</v>
      </c>
      <c r="AM225" s="321">
        <v>1186572.7586999999</v>
      </c>
      <c r="AN225" s="153">
        <v>2011</v>
      </c>
      <c r="AO225" s="318">
        <v>1</v>
      </c>
      <c r="AP225" s="318" t="s">
        <v>350</v>
      </c>
      <c r="AQ225" s="126">
        <v>1186572.7586999999</v>
      </c>
      <c r="AR225" s="126">
        <v>1186572.7586999999</v>
      </c>
      <c r="AS225" s="318" t="s">
        <v>86</v>
      </c>
      <c r="AT225" s="318" t="s">
        <v>128</v>
      </c>
      <c r="AU225" s="318" t="s">
        <v>359</v>
      </c>
      <c r="AV225" s="318" t="s">
        <v>93</v>
      </c>
      <c r="AW225" s="324" t="s">
        <v>360</v>
      </c>
      <c r="AX225" s="58" t="s">
        <v>128</v>
      </c>
      <c r="AY225" s="41" t="s">
        <v>128</v>
      </c>
      <c r="AZ225" s="41" t="s">
        <v>128</v>
      </c>
      <c r="BB225" t="str">
        <f t="shared" si="65"/>
        <v>0</v>
      </c>
      <c r="BC225" s="42" t="str">
        <f t="shared" si="68"/>
        <v>2.06.04</v>
      </c>
      <c r="BD225" s="513" t="str">
        <f t="shared" si="66"/>
        <v>MEJA DAN KURSI KERJA/RAPAT PEJABAT</v>
      </c>
      <c r="BE225" s="42">
        <f t="shared" si="67"/>
        <v>5</v>
      </c>
      <c r="BF225" s="515">
        <f t="shared" si="69"/>
        <v>237312.55173999997</v>
      </c>
      <c r="BG225" s="42">
        <f t="shared" si="70"/>
        <v>2</v>
      </c>
      <c r="BH225" s="529">
        <f t="shared" si="71"/>
        <v>474625.10347999993</v>
      </c>
      <c r="BI225" s="517">
        <f t="shared" si="72"/>
        <v>237312.55173999997</v>
      </c>
      <c r="BJ225" s="515">
        <f t="shared" si="73"/>
        <v>237312.55173999997</v>
      </c>
      <c r="BK225" s="525">
        <f t="shared" si="62"/>
        <v>237312.55173999997</v>
      </c>
      <c r="BL225" s="525">
        <f t="shared" si="63"/>
        <v>0</v>
      </c>
      <c r="BM225" s="525">
        <f t="shared" ref="BM225:BM288" si="75">IF(AM225-10=BH225+BI225+BJ225+BK225+BL225,0,BF225)</f>
        <v>0</v>
      </c>
      <c r="BN225" s="516">
        <f t="shared" si="74"/>
        <v>2011</v>
      </c>
      <c r="BO225" s="588">
        <f t="shared" si="64"/>
        <v>10</v>
      </c>
      <c r="BP225" s="589">
        <f t="shared" ref="BP225:BP288" si="76">BH225+BI225+BJ225+BK225</f>
        <v>1186562.7586999999</v>
      </c>
      <c r="BQ225" s="682">
        <f t="shared" ref="BQ225:BQ288" si="77">BH225+BI225+BJ225+BK225+BL225</f>
        <v>1186562.7586999999</v>
      </c>
      <c r="BR225" s="591">
        <f t="shared" ref="BR225:BR288" si="78">BH225+BI225+BJ225+BK225+BL225+BM225</f>
        <v>1186562.7586999999</v>
      </c>
      <c r="BS225" s="11"/>
    </row>
    <row r="226" spans="1:71" ht="50.25" customHeight="1" x14ac:dyDescent="0.2">
      <c r="A226" s="327"/>
      <c r="B226" s="133" t="s">
        <v>214</v>
      </c>
      <c r="C226" s="316" t="s">
        <v>34</v>
      </c>
      <c r="D226" s="486" t="str">
        <f t="shared" ref="D226:D289" si="79">MID(B226,2,18)</f>
        <v>2.06.04.03.07</v>
      </c>
      <c r="E226" s="317" t="s">
        <v>198</v>
      </c>
      <c r="F226" s="133" t="s">
        <v>214</v>
      </c>
      <c r="G226" s="318" t="s">
        <v>128</v>
      </c>
      <c r="H226" s="319"/>
      <c r="I226" s="319"/>
      <c r="J226" s="319"/>
      <c r="K226" s="319"/>
      <c r="L226" s="320" t="s">
        <v>310</v>
      </c>
      <c r="M226" s="133" t="s">
        <v>128</v>
      </c>
      <c r="N226" s="320" t="s">
        <v>290</v>
      </c>
      <c r="O226" s="153">
        <v>2011</v>
      </c>
      <c r="P226" s="133" t="s">
        <v>128</v>
      </c>
      <c r="Q226" s="133" t="s">
        <v>128</v>
      </c>
      <c r="R226" s="133" t="s">
        <v>128</v>
      </c>
      <c r="S226" s="133" t="s">
        <v>128</v>
      </c>
      <c r="T226" s="133" t="s">
        <v>128</v>
      </c>
      <c r="U226" s="319"/>
      <c r="V226" s="319"/>
      <c r="W226" s="319"/>
      <c r="X226" s="319"/>
      <c r="Y226" s="319"/>
      <c r="Z226" s="319"/>
      <c r="AA226" s="319"/>
      <c r="AB226" s="319"/>
      <c r="AC226" s="319"/>
      <c r="AD226" s="319"/>
      <c r="AE226" s="319"/>
      <c r="AF226" s="319"/>
      <c r="AG226" s="319"/>
      <c r="AH226" s="319"/>
      <c r="AI226" s="319"/>
      <c r="AJ226" s="319"/>
      <c r="AK226" s="319"/>
      <c r="AL226" s="153" t="s">
        <v>130</v>
      </c>
      <c r="AM226" s="321">
        <v>1186572.7586999999</v>
      </c>
      <c r="AN226" s="153">
        <v>2011</v>
      </c>
      <c r="AO226" s="318">
        <v>1</v>
      </c>
      <c r="AP226" s="318" t="s">
        <v>350</v>
      </c>
      <c r="AQ226" s="126">
        <v>1186572.7586999999</v>
      </c>
      <c r="AR226" s="126">
        <v>1186572.7586999999</v>
      </c>
      <c r="AS226" s="318" t="s">
        <v>86</v>
      </c>
      <c r="AT226" s="318" t="s">
        <v>128</v>
      </c>
      <c r="AU226" s="318" t="s">
        <v>352</v>
      </c>
      <c r="AV226" s="318" t="s">
        <v>93</v>
      </c>
      <c r="AW226" s="324" t="s">
        <v>353</v>
      </c>
      <c r="AX226" s="58" t="s">
        <v>128</v>
      </c>
      <c r="AY226" s="41" t="s">
        <v>128</v>
      </c>
      <c r="AZ226" s="41" t="s">
        <v>128</v>
      </c>
      <c r="BB226" t="str">
        <f t="shared" si="65"/>
        <v>0</v>
      </c>
      <c r="BC226" s="42" t="str">
        <f t="shared" si="68"/>
        <v>2.06.04</v>
      </c>
      <c r="BD226" s="513" t="str">
        <f t="shared" si="66"/>
        <v>MEJA DAN KURSI KERJA/RAPAT PEJABAT</v>
      </c>
      <c r="BE226" s="42">
        <f t="shared" si="67"/>
        <v>5</v>
      </c>
      <c r="BF226" s="515">
        <f t="shared" si="69"/>
        <v>237312.55173999997</v>
      </c>
      <c r="BG226" s="42">
        <f t="shared" si="70"/>
        <v>2</v>
      </c>
      <c r="BH226" s="529">
        <f t="shared" si="71"/>
        <v>474625.10347999993</v>
      </c>
      <c r="BI226" s="517">
        <f t="shared" si="72"/>
        <v>237312.55173999997</v>
      </c>
      <c r="BJ226" s="515">
        <f t="shared" si="73"/>
        <v>237312.55173999997</v>
      </c>
      <c r="BK226" s="525">
        <f t="shared" ref="BK226:BK289" si="80">IF(AM226-10=BH226+BI226+BJ226,0,BF226)</f>
        <v>237312.55173999997</v>
      </c>
      <c r="BL226" s="525">
        <f t="shared" ref="BL226:BL289" si="81">IF(AM226-10=BH226+BI226+BJ226+BK226,0,BF226)</f>
        <v>0</v>
      </c>
      <c r="BM226" s="525">
        <f t="shared" si="75"/>
        <v>0</v>
      </c>
      <c r="BN226" s="516">
        <f t="shared" si="74"/>
        <v>2011</v>
      </c>
      <c r="BO226" s="588">
        <f t="shared" ref="BO226:BO289" si="82">AM226-(BH226+BI226+BJ226+BK226+BL226+BM226)</f>
        <v>10</v>
      </c>
      <c r="BP226" s="589">
        <f t="shared" si="76"/>
        <v>1186562.7586999999</v>
      </c>
      <c r="BQ226" s="682">
        <f t="shared" si="77"/>
        <v>1186562.7586999999</v>
      </c>
      <c r="BR226" s="591">
        <f t="shared" si="78"/>
        <v>1186562.7586999999</v>
      </c>
      <c r="BS226" s="11"/>
    </row>
    <row r="227" spans="1:71" ht="43.5" customHeight="1" x14ac:dyDescent="0.2">
      <c r="A227" s="327"/>
      <c r="B227" s="133" t="s">
        <v>214</v>
      </c>
      <c r="C227" s="316" t="s">
        <v>34</v>
      </c>
      <c r="D227" s="486" t="str">
        <f t="shared" si="79"/>
        <v>2.06.04.03.07</v>
      </c>
      <c r="E227" s="317" t="s">
        <v>198</v>
      </c>
      <c r="F227" s="133" t="s">
        <v>214</v>
      </c>
      <c r="G227" s="318" t="s">
        <v>128</v>
      </c>
      <c r="H227" s="319"/>
      <c r="I227" s="319"/>
      <c r="J227" s="319"/>
      <c r="K227" s="319"/>
      <c r="L227" s="320" t="s">
        <v>310</v>
      </c>
      <c r="M227" s="133" t="s">
        <v>128</v>
      </c>
      <c r="N227" s="320" t="s">
        <v>290</v>
      </c>
      <c r="O227" s="153">
        <v>2011</v>
      </c>
      <c r="P227" s="133" t="s">
        <v>128</v>
      </c>
      <c r="Q227" s="133" t="s">
        <v>128</v>
      </c>
      <c r="R227" s="133" t="s">
        <v>128</v>
      </c>
      <c r="S227" s="133" t="s">
        <v>128</v>
      </c>
      <c r="T227" s="133" t="s">
        <v>128</v>
      </c>
      <c r="U227" s="319"/>
      <c r="V227" s="319"/>
      <c r="W227" s="319"/>
      <c r="X227" s="319"/>
      <c r="Y227" s="319"/>
      <c r="Z227" s="319"/>
      <c r="AA227" s="319"/>
      <c r="AB227" s="319"/>
      <c r="AC227" s="319"/>
      <c r="AD227" s="319"/>
      <c r="AE227" s="319"/>
      <c r="AF227" s="319"/>
      <c r="AG227" s="319"/>
      <c r="AH227" s="319"/>
      <c r="AI227" s="319"/>
      <c r="AJ227" s="319"/>
      <c r="AK227" s="319"/>
      <c r="AL227" s="153" t="s">
        <v>130</v>
      </c>
      <c r="AM227" s="321">
        <v>1186572.7586999999</v>
      </c>
      <c r="AN227" s="153">
        <v>2011</v>
      </c>
      <c r="AO227" s="318">
        <v>1</v>
      </c>
      <c r="AP227" s="318" t="s">
        <v>350</v>
      </c>
      <c r="AQ227" s="126">
        <v>1186572.7586999999</v>
      </c>
      <c r="AR227" s="126">
        <v>1186572.7586999999</v>
      </c>
      <c r="AS227" s="318" t="s">
        <v>86</v>
      </c>
      <c r="AT227" s="318" t="s">
        <v>128</v>
      </c>
      <c r="AU227" s="318" t="s">
        <v>352</v>
      </c>
      <c r="AV227" s="318" t="s">
        <v>93</v>
      </c>
      <c r="AW227" s="324" t="s">
        <v>368</v>
      </c>
      <c r="AX227" s="58" t="s">
        <v>128</v>
      </c>
      <c r="AY227" s="41" t="s">
        <v>128</v>
      </c>
      <c r="AZ227" s="41" t="s">
        <v>128</v>
      </c>
      <c r="BB227" t="str">
        <f t="shared" si="65"/>
        <v>0</v>
      </c>
      <c r="BC227" s="42" t="str">
        <f t="shared" si="68"/>
        <v>2.06.04</v>
      </c>
      <c r="BD227" s="513" t="str">
        <f t="shared" si="66"/>
        <v>MEJA DAN KURSI KERJA/RAPAT PEJABAT</v>
      </c>
      <c r="BE227" s="42">
        <f t="shared" si="67"/>
        <v>5</v>
      </c>
      <c r="BF227" s="515">
        <f t="shared" si="69"/>
        <v>237312.55173999997</v>
      </c>
      <c r="BG227" s="42">
        <f t="shared" si="70"/>
        <v>2</v>
      </c>
      <c r="BH227" s="529">
        <f t="shared" si="71"/>
        <v>474625.10347999993</v>
      </c>
      <c r="BI227" s="517">
        <f t="shared" si="72"/>
        <v>237312.55173999997</v>
      </c>
      <c r="BJ227" s="515">
        <f t="shared" si="73"/>
        <v>237312.55173999997</v>
      </c>
      <c r="BK227" s="525">
        <f t="shared" si="80"/>
        <v>237312.55173999997</v>
      </c>
      <c r="BL227" s="525">
        <f t="shared" si="81"/>
        <v>0</v>
      </c>
      <c r="BM227" s="525">
        <f t="shared" si="75"/>
        <v>0</v>
      </c>
      <c r="BN227" s="516">
        <f t="shared" si="74"/>
        <v>2011</v>
      </c>
      <c r="BO227" s="588">
        <f t="shared" si="82"/>
        <v>10</v>
      </c>
      <c r="BP227" s="589">
        <f t="shared" si="76"/>
        <v>1186562.7586999999</v>
      </c>
      <c r="BQ227" s="682">
        <f t="shared" si="77"/>
        <v>1186562.7586999999</v>
      </c>
      <c r="BR227" s="591">
        <f t="shared" si="78"/>
        <v>1186562.7586999999</v>
      </c>
      <c r="BS227" s="11"/>
    </row>
    <row r="228" spans="1:71" ht="47.25" customHeight="1" x14ac:dyDescent="0.2">
      <c r="A228" s="340"/>
      <c r="B228" s="105" t="s">
        <v>214</v>
      </c>
      <c r="C228" s="341" t="s">
        <v>34</v>
      </c>
      <c r="D228" s="486" t="str">
        <f t="shared" si="79"/>
        <v>2.06.04.03.07</v>
      </c>
      <c r="E228" s="317" t="s">
        <v>198</v>
      </c>
      <c r="F228" s="105" t="s">
        <v>214</v>
      </c>
      <c r="G228" s="343" t="s">
        <v>128</v>
      </c>
      <c r="H228" s="344"/>
      <c r="I228" s="344"/>
      <c r="J228" s="344"/>
      <c r="K228" s="344"/>
      <c r="L228" s="345" t="s">
        <v>310</v>
      </c>
      <c r="M228" s="105" t="s">
        <v>128</v>
      </c>
      <c r="N228" s="345" t="s">
        <v>290</v>
      </c>
      <c r="O228" s="151">
        <v>2011</v>
      </c>
      <c r="P228" s="105" t="s">
        <v>128</v>
      </c>
      <c r="Q228" s="105" t="s">
        <v>128</v>
      </c>
      <c r="R228" s="105" t="s">
        <v>128</v>
      </c>
      <c r="S228" s="105" t="s">
        <v>128</v>
      </c>
      <c r="T228" s="105" t="s">
        <v>128</v>
      </c>
      <c r="U228" s="344"/>
      <c r="V228" s="344"/>
      <c r="W228" s="344"/>
      <c r="X228" s="344"/>
      <c r="Y228" s="344"/>
      <c r="Z228" s="344"/>
      <c r="AA228" s="344"/>
      <c r="AB228" s="344"/>
      <c r="AC228" s="344"/>
      <c r="AD228" s="344"/>
      <c r="AE228" s="344"/>
      <c r="AF228" s="344"/>
      <c r="AG228" s="344"/>
      <c r="AH228" s="344"/>
      <c r="AI228" s="344"/>
      <c r="AJ228" s="344"/>
      <c r="AK228" s="344"/>
      <c r="AL228" s="151" t="s">
        <v>130</v>
      </c>
      <c r="AM228" s="346">
        <v>1186572.7586999999</v>
      </c>
      <c r="AN228" s="151">
        <v>2011</v>
      </c>
      <c r="AO228" s="343">
        <v>1</v>
      </c>
      <c r="AP228" s="343" t="s">
        <v>350</v>
      </c>
      <c r="AQ228" s="372">
        <v>1186572.7586999999</v>
      </c>
      <c r="AR228" s="372">
        <v>1186572.7586999999</v>
      </c>
      <c r="AS228" s="343" t="s">
        <v>86</v>
      </c>
      <c r="AT228" s="343" t="s">
        <v>128</v>
      </c>
      <c r="AU228" s="343" t="s">
        <v>351</v>
      </c>
      <c r="AV228" s="343" t="s">
        <v>93</v>
      </c>
      <c r="AW228" s="324" t="s">
        <v>358</v>
      </c>
      <c r="AX228" s="58" t="s">
        <v>128</v>
      </c>
      <c r="AY228" s="41" t="s">
        <v>128</v>
      </c>
      <c r="AZ228" s="41" t="s">
        <v>128</v>
      </c>
      <c r="BB228" t="str">
        <f t="shared" si="65"/>
        <v>0</v>
      </c>
      <c r="BC228" s="42" t="str">
        <f t="shared" si="68"/>
        <v>2.06.04</v>
      </c>
      <c r="BD228" s="513" t="str">
        <f t="shared" si="66"/>
        <v>MEJA DAN KURSI KERJA/RAPAT PEJABAT</v>
      </c>
      <c r="BE228" s="42">
        <f t="shared" si="67"/>
        <v>5</v>
      </c>
      <c r="BF228" s="515">
        <f t="shared" si="69"/>
        <v>237312.55173999997</v>
      </c>
      <c r="BG228" s="42">
        <f t="shared" si="70"/>
        <v>2</v>
      </c>
      <c r="BH228" s="529">
        <f t="shared" si="71"/>
        <v>474625.10347999993</v>
      </c>
      <c r="BI228" s="517">
        <f t="shared" si="72"/>
        <v>237312.55173999997</v>
      </c>
      <c r="BJ228" s="515">
        <f t="shared" si="73"/>
        <v>237312.55173999997</v>
      </c>
      <c r="BK228" s="525">
        <f t="shared" si="80"/>
        <v>237312.55173999997</v>
      </c>
      <c r="BL228" s="525">
        <f t="shared" si="81"/>
        <v>0</v>
      </c>
      <c r="BM228" s="525">
        <f t="shared" si="75"/>
        <v>0</v>
      </c>
      <c r="BN228" s="516">
        <f t="shared" si="74"/>
        <v>2011</v>
      </c>
      <c r="BO228" s="588">
        <f t="shared" si="82"/>
        <v>10</v>
      </c>
      <c r="BP228" s="589">
        <f t="shared" si="76"/>
        <v>1186562.7586999999</v>
      </c>
      <c r="BQ228" s="682">
        <f t="shared" si="77"/>
        <v>1186562.7586999999</v>
      </c>
      <c r="BR228" s="591">
        <f t="shared" si="78"/>
        <v>1186562.7586999999</v>
      </c>
      <c r="BS228" s="11"/>
    </row>
    <row r="229" spans="1:71" ht="43.5" customHeight="1" x14ac:dyDescent="0.2">
      <c r="A229" s="340"/>
      <c r="B229" s="105" t="s">
        <v>214</v>
      </c>
      <c r="C229" s="341" t="s">
        <v>34</v>
      </c>
      <c r="D229" s="486" t="str">
        <f t="shared" si="79"/>
        <v>2.06.04.03.07</v>
      </c>
      <c r="E229" s="317" t="s">
        <v>198</v>
      </c>
      <c r="F229" s="105" t="s">
        <v>214</v>
      </c>
      <c r="G229" s="343" t="s">
        <v>128</v>
      </c>
      <c r="H229" s="344"/>
      <c r="I229" s="344"/>
      <c r="J229" s="344"/>
      <c r="K229" s="344"/>
      <c r="L229" s="345" t="s">
        <v>310</v>
      </c>
      <c r="M229" s="105" t="s">
        <v>128</v>
      </c>
      <c r="N229" s="345" t="s">
        <v>290</v>
      </c>
      <c r="O229" s="151">
        <v>2011</v>
      </c>
      <c r="P229" s="105" t="s">
        <v>128</v>
      </c>
      <c r="Q229" s="105" t="s">
        <v>128</v>
      </c>
      <c r="R229" s="105" t="s">
        <v>128</v>
      </c>
      <c r="S229" s="105" t="s">
        <v>128</v>
      </c>
      <c r="T229" s="105" t="s">
        <v>128</v>
      </c>
      <c r="U229" s="344"/>
      <c r="V229" s="344"/>
      <c r="W229" s="344"/>
      <c r="X229" s="344"/>
      <c r="Y229" s="344"/>
      <c r="Z229" s="344"/>
      <c r="AA229" s="344"/>
      <c r="AB229" s="344"/>
      <c r="AC229" s="344"/>
      <c r="AD229" s="344"/>
      <c r="AE229" s="344"/>
      <c r="AF229" s="344"/>
      <c r="AG229" s="344"/>
      <c r="AH229" s="344"/>
      <c r="AI229" s="344"/>
      <c r="AJ229" s="344"/>
      <c r="AK229" s="344"/>
      <c r="AL229" s="151" t="s">
        <v>130</v>
      </c>
      <c r="AM229" s="346">
        <v>1186572.7586999999</v>
      </c>
      <c r="AN229" s="151">
        <v>2011</v>
      </c>
      <c r="AO229" s="343">
        <v>1</v>
      </c>
      <c r="AP229" s="343" t="s">
        <v>350</v>
      </c>
      <c r="AQ229" s="372">
        <v>1186572.7586999999</v>
      </c>
      <c r="AR229" s="372">
        <v>1186572.7586999999</v>
      </c>
      <c r="AS229" s="343" t="s">
        <v>86</v>
      </c>
      <c r="AT229" s="343" t="s">
        <v>128</v>
      </c>
      <c r="AU229" s="343" t="s">
        <v>351</v>
      </c>
      <c r="AV229" s="343" t="s">
        <v>93</v>
      </c>
      <c r="AW229" s="324" t="s">
        <v>358</v>
      </c>
      <c r="AX229" s="58" t="s">
        <v>128</v>
      </c>
      <c r="AY229" s="41" t="s">
        <v>128</v>
      </c>
      <c r="AZ229" s="41" t="s">
        <v>128</v>
      </c>
      <c r="BB229" t="str">
        <f t="shared" si="65"/>
        <v>0</v>
      </c>
      <c r="BC229" s="42" t="str">
        <f t="shared" si="68"/>
        <v>2.06.04</v>
      </c>
      <c r="BD229" s="513" t="str">
        <f t="shared" si="66"/>
        <v>MEJA DAN KURSI KERJA/RAPAT PEJABAT</v>
      </c>
      <c r="BE229" s="42">
        <f t="shared" si="67"/>
        <v>5</v>
      </c>
      <c r="BF229" s="515">
        <f t="shared" si="69"/>
        <v>237312.55173999997</v>
      </c>
      <c r="BG229" s="42">
        <f t="shared" si="70"/>
        <v>2</v>
      </c>
      <c r="BH229" s="529">
        <f t="shared" si="71"/>
        <v>474625.10347999993</v>
      </c>
      <c r="BI229" s="517">
        <f t="shared" si="72"/>
        <v>237312.55173999997</v>
      </c>
      <c r="BJ229" s="515">
        <f t="shared" si="73"/>
        <v>237312.55173999997</v>
      </c>
      <c r="BK229" s="525">
        <f t="shared" si="80"/>
        <v>237312.55173999997</v>
      </c>
      <c r="BL229" s="525">
        <f t="shared" si="81"/>
        <v>0</v>
      </c>
      <c r="BM229" s="525">
        <f t="shared" si="75"/>
        <v>0</v>
      </c>
      <c r="BN229" s="516">
        <f t="shared" si="74"/>
        <v>2011</v>
      </c>
      <c r="BO229" s="588">
        <f t="shared" si="82"/>
        <v>10</v>
      </c>
      <c r="BP229" s="589">
        <f t="shared" si="76"/>
        <v>1186562.7586999999</v>
      </c>
      <c r="BQ229" s="682">
        <f t="shared" si="77"/>
        <v>1186562.7586999999</v>
      </c>
      <c r="BR229" s="591">
        <f t="shared" si="78"/>
        <v>1186562.7586999999</v>
      </c>
      <c r="BS229" s="11"/>
    </row>
    <row r="230" spans="1:71" ht="105" customHeight="1" x14ac:dyDescent="0.2">
      <c r="A230" s="327"/>
      <c r="B230" s="133" t="s">
        <v>144</v>
      </c>
      <c r="C230" s="316" t="s">
        <v>34</v>
      </c>
      <c r="D230" s="486" t="str">
        <f t="shared" si="79"/>
        <v>2.06.03.02.01</v>
      </c>
      <c r="E230" s="480" t="s">
        <v>146</v>
      </c>
      <c r="F230" s="133" t="s">
        <v>144</v>
      </c>
      <c r="G230" s="318" t="s">
        <v>128</v>
      </c>
      <c r="H230" s="319"/>
      <c r="I230" s="319"/>
      <c r="J230" s="319"/>
      <c r="K230" s="319"/>
      <c r="L230" s="461" t="s">
        <v>149</v>
      </c>
      <c r="M230" s="133" t="s">
        <v>128</v>
      </c>
      <c r="N230" s="320" t="s">
        <v>142</v>
      </c>
      <c r="O230" s="153">
        <v>2011</v>
      </c>
      <c r="P230" s="133" t="s">
        <v>128</v>
      </c>
      <c r="Q230" s="133" t="s">
        <v>414</v>
      </c>
      <c r="R230" s="133" t="s">
        <v>128</v>
      </c>
      <c r="S230" s="133" t="s">
        <v>128</v>
      </c>
      <c r="T230" s="133" t="s">
        <v>128</v>
      </c>
      <c r="U230" s="319"/>
      <c r="V230" s="319"/>
      <c r="W230" s="319"/>
      <c r="X230" s="319"/>
      <c r="Y230" s="319"/>
      <c r="Z230" s="319"/>
      <c r="AA230" s="319"/>
      <c r="AB230" s="319"/>
      <c r="AC230" s="319"/>
      <c r="AD230" s="319"/>
      <c r="AE230" s="319"/>
      <c r="AF230" s="319"/>
      <c r="AG230" s="319"/>
      <c r="AH230" s="319"/>
      <c r="AI230" s="319"/>
      <c r="AJ230" s="319"/>
      <c r="AK230" s="319"/>
      <c r="AL230" s="153" t="s">
        <v>130</v>
      </c>
      <c r="AM230" s="321">
        <v>20267675.151919998</v>
      </c>
      <c r="AN230" s="153">
        <v>2011</v>
      </c>
      <c r="AO230" s="318">
        <v>1</v>
      </c>
      <c r="AP230" s="318" t="s">
        <v>350</v>
      </c>
      <c r="AQ230" s="126">
        <v>20267675.151919998</v>
      </c>
      <c r="AR230" s="126">
        <v>20267675.151919998</v>
      </c>
      <c r="AS230" s="318" t="s">
        <v>86</v>
      </c>
      <c r="AT230" s="318" t="s">
        <v>128</v>
      </c>
      <c r="AU230" s="318" t="s">
        <v>355</v>
      </c>
      <c r="AV230" s="318" t="s">
        <v>93</v>
      </c>
      <c r="AW230" s="324" t="s">
        <v>371</v>
      </c>
      <c r="AX230" s="58" t="s">
        <v>128</v>
      </c>
      <c r="AY230" s="41" t="s">
        <v>128</v>
      </c>
      <c r="AZ230" s="41" t="s">
        <v>128</v>
      </c>
      <c r="BB230" t="str">
        <f t="shared" si="65"/>
        <v>0</v>
      </c>
      <c r="BC230" s="42" t="str">
        <f t="shared" si="68"/>
        <v>2.06.03</v>
      </c>
      <c r="BD230" s="513" t="str">
        <f t="shared" si="66"/>
        <v>KOMPUTER</v>
      </c>
      <c r="BE230" s="42">
        <f t="shared" si="67"/>
        <v>4</v>
      </c>
      <c r="BF230" s="515">
        <f t="shared" si="69"/>
        <v>5066916.2879799996</v>
      </c>
      <c r="BG230" s="42">
        <f t="shared" si="70"/>
        <v>2</v>
      </c>
      <c r="BH230" s="529">
        <f t="shared" si="71"/>
        <v>10133832.575959999</v>
      </c>
      <c r="BI230" s="517">
        <f t="shared" si="72"/>
        <v>5066916.2879799996</v>
      </c>
      <c r="BJ230" s="515">
        <f t="shared" si="73"/>
        <v>5066916.2879799996</v>
      </c>
      <c r="BK230" s="525">
        <f t="shared" si="80"/>
        <v>0</v>
      </c>
      <c r="BL230" s="525">
        <f t="shared" si="81"/>
        <v>0</v>
      </c>
      <c r="BM230" s="525">
        <f t="shared" si="75"/>
        <v>0</v>
      </c>
      <c r="BN230" s="516">
        <f t="shared" si="74"/>
        <v>2011</v>
      </c>
      <c r="BO230" s="588">
        <f t="shared" si="82"/>
        <v>10</v>
      </c>
      <c r="BP230" s="589">
        <f t="shared" si="76"/>
        <v>20267665.151919998</v>
      </c>
      <c r="BQ230" s="682">
        <f t="shared" si="77"/>
        <v>20267665.151919998</v>
      </c>
      <c r="BR230" s="591">
        <f t="shared" si="78"/>
        <v>20267665.151919998</v>
      </c>
      <c r="BS230" s="11"/>
    </row>
    <row r="231" spans="1:71" ht="115.25" customHeight="1" x14ac:dyDescent="0.2">
      <c r="A231" s="330"/>
      <c r="B231" s="214" t="s">
        <v>144</v>
      </c>
      <c r="C231" s="331" t="s">
        <v>34</v>
      </c>
      <c r="D231" s="494" t="str">
        <f t="shared" si="79"/>
        <v>2.06.03.02.01</v>
      </c>
      <c r="E231" s="481" t="s">
        <v>147</v>
      </c>
      <c r="F231" s="214" t="s">
        <v>144</v>
      </c>
      <c r="G231" s="332" t="s">
        <v>128</v>
      </c>
      <c r="H231" s="333"/>
      <c r="I231" s="333"/>
      <c r="J231" s="333"/>
      <c r="K231" s="333"/>
      <c r="L231" s="462" t="s">
        <v>150</v>
      </c>
      <c r="M231" s="214" t="s">
        <v>128</v>
      </c>
      <c r="N231" s="334" t="s">
        <v>142</v>
      </c>
      <c r="O231" s="278">
        <v>2011</v>
      </c>
      <c r="P231" s="214" t="s">
        <v>128</v>
      </c>
      <c r="Q231" s="214" t="s">
        <v>413</v>
      </c>
      <c r="R231" s="214" t="s">
        <v>128</v>
      </c>
      <c r="S231" s="214" t="s">
        <v>128</v>
      </c>
      <c r="T231" s="214" t="s">
        <v>128</v>
      </c>
      <c r="U231" s="333"/>
      <c r="V231" s="333"/>
      <c r="W231" s="333"/>
      <c r="X231" s="333"/>
      <c r="Y231" s="333"/>
      <c r="Z231" s="333"/>
      <c r="AA231" s="333"/>
      <c r="AB231" s="333"/>
      <c r="AC231" s="333"/>
      <c r="AD231" s="333"/>
      <c r="AE231" s="333"/>
      <c r="AF231" s="333"/>
      <c r="AG231" s="333"/>
      <c r="AH231" s="333"/>
      <c r="AI231" s="333"/>
      <c r="AJ231" s="333"/>
      <c r="AK231" s="333"/>
      <c r="AL231" s="278" t="s">
        <v>130</v>
      </c>
      <c r="AM231" s="335">
        <v>10057643.310000001</v>
      </c>
      <c r="AN231" s="278">
        <v>2011</v>
      </c>
      <c r="AO231" s="332">
        <v>1</v>
      </c>
      <c r="AP231" s="332" t="s">
        <v>350</v>
      </c>
      <c r="AQ231" s="211">
        <v>10057643.310000001</v>
      </c>
      <c r="AR231" s="211">
        <v>10057643.310000001</v>
      </c>
      <c r="AS231" s="332" t="s">
        <v>86</v>
      </c>
      <c r="AT231" s="332" t="s">
        <v>128</v>
      </c>
      <c r="AU231" s="332" t="s">
        <v>355</v>
      </c>
      <c r="AV231" s="332" t="s">
        <v>93</v>
      </c>
      <c r="AW231" s="337" t="s">
        <v>371</v>
      </c>
      <c r="AX231" s="58" t="s">
        <v>128</v>
      </c>
      <c r="AY231" s="41" t="s">
        <v>128</v>
      </c>
      <c r="AZ231" s="41" t="s">
        <v>128</v>
      </c>
      <c r="BB231" t="str">
        <f t="shared" si="65"/>
        <v>0</v>
      </c>
      <c r="BC231" s="42" t="str">
        <f t="shared" si="68"/>
        <v>2.06.03</v>
      </c>
      <c r="BD231" s="513" t="str">
        <f t="shared" si="66"/>
        <v>KOMPUTER</v>
      </c>
      <c r="BE231" s="42">
        <f t="shared" si="67"/>
        <v>4</v>
      </c>
      <c r="BF231" s="515">
        <f t="shared" si="69"/>
        <v>2514408.3275000001</v>
      </c>
      <c r="BG231" s="42">
        <f t="shared" si="70"/>
        <v>2</v>
      </c>
      <c r="BH231" s="529">
        <f t="shared" si="71"/>
        <v>5028816.6550000003</v>
      </c>
      <c r="BI231" s="517">
        <f t="shared" si="72"/>
        <v>2514408.3275000001</v>
      </c>
      <c r="BJ231" s="515">
        <f t="shared" si="73"/>
        <v>2514408.3275000001</v>
      </c>
      <c r="BK231" s="525">
        <f t="shared" si="80"/>
        <v>0</v>
      </c>
      <c r="BL231" s="525">
        <f t="shared" si="81"/>
        <v>0</v>
      </c>
      <c r="BM231" s="525">
        <f t="shared" si="75"/>
        <v>0</v>
      </c>
      <c r="BN231" s="516">
        <f t="shared" si="74"/>
        <v>2011</v>
      </c>
      <c r="BO231" s="588">
        <f t="shared" si="82"/>
        <v>10</v>
      </c>
      <c r="BP231" s="589">
        <f t="shared" si="76"/>
        <v>10057633.310000001</v>
      </c>
      <c r="BQ231" s="682">
        <f t="shared" si="77"/>
        <v>10057633.310000001</v>
      </c>
      <c r="BR231" s="591">
        <f t="shared" si="78"/>
        <v>10057633.310000001</v>
      </c>
      <c r="BS231" s="11"/>
    </row>
    <row r="232" spans="1:71" ht="137" customHeight="1" x14ac:dyDescent="0.2">
      <c r="A232" s="327"/>
      <c r="B232" s="133" t="s">
        <v>144</v>
      </c>
      <c r="C232" s="316" t="s">
        <v>34</v>
      </c>
      <c r="D232" s="486" t="str">
        <f t="shared" si="79"/>
        <v>2.06.03.02.01</v>
      </c>
      <c r="E232" s="482" t="s">
        <v>203</v>
      </c>
      <c r="F232" s="133" t="s">
        <v>144</v>
      </c>
      <c r="G232" s="318" t="s">
        <v>128</v>
      </c>
      <c r="H232" s="319"/>
      <c r="I232" s="319"/>
      <c r="J232" s="319"/>
      <c r="K232" s="319"/>
      <c r="L232" s="463" t="s">
        <v>315</v>
      </c>
      <c r="M232" s="133" t="s">
        <v>128</v>
      </c>
      <c r="N232" s="320" t="s">
        <v>142</v>
      </c>
      <c r="O232" s="153">
        <v>2011</v>
      </c>
      <c r="P232" s="133" t="s">
        <v>128</v>
      </c>
      <c r="Q232" s="133" t="s">
        <v>410</v>
      </c>
      <c r="R232" s="133" t="s">
        <v>128</v>
      </c>
      <c r="S232" s="133" t="s">
        <v>128</v>
      </c>
      <c r="T232" s="133" t="s">
        <v>128</v>
      </c>
      <c r="U232" s="319"/>
      <c r="V232" s="319"/>
      <c r="W232" s="319"/>
      <c r="X232" s="319"/>
      <c r="Y232" s="319"/>
      <c r="Z232" s="319"/>
      <c r="AA232" s="319"/>
      <c r="AB232" s="319"/>
      <c r="AC232" s="319"/>
      <c r="AD232" s="319"/>
      <c r="AE232" s="319"/>
      <c r="AF232" s="319"/>
      <c r="AG232" s="319"/>
      <c r="AH232" s="319"/>
      <c r="AI232" s="319"/>
      <c r="AJ232" s="319"/>
      <c r="AK232" s="319"/>
      <c r="AL232" s="153" t="s">
        <v>130</v>
      </c>
      <c r="AM232" s="321">
        <v>15086464.970000001</v>
      </c>
      <c r="AN232" s="153">
        <v>2011</v>
      </c>
      <c r="AO232" s="318">
        <v>1</v>
      </c>
      <c r="AP232" s="318" t="s">
        <v>350</v>
      </c>
      <c r="AQ232" s="126">
        <v>15086464.970000001</v>
      </c>
      <c r="AR232" s="126">
        <v>15086464.970000001</v>
      </c>
      <c r="AS232" s="318" t="s">
        <v>86</v>
      </c>
      <c r="AT232" s="318" t="s">
        <v>128</v>
      </c>
      <c r="AU232" s="318" t="s">
        <v>355</v>
      </c>
      <c r="AV232" s="318" t="s">
        <v>93</v>
      </c>
      <c r="AW232" s="325" t="s">
        <v>378</v>
      </c>
      <c r="AX232" s="58" t="s">
        <v>128</v>
      </c>
      <c r="AY232" s="41" t="s">
        <v>128</v>
      </c>
      <c r="AZ232" s="41" t="s">
        <v>128</v>
      </c>
      <c r="BB232" t="str">
        <f t="shared" si="65"/>
        <v>0</v>
      </c>
      <c r="BC232" s="42" t="str">
        <f t="shared" si="68"/>
        <v>2.06.03</v>
      </c>
      <c r="BD232" s="513" t="str">
        <f t="shared" si="66"/>
        <v>KOMPUTER</v>
      </c>
      <c r="BE232" s="42">
        <f t="shared" si="67"/>
        <v>4</v>
      </c>
      <c r="BF232" s="515">
        <f t="shared" si="69"/>
        <v>3771613.7425000002</v>
      </c>
      <c r="BG232" s="42">
        <f t="shared" si="70"/>
        <v>2</v>
      </c>
      <c r="BH232" s="529">
        <f t="shared" si="71"/>
        <v>7543227.4850000003</v>
      </c>
      <c r="BI232" s="517">
        <f t="shared" si="72"/>
        <v>3771613.7425000002</v>
      </c>
      <c r="BJ232" s="515">
        <f t="shared" si="73"/>
        <v>3771613.7425000002</v>
      </c>
      <c r="BK232" s="525">
        <f t="shared" si="80"/>
        <v>0</v>
      </c>
      <c r="BL232" s="525">
        <f t="shared" si="81"/>
        <v>0</v>
      </c>
      <c r="BM232" s="525">
        <f t="shared" si="75"/>
        <v>0</v>
      </c>
      <c r="BN232" s="516">
        <f t="shared" si="74"/>
        <v>2011</v>
      </c>
      <c r="BO232" s="588">
        <f t="shared" si="82"/>
        <v>10</v>
      </c>
      <c r="BP232" s="589">
        <f t="shared" si="76"/>
        <v>15086454.970000001</v>
      </c>
      <c r="BQ232" s="682">
        <f t="shared" si="77"/>
        <v>15086454.970000001</v>
      </c>
      <c r="BR232" s="591">
        <f t="shared" si="78"/>
        <v>15086454.970000001</v>
      </c>
      <c r="BS232" s="11"/>
    </row>
    <row r="233" spans="1:71" ht="114" customHeight="1" x14ac:dyDescent="0.2">
      <c r="A233" s="327"/>
      <c r="B233" s="133" t="s">
        <v>144</v>
      </c>
      <c r="C233" s="316" t="s">
        <v>34</v>
      </c>
      <c r="D233" s="486" t="str">
        <f t="shared" si="79"/>
        <v>2.06.03.02.01</v>
      </c>
      <c r="E233" s="482" t="s">
        <v>203</v>
      </c>
      <c r="F233" s="133" t="s">
        <v>144</v>
      </c>
      <c r="G233" s="318" t="s">
        <v>128</v>
      </c>
      <c r="H233" s="319"/>
      <c r="I233" s="319"/>
      <c r="J233" s="319"/>
      <c r="K233" s="319"/>
      <c r="L233" s="463" t="s">
        <v>315</v>
      </c>
      <c r="M233" s="133" t="s">
        <v>128</v>
      </c>
      <c r="N233" s="320" t="s">
        <v>142</v>
      </c>
      <c r="O233" s="153">
        <v>2011</v>
      </c>
      <c r="P233" s="133" t="s">
        <v>128</v>
      </c>
      <c r="Q233" s="133" t="s">
        <v>412</v>
      </c>
      <c r="R233" s="133" t="s">
        <v>128</v>
      </c>
      <c r="S233" s="133" t="s">
        <v>128</v>
      </c>
      <c r="T233" s="133" t="s">
        <v>128</v>
      </c>
      <c r="U233" s="319"/>
      <c r="V233" s="319"/>
      <c r="W233" s="319"/>
      <c r="X233" s="319"/>
      <c r="Y233" s="319"/>
      <c r="Z233" s="319"/>
      <c r="AA233" s="319"/>
      <c r="AB233" s="319"/>
      <c r="AC233" s="319"/>
      <c r="AD233" s="319"/>
      <c r="AE233" s="319"/>
      <c r="AF233" s="319"/>
      <c r="AG233" s="319"/>
      <c r="AH233" s="319"/>
      <c r="AI233" s="319"/>
      <c r="AJ233" s="319"/>
      <c r="AK233" s="319"/>
      <c r="AL233" s="153" t="s">
        <v>130</v>
      </c>
      <c r="AM233" s="321">
        <v>15086464.970000001</v>
      </c>
      <c r="AN233" s="153">
        <v>2011</v>
      </c>
      <c r="AO233" s="318">
        <v>1</v>
      </c>
      <c r="AP233" s="318" t="s">
        <v>350</v>
      </c>
      <c r="AQ233" s="126">
        <v>15086464.970000001</v>
      </c>
      <c r="AR233" s="126">
        <v>15086464.970000001</v>
      </c>
      <c r="AS233" s="318" t="s">
        <v>86</v>
      </c>
      <c r="AT233" s="318" t="s">
        <v>128</v>
      </c>
      <c r="AU233" s="318" t="s">
        <v>355</v>
      </c>
      <c r="AV233" s="318" t="s">
        <v>93</v>
      </c>
      <c r="AW233" s="325" t="s">
        <v>379</v>
      </c>
      <c r="AX233" s="58" t="s">
        <v>128</v>
      </c>
      <c r="AY233" s="41" t="s">
        <v>128</v>
      </c>
      <c r="AZ233" s="41" t="s">
        <v>128</v>
      </c>
      <c r="BB233" t="str">
        <f t="shared" si="65"/>
        <v>0</v>
      </c>
      <c r="BC233" s="42" t="str">
        <f t="shared" si="68"/>
        <v>2.06.03</v>
      </c>
      <c r="BD233" s="513" t="str">
        <f t="shared" si="66"/>
        <v>KOMPUTER</v>
      </c>
      <c r="BE233" s="42">
        <f t="shared" si="67"/>
        <v>4</v>
      </c>
      <c r="BF233" s="515">
        <f t="shared" si="69"/>
        <v>3771613.7425000002</v>
      </c>
      <c r="BG233" s="42">
        <f t="shared" si="70"/>
        <v>2</v>
      </c>
      <c r="BH233" s="529">
        <f t="shared" si="71"/>
        <v>7543227.4850000003</v>
      </c>
      <c r="BI233" s="517">
        <f t="shared" si="72"/>
        <v>3771613.7425000002</v>
      </c>
      <c r="BJ233" s="515">
        <f t="shared" si="73"/>
        <v>3771613.7425000002</v>
      </c>
      <c r="BK233" s="525">
        <f t="shared" si="80"/>
        <v>0</v>
      </c>
      <c r="BL233" s="525">
        <f t="shared" si="81"/>
        <v>0</v>
      </c>
      <c r="BM233" s="525">
        <f t="shared" si="75"/>
        <v>0</v>
      </c>
      <c r="BN233" s="516">
        <f t="shared" si="74"/>
        <v>2011</v>
      </c>
      <c r="BO233" s="588">
        <f t="shared" si="82"/>
        <v>10</v>
      </c>
      <c r="BP233" s="589">
        <f t="shared" si="76"/>
        <v>15086454.970000001</v>
      </c>
      <c r="BQ233" s="682">
        <f t="shared" si="77"/>
        <v>15086454.970000001</v>
      </c>
      <c r="BR233" s="591">
        <f t="shared" si="78"/>
        <v>15086454.970000001</v>
      </c>
      <c r="BS233" s="11"/>
    </row>
    <row r="234" spans="1:71" ht="119" customHeight="1" x14ac:dyDescent="0.2">
      <c r="A234" s="327"/>
      <c r="B234" s="133" t="s">
        <v>144</v>
      </c>
      <c r="C234" s="316" t="s">
        <v>34</v>
      </c>
      <c r="D234" s="486" t="str">
        <f t="shared" si="79"/>
        <v>2.06.03.02.01</v>
      </c>
      <c r="E234" s="482" t="s">
        <v>203</v>
      </c>
      <c r="F234" s="133" t="s">
        <v>144</v>
      </c>
      <c r="G234" s="318" t="s">
        <v>128</v>
      </c>
      <c r="H234" s="319"/>
      <c r="I234" s="319"/>
      <c r="J234" s="319"/>
      <c r="K234" s="319"/>
      <c r="L234" s="463" t="s">
        <v>315</v>
      </c>
      <c r="M234" s="133" t="s">
        <v>128</v>
      </c>
      <c r="N234" s="320" t="s">
        <v>142</v>
      </c>
      <c r="O234" s="153">
        <v>2011</v>
      </c>
      <c r="P234" s="133" t="s">
        <v>128</v>
      </c>
      <c r="Q234" s="133" t="s">
        <v>411</v>
      </c>
      <c r="R234" s="133" t="s">
        <v>128</v>
      </c>
      <c r="S234" s="133" t="s">
        <v>128</v>
      </c>
      <c r="T234" s="133" t="s">
        <v>128</v>
      </c>
      <c r="U234" s="319"/>
      <c r="V234" s="319"/>
      <c r="W234" s="319"/>
      <c r="X234" s="319"/>
      <c r="Y234" s="319"/>
      <c r="Z234" s="319"/>
      <c r="AA234" s="319"/>
      <c r="AB234" s="319"/>
      <c r="AC234" s="319"/>
      <c r="AD234" s="319"/>
      <c r="AE234" s="319"/>
      <c r="AF234" s="319"/>
      <c r="AG234" s="319"/>
      <c r="AH234" s="319"/>
      <c r="AI234" s="319"/>
      <c r="AJ234" s="319"/>
      <c r="AK234" s="319"/>
      <c r="AL234" s="153" t="s">
        <v>130</v>
      </c>
      <c r="AM234" s="321">
        <v>15086464.970000001</v>
      </c>
      <c r="AN234" s="153">
        <v>2011</v>
      </c>
      <c r="AO234" s="318">
        <v>1</v>
      </c>
      <c r="AP234" s="318" t="s">
        <v>350</v>
      </c>
      <c r="AQ234" s="126">
        <v>15086464.970000001</v>
      </c>
      <c r="AR234" s="126">
        <v>15086464.970000001</v>
      </c>
      <c r="AS234" s="318" t="s">
        <v>86</v>
      </c>
      <c r="AT234" s="318" t="s">
        <v>128</v>
      </c>
      <c r="AU234" s="318" t="s">
        <v>356</v>
      </c>
      <c r="AV234" s="318" t="s">
        <v>93</v>
      </c>
      <c r="AW234" s="325" t="s">
        <v>380</v>
      </c>
      <c r="AX234" s="58" t="s">
        <v>128</v>
      </c>
      <c r="AY234" s="41" t="s">
        <v>128</v>
      </c>
      <c r="AZ234" s="41" t="s">
        <v>128</v>
      </c>
      <c r="BB234" t="str">
        <f t="shared" si="65"/>
        <v>0</v>
      </c>
      <c r="BC234" s="42" t="str">
        <f t="shared" si="68"/>
        <v>2.06.03</v>
      </c>
      <c r="BD234" s="513" t="str">
        <f t="shared" si="66"/>
        <v>KOMPUTER</v>
      </c>
      <c r="BE234" s="42">
        <f t="shared" si="67"/>
        <v>4</v>
      </c>
      <c r="BF234" s="515">
        <f t="shared" si="69"/>
        <v>3771613.7425000002</v>
      </c>
      <c r="BG234" s="42">
        <f t="shared" si="70"/>
        <v>2</v>
      </c>
      <c r="BH234" s="529">
        <f t="shared" si="71"/>
        <v>7543227.4850000003</v>
      </c>
      <c r="BI234" s="517">
        <f t="shared" si="72"/>
        <v>3771613.7425000002</v>
      </c>
      <c r="BJ234" s="515">
        <f t="shared" si="73"/>
        <v>3771613.7425000002</v>
      </c>
      <c r="BK234" s="525">
        <f t="shared" si="80"/>
        <v>0</v>
      </c>
      <c r="BL234" s="525">
        <f t="shared" si="81"/>
        <v>0</v>
      </c>
      <c r="BM234" s="525">
        <f t="shared" si="75"/>
        <v>0</v>
      </c>
      <c r="BN234" s="516">
        <f t="shared" si="74"/>
        <v>2011</v>
      </c>
      <c r="BO234" s="588">
        <f t="shared" si="82"/>
        <v>10</v>
      </c>
      <c r="BP234" s="589">
        <f t="shared" si="76"/>
        <v>15086454.970000001</v>
      </c>
      <c r="BQ234" s="682">
        <f t="shared" si="77"/>
        <v>15086454.970000001</v>
      </c>
      <c r="BR234" s="591">
        <f t="shared" si="78"/>
        <v>15086454.970000001</v>
      </c>
      <c r="BS234" s="11"/>
    </row>
    <row r="235" spans="1:71" ht="38" customHeight="1" x14ac:dyDescent="0.2">
      <c r="A235" s="327"/>
      <c r="B235" s="133" t="s">
        <v>144</v>
      </c>
      <c r="C235" s="316" t="s">
        <v>34</v>
      </c>
      <c r="D235" s="486" t="str">
        <f t="shared" si="79"/>
        <v>2.06.03.02.01</v>
      </c>
      <c r="E235" s="482" t="s">
        <v>204</v>
      </c>
      <c r="F235" s="133" t="s">
        <v>144</v>
      </c>
      <c r="G235" s="318" t="s">
        <v>128</v>
      </c>
      <c r="H235" s="319"/>
      <c r="I235" s="319"/>
      <c r="J235" s="319"/>
      <c r="K235" s="319"/>
      <c r="L235" s="463" t="s">
        <v>316</v>
      </c>
      <c r="M235" s="153" t="s">
        <v>317</v>
      </c>
      <c r="N235" s="320" t="s">
        <v>142</v>
      </c>
      <c r="O235" s="153">
        <v>2011</v>
      </c>
      <c r="P235" s="133" t="s">
        <v>128</v>
      </c>
      <c r="Q235" s="133" t="s">
        <v>415</v>
      </c>
      <c r="R235" s="133" t="s">
        <v>128</v>
      </c>
      <c r="S235" s="133" t="s">
        <v>128</v>
      </c>
      <c r="T235" s="133" t="s">
        <v>128</v>
      </c>
      <c r="U235" s="319"/>
      <c r="V235" s="319"/>
      <c r="W235" s="319"/>
      <c r="X235" s="319"/>
      <c r="Y235" s="319"/>
      <c r="Z235" s="319"/>
      <c r="AA235" s="319"/>
      <c r="AB235" s="319"/>
      <c r="AC235" s="319"/>
      <c r="AD235" s="319"/>
      <c r="AE235" s="319"/>
      <c r="AF235" s="319"/>
      <c r="AG235" s="319"/>
      <c r="AH235" s="319"/>
      <c r="AI235" s="319"/>
      <c r="AJ235" s="319"/>
      <c r="AK235" s="319"/>
      <c r="AL235" s="153" t="s">
        <v>130</v>
      </c>
      <c r="AM235" s="321">
        <v>2011528.66</v>
      </c>
      <c r="AN235" s="153">
        <v>2011</v>
      </c>
      <c r="AO235" s="318">
        <v>1</v>
      </c>
      <c r="AP235" s="318" t="s">
        <v>350</v>
      </c>
      <c r="AQ235" s="126">
        <v>2011528.66</v>
      </c>
      <c r="AR235" s="126">
        <v>2011528.66</v>
      </c>
      <c r="AS235" s="318" t="s">
        <v>86</v>
      </c>
      <c r="AT235" s="318" t="s">
        <v>128</v>
      </c>
      <c r="AU235" s="318" t="s">
        <v>355</v>
      </c>
      <c r="AV235" s="318" t="s">
        <v>93</v>
      </c>
      <c r="AW235" s="324" t="s">
        <v>371</v>
      </c>
      <c r="AX235" s="58" t="s">
        <v>128</v>
      </c>
      <c r="AY235" s="41" t="s">
        <v>128</v>
      </c>
      <c r="AZ235" s="41" t="s">
        <v>128</v>
      </c>
      <c r="BB235" t="str">
        <f t="shared" si="65"/>
        <v>0</v>
      </c>
      <c r="BC235" s="42" t="str">
        <f t="shared" si="68"/>
        <v>2.06.03</v>
      </c>
      <c r="BD235" s="513" t="str">
        <f t="shared" si="66"/>
        <v>KOMPUTER</v>
      </c>
      <c r="BE235" s="42">
        <f t="shared" si="67"/>
        <v>4</v>
      </c>
      <c r="BF235" s="515">
        <f t="shared" si="69"/>
        <v>502879.66499999998</v>
      </c>
      <c r="BG235" s="42">
        <f t="shared" si="70"/>
        <v>2</v>
      </c>
      <c r="BH235" s="529">
        <f t="shared" si="71"/>
        <v>1005759.33</v>
      </c>
      <c r="BI235" s="517">
        <f t="shared" si="72"/>
        <v>502879.66499999998</v>
      </c>
      <c r="BJ235" s="515">
        <f t="shared" si="73"/>
        <v>502879.66499999998</v>
      </c>
      <c r="BK235" s="525">
        <f t="shared" si="80"/>
        <v>0</v>
      </c>
      <c r="BL235" s="525">
        <f t="shared" si="81"/>
        <v>0</v>
      </c>
      <c r="BM235" s="525">
        <f t="shared" si="75"/>
        <v>0</v>
      </c>
      <c r="BN235" s="516">
        <f t="shared" si="74"/>
        <v>2011</v>
      </c>
      <c r="BO235" s="588">
        <f t="shared" si="82"/>
        <v>10</v>
      </c>
      <c r="BP235" s="589">
        <f t="shared" si="76"/>
        <v>2011518.66</v>
      </c>
      <c r="BQ235" s="682">
        <f t="shared" si="77"/>
        <v>2011518.66</v>
      </c>
      <c r="BR235" s="591">
        <f t="shared" si="78"/>
        <v>2011518.66</v>
      </c>
      <c r="BS235" s="11"/>
    </row>
    <row r="236" spans="1:71" ht="30" customHeight="1" x14ac:dyDescent="0.2">
      <c r="A236" s="340"/>
      <c r="B236" s="105" t="s">
        <v>340</v>
      </c>
      <c r="C236" s="341" t="s">
        <v>34</v>
      </c>
      <c r="D236" s="486" t="str">
        <f t="shared" si="79"/>
        <v>2.06.03.05.03</v>
      </c>
      <c r="E236" s="482" t="s">
        <v>205</v>
      </c>
      <c r="F236" s="105" t="s">
        <v>340</v>
      </c>
      <c r="G236" s="343" t="s">
        <v>128</v>
      </c>
      <c r="H236" s="344"/>
      <c r="I236" s="344"/>
      <c r="J236" s="344"/>
      <c r="K236" s="344"/>
      <c r="L236" s="464" t="s">
        <v>318</v>
      </c>
      <c r="M236" s="105" t="s">
        <v>128</v>
      </c>
      <c r="N236" s="345" t="s">
        <v>142</v>
      </c>
      <c r="O236" s="151">
        <v>2011</v>
      </c>
      <c r="P236" s="105" t="s">
        <v>128</v>
      </c>
      <c r="Q236" s="105" t="s">
        <v>128</v>
      </c>
      <c r="R236" s="105" t="s">
        <v>128</v>
      </c>
      <c r="S236" s="105" t="s">
        <v>128</v>
      </c>
      <c r="T236" s="105" t="s">
        <v>128</v>
      </c>
      <c r="U236" s="344"/>
      <c r="V236" s="344"/>
      <c r="W236" s="344"/>
      <c r="X236" s="344"/>
      <c r="Y236" s="344"/>
      <c r="Z236" s="344"/>
      <c r="AA236" s="344"/>
      <c r="AB236" s="344"/>
      <c r="AC236" s="344"/>
      <c r="AD236" s="344"/>
      <c r="AE236" s="344"/>
      <c r="AF236" s="344"/>
      <c r="AG236" s="344"/>
      <c r="AH236" s="344"/>
      <c r="AI236" s="344"/>
      <c r="AJ236" s="344"/>
      <c r="AK236" s="344"/>
      <c r="AL236" s="151" t="s">
        <v>130</v>
      </c>
      <c r="AM236" s="346">
        <v>502882.17</v>
      </c>
      <c r="AN236" s="151">
        <v>2011</v>
      </c>
      <c r="AO236" s="343">
        <v>1</v>
      </c>
      <c r="AP236" s="343" t="s">
        <v>350</v>
      </c>
      <c r="AQ236" s="372">
        <v>502882.17</v>
      </c>
      <c r="AR236" s="372">
        <v>502882.17</v>
      </c>
      <c r="AS236" s="343" t="s">
        <v>86</v>
      </c>
      <c r="AT236" s="343" t="s">
        <v>128</v>
      </c>
      <c r="AU236" s="343" t="s">
        <v>355</v>
      </c>
      <c r="AV236" s="343" t="s">
        <v>93</v>
      </c>
      <c r="AW236" s="324" t="s">
        <v>371</v>
      </c>
      <c r="AX236" s="58" t="s">
        <v>128</v>
      </c>
      <c r="AY236" s="41" t="s">
        <v>128</v>
      </c>
      <c r="AZ236" s="41" t="s">
        <v>128</v>
      </c>
      <c r="BB236" t="str">
        <f t="shared" si="65"/>
        <v>0</v>
      </c>
      <c r="BC236" s="42" t="str">
        <f t="shared" si="68"/>
        <v>2.06.03</v>
      </c>
      <c r="BD236" s="513" t="str">
        <f t="shared" si="66"/>
        <v>KOMPUTER</v>
      </c>
      <c r="BE236" s="42">
        <f t="shared" si="67"/>
        <v>4</v>
      </c>
      <c r="BF236" s="515">
        <f t="shared" si="69"/>
        <v>125718.0425</v>
      </c>
      <c r="BG236" s="42">
        <f t="shared" si="70"/>
        <v>2</v>
      </c>
      <c r="BH236" s="529">
        <f t="shared" si="71"/>
        <v>251436.08499999999</v>
      </c>
      <c r="BI236" s="517">
        <f t="shared" si="72"/>
        <v>125718.0425</v>
      </c>
      <c r="BJ236" s="515">
        <f t="shared" si="73"/>
        <v>125718.0425</v>
      </c>
      <c r="BK236" s="525">
        <f t="shared" si="80"/>
        <v>0</v>
      </c>
      <c r="BL236" s="525">
        <f t="shared" si="81"/>
        <v>0</v>
      </c>
      <c r="BM236" s="525">
        <f t="shared" si="75"/>
        <v>0</v>
      </c>
      <c r="BN236" s="516">
        <f t="shared" si="74"/>
        <v>2011</v>
      </c>
      <c r="BO236" s="588">
        <f t="shared" si="82"/>
        <v>10</v>
      </c>
      <c r="BP236" s="589">
        <f t="shared" si="76"/>
        <v>502872.17</v>
      </c>
      <c r="BQ236" s="682">
        <f t="shared" si="77"/>
        <v>502872.17</v>
      </c>
      <c r="BR236" s="591">
        <f t="shared" si="78"/>
        <v>502872.17</v>
      </c>
      <c r="BS236" s="11"/>
    </row>
    <row r="237" spans="1:71" ht="30" customHeight="1" x14ac:dyDescent="0.2">
      <c r="A237" s="340"/>
      <c r="B237" s="105" t="s">
        <v>341</v>
      </c>
      <c r="C237" s="341" t="s">
        <v>34</v>
      </c>
      <c r="D237" s="486" t="str">
        <f t="shared" si="79"/>
        <v>2.06.02.01.37</v>
      </c>
      <c r="E237" s="483" t="s">
        <v>206</v>
      </c>
      <c r="F237" s="105" t="s">
        <v>341</v>
      </c>
      <c r="G237" s="343" t="s">
        <v>128</v>
      </c>
      <c r="H237" s="344"/>
      <c r="I237" s="344"/>
      <c r="J237" s="344"/>
      <c r="K237" s="344"/>
      <c r="L237" s="345" t="s">
        <v>319</v>
      </c>
      <c r="M237" s="105" t="s">
        <v>128</v>
      </c>
      <c r="N237" s="345" t="s">
        <v>142</v>
      </c>
      <c r="O237" s="151">
        <v>2011</v>
      </c>
      <c r="P237" s="105" t="s">
        <v>128</v>
      </c>
      <c r="Q237" s="105" t="s">
        <v>128</v>
      </c>
      <c r="R237" s="105" t="s">
        <v>128</v>
      </c>
      <c r="S237" s="105" t="s">
        <v>128</v>
      </c>
      <c r="T237" s="105" t="s">
        <v>128</v>
      </c>
      <c r="U237" s="344"/>
      <c r="V237" s="344"/>
      <c r="W237" s="344"/>
      <c r="X237" s="344"/>
      <c r="Y237" s="344"/>
      <c r="Z237" s="344"/>
      <c r="AA237" s="344"/>
      <c r="AB237" s="344"/>
      <c r="AC237" s="344"/>
      <c r="AD237" s="344"/>
      <c r="AE237" s="344"/>
      <c r="AF237" s="344"/>
      <c r="AG237" s="344"/>
      <c r="AH237" s="344"/>
      <c r="AI237" s="344"/>
      <c r="AJ237" s="344"/>
      <c r="AK237" s="344"/>
      <c r="AL237" s="151" t="s">
        <v>130</v>
      </c>
      <c r="AM237" s="346">
        <v>17600875.800000001</v>
      </c>
      <c r="AN237" s="151">
        <v>2011</v>
      </c>
      <c r="AO237" s="343">
        <v>1</v>
      </c>
      <c r="AP237" s="343" t="s">
        <v>350</v>
      </c>
      <c r="AQ237" s="372">
        <v>17600875.800000001</v>
      </c>
      <c r="AR237" s="372">
        <v>17600875.800000001</v>
      </c>
      <c r="AS237" s="343" t="s">
        <v>86</v>
      </c>
      <c r="AT237" s="343" t="s">
        <v>128</v>
      </c>
      <c r="AU237" s="343" t="s">
        <v>355</v>
      </c>
      <c r="AV237" s="343" t="s">
        <v>93</v>
      </c>
      <c r="AW237" s="324" t="s">
        <v>371</v>
      </c>
      <c r="AX237" s="58" t="s">
        <v>128</v>
      </c>
      <c r="AY237" s="41" t="s">
        <v>128</v>
      </c>
      <c r="AZ237" s="41" t="s">
        <v>128</v>
      </c>
      <c r="BB237" t="str">
        <f t="shared" si="65"/>
        <v>0</v>
      </c>
      <c r="BC237" s="42" t="str">
        <f t="shared" si="68"/>
        <v>2.06.02</v>
      </c>
      <c r="BD237" s="513" t="str">
        <f t="shared" si="66"/>
        <v>ALAT RUMAH TANGGA</v>
      </c>
      <c r="BE237" s="42">
        <f t="shared" si="67"/>
        <v>5</v>
      </c>
      <c r="BF237" s="515">
        <f t="shared" si="69"/>
        <v>3520173.16</v>
      </c>
      <c r="BG237" s="42">
        <f t="shared" si="70"/>
        <v>2</v>
      </c>
      <c r="BH237" s="529">
        <f t="shared" si="71"/>
        <v>7040346.3200000003</v>
      </c>
      <c r="BI237" s="517">
        <f t="shared" si="72"/>
        <v>3520173.16</v>
      </c>
      <c r="BJ237" s="515">
        <f t="shared" si="73"/>
        <v>3520173.16</v>
      </c>
      <c r="BK237" s="525">
        <f t="shared" si="80"/>
        <v>3520173.16</v>
      </c>
      <c r="BL237" s="525">
        <f t="shared" si="81"/>
        <v>0</v>
      </c>
      <c r="BM237" s="525">
        <f t="shared" si="75"/>
        <v>0</v>
      </c>
      <c r="BN237" s="516">
        <f t="shared" si="74"/>
        <v>2011</v>
      </c>
      <c r="BO237" s="588">
        <f t="shared" si="82"/>
        <v>10</v>
      </c>
      <c r="BP237" s="589">
        <f t="shared" si="76"/>
        <v>17600865.800000001</v>
      </c>
      <c r="BQ237" s="682">
        <f t="shared" si="77"/>
        <v>17600865.800000001</v>
      </c>
      <c r="BR237" s="591">
        <f t="shared" si="78"/>
        <v>17600865.800000001</v>
      </c>
      <c r="BS237" s="11"/>
    </row>
    <row r="238" spans="1:71" ht="38" customHeight="1" x14ac:dyDescent="0.2">
      <c r="A238" s="330"/>
      <c r="B238" s="214" t="s">
        <v>213</v>
      </c>
      <c r="C238" s="331" t="s">
        <v>34</v>
      </c>
      <c r="D238" s="494" t="str">
        <f t="shared" si="79"/>
        <v>2.06.02.01.61</v>
      </c>
      <c r="E238" s="484" t="s">
        <v>207</v>
      </c>
      <c r="F238" s="214" t="s">
        <v>213</v>
      </c>
      <c r="G238" s="332" t="s">
        <v>128</v>
      </c>
      <c r="H238" s="333"/>
      <c r="I238" s="333"/>
      <c r="J238" s="333"/>
      <c r="K238" s="333"/>
      <c r="L238" s="465" t="s">
        <v>128</v>
      </c>
      <c r="M238" s="278" t="s">
        <v>320</v>
      </c>
      <c r="N238" s="466" t="s">
        <v>321</v>
      </c>
      <c r="O238" s="278">
        <v>2011</v>
      </c>
      <c r="P238" s="214" t="s">
        <v>128</v>
      </c>
      <c r="Q238" s="214" t="s">
        <v>128</v>
      </c>
      <c r="R238" s="214" t="s">
        <v>128</v>
      </c>
      <c r="S238" s="214" t="s">
        <v>128</v>
      </c>
      <c r="T238" s="214" t="s">
        <v>128</v>
      </c>
      <c r="U238" s="333"/>
      <c r="V238" s="333"/>
      <c r="W238" s="333"/>
      <c r="X238" s="333"/>
      <c r="Y238" s="333"/>
      <c r="Z238" s="333"/>
      <c r="AA238" s="333"/>
      <c r="AB238" s="333"/>
      <c r="AC238" s="333"/>
      <c r="AD238" s="333"/>
      <c r="AE238" s="333"/>
      <c r="AF238" s="333"/>
      <c r="AG238" s="333"/>
      <c r="AH238" s="333"/>
      <c r="AI238" s="333"/>
      <c r="AJ238" s="333"/>
      <c r="AK238" s="333"/>
      <c r="AL238" s="278" t="s">
        <v>130</v>
      </c>
      <c r="AM238" s="335">
        <v>16016391.98</v>
      </c>
      <c r="AN238" s="278">
        <v>2011</v>
      </c>
      <c r="AO238" s="332">
        <v>1</v>
      </c>
      <c r="AP238" s="332" t="s">
        <v>350</v>
      </c>
      <c r="AQ238" s="211">
        <v>16016391.98</v>
      </c>
      <c r="AR238" s="211">
        <v>16016391.98</v>
      </c>
      <c r="AS238" s="332" t="s">
        <v>86</v>
      </c>
      <c r="AT238" s="332" t="s">
        <v>128</v>
      </c>
      <c r="AU238" s="332" t="s">
        <v>361</v>
      </c>
      <c r="AV238" s="332" t="s">
        <v>93</v>
      </c>
      <c r="AW238" s="337" t="s">
        <v>381</v>
      </c>
      <c r="AX238" s="58" t="s">
        <v>128</v>
      </c>
      <c r="AY238" s="41" t="s">
        <v>128</v>
      </c>
      <c r="AZ238" s="41" t="s">
        <v>128</v>
      </c>
      <c r="BB238" t="str">
        <f t="shared" si="65"/>
        <v>0</v>
      </c>
      <c r="BC238" s="42" t="str">
        <f t="shared" si="68"/>
        <v>2.06.02</v>
      </c>
      <c r="BD238" s="513" t="str">
        <f t="shared" si="66"/>
        <v>ALAT RUMAH TANGGA</v>
      </c>
      <c r="BE238" s="42">
        <f t="shared" si="67"/>
        <v>5</v>
      </c>
      <c r="BF238" s="515">
        <f t="shared" si="69"/>
        <v>3203276.3960000002</v>
      </c>
      <c r="BG238" s="42">
        <f t="shared" si="70"/>
        <v>2</v>
      </c>
      <c r="BH238" s="529">
        <f t="shared" si="71"/>
        <v>6406552.7920000004</v>
      </c>
      <c r="BI238" s="517">
        <f t="shared" si="72"/>
        <v>3203276.3960000002</v>
      </c>
      <c r="BJ238" s="515">
        <f t="shared" si="73"/>
        <v>3203276.3960000002</v>
      </c>
      <c r="BK238" s="525">
        <f t="shared" si="80"/>
        <v>3203276.3960000002</v>
      </c>
      <c r="BL238" s="525">
        <f t="shared" si="81"/>
        <v>0</v>
      </c>
      <c r="BM238" s="525">
        <f t="shared" si="75"/>
        <v>0</v>
      </c>
      <c r="BN238" s="516">
        <f t="shared" si="74"/>
        <v>2011</v>
      </c>
      <c r="BO238" s="588">
        <f t="shared" si="82"/>
        <v>10</v>
      </c>
      <c r="BP238" s="589">
        <f t="shared" si="76"/>
        <v>16016381.98</v>
      </c>
      <c r="BQ238" s="682">
        <f t="shared" si="77"/>
        <v>16016381.98</v>
      </c>
      <c r="BR238" s="591">
        <f t="shared" si="78"/>
        <v>16016381.98</v>
      </c>
      <c r="BS238" s="11"/>
    </row>
    <row r="239" spans="1:71" ht="30" customHeight="1" x14ac:dyDescent="0.2">
      <c r="A239" s="327"/>
      <c r="B239" s="133" t="s">
        <v>144</v>
      </c>
      <c r="C239" s="316" t="s">
        <v>34</v>
      </c>
      <c r="D239" s="486" t="str">
        <f t="shared" si="79"/>
        <v>2.06.03.02.01</v>
      </c>
      <c r="E239" s="317" t="s">
        <v>208</v>
      </c>
      <c r="F239" s="133" t="s">
        <v>144</v>
      </c>
      <c r="G239" s="318" t="s">
        <v>128</v>
      </c>
      <c r="H239" s="319"/>
      <c r="I239" s="319"/>
      <c r="J239" s="319"/>
      <c r="K239" s="319"/>
      <c r="L239" s="320" t="s">
        <v>322</v>
      </c>
      <c r="M239" s="133" t="s">
        <v>128</v>
      </c>
      <c r="N239" s="320" t="s">
        <v>142</v>
      </c>
      <c r="O239" s="153">
        <v>2011</v>
      </c>
      <c r="P239" s="133" t="s">
        <v>128</v>
      </c>
      <c r="Q239" s="133" t="s">
        <v>416</v>
      </c>
      <c r="R239" s="133" t="s">
        <v>128</v>
      </c>
      <c r="S239" s="133" t="s">
        <v>128</v>
      </c>
      <c r="T239" s="133" t="s">
        <v>128</v>
      </c>
      <c r="U239" s="319"/>
      <c r="V239" s="319"/>
      <c r="W239" s="319"/>
      <c r="X239" s="319"/>
      <c r="Y239" s="319"/>
      <c r="Z239" s="319"/>
      <c r="AA239" s="319"/>
      <c r="AB239" s="319"/>
      <c r="AC239" s="319"/>
      <c r="AD239" s="319"/>
      <c r="AE239" s="319"/>
      <c r="AF239" s="319"/>
      <c r="AG239" s="319"/>
      <c r="AH239" s="319"/>
      <c r="AI239" s="319"/>
      <c r="AJ239" s="319"/>
      <c r="AK239" s="319"/>
      <c r="AL239" s="153" t="s">
        <v>130</v>
      </c>
      <c r="AM239" s="321">
        <v>17795991.09</v>
      </c>
      <c r="AN239" s="153">
        <v>2011</v>
      </c>
      <c r="AO239" s="318">
        <v>1</v>
      </c>
      <c r="AP239" s="318" t="s">
        <v>350</v>
      </c>
      <c r="AQ239" s="126">
        <v>17795991.09</v>
      </c>
      <c r="AR239" s="126">
        <v>17795991.09</v>
      </c>
      <c r="AS239" s="318" t="s">
        <v>86</v>
      </c>
      <c r="AT239" s="318" t="s">
        <v>128</v>
      </c>
      <c r="AU239" s="318" t="s">
        <v>361</v>
      </c>
      <c r="AV239" s="318" t="s">
        <v>93</v>
      </c>
      <c r="AW239" s="324" t="s">
        <v>381</v>
      </c>
      <c r="AX239" s="58" t="s">
        <v>128</v>
      </c>
      <c r="AY239" s="41" t="s">
        <v>128</v>
      </c>
      <c r="AZ239" s="41" t="s">
        <v>128</v>
      </c>
      <c r="BB239" t="str">
        <f t="shared" si="65"/>
        <v>0</v>
      </c>
      <c r="BC239" s="42" t="str">
        <f t="shared" si="68"/>
        <v>2.06.03</v>
      </c>
      <c r="BD239" s="513" t="str">
        <f t="shared" si="66"/>
        <v>KOMPUTER</v>
      </c>
      <c r="BE239" s="42">
        <f t="shared" si="67"/>
        <v>4</v>
      </c>
      <c r="BF239" s="515">
        <f t="shared" si="69"/>
        <v>4448995.2725</v>
      </c>
      <c r="BG239" s="42">
        <f t="shared" si="70"/>
        <v>2</v>
      </c>
      <c r="BH239" s="529">
        <f t="shared" si="71"/>
        <v>8897990.5449999999</v>
      </c>
      <c r="BI239" s="517">
        <f t="shared" si="72"/>
        <v>4448995.2725</v>
      </c>
      <c r="BJ239" s="515">
        <f t="shared" si="73"/>
        <v>4448995.2725</v>
      </c>
      <c r="BK239" s="525">
        <f t="shared" si="80"/>
        <v>0</v>
      </c>
      <c r="BL239" s="525">
        <f t="shared" si="81"/>
        <v>0</v>
      </c>
      <c r="BM239" s="525">
        <f t="shared" si="75"/>
        <v>0</v>
      </c>
      <c r="BN239" s="516">
        <f t="shared" si="74"/>
        <v>2011</v>
      </c>
      <c r="BO239" s="588">
        <f t="shared" si="82"/>
        <v>10</v>
      </c>
      <c r="BP239" s="589">
        <f t="shared" si="76"/>
        <v>17795981.09</v>
      </c>
      <c r="BQ239" s="682">
        <f t="shared" si="77"/>
        <v>17795981.09</v>
      </c>
      <c r="BR239" s="591">
        <f t="shared" si="78"/>
        <v>17795981.09</v>
      </c>
      <c r="BS239" s="11"/>
    </row>
    <row r="240" spans="1:71" ht="30" customHeight="1" x14ac:dyDescent="0.2">
      <c r="A240" s="327"/>
      <c r="B240" s="133" t="s">
        <v>340</v>
      </c>
      <c r="C240" s="316" t="s">
        <v>34</v>
      </c>
      <c r="D240" s="486" t="str">
        <f t="shared" si="79"/>
        <v>2.06.03.05.03</v>
      </c>
      <c r="E240" s="317" t="s">
        <v>209</v>
      </c>
      <c r="F240" s="133" t="s">
        <v>340</v>
      </c>
      <c r="G240" s="318" t="s">
        <v>128</v>
      </c>
      <c r="H240" s="319"/>
      <c r="I240" s="319"/>
      <c r="J240" s="319"/>
      <c r="K240" s="319"/>
      <c r="L240" s="320" t="s">
        <v>323</v>
      </c>
      <c r="M240" s="133" t="s">
        <v>128</v>
      </c>
      <c r="N240" s="320" t="s">
        <v>142</v>
      </c>
      <c r="O240" s="153">
        <v>2011</v>
      </c>
      <c r="P240" s="133" t="s">
        <v>128</v>
      </c>
      <c r="Q240" s="133" t="s">
        <v>420</v>
      </c>
      <c r="R240" s="133" t="s">
        <v>128</v>
      </c>
      <c r="S240" s="133" t="s">
        <v>128</v>
      </c>
      <c r="T240" s="133" t="s">
        <v>128</v>
      </c>
      <c r="U240" s="319"/>
      <c r="V240" s="319"/>
      <c r="W240" s="319"/>
      <c r="X240" s="319"/>
      <c r="Y240" s="319"/>
      <c r="Z240" s="319"/>
      <c r="AA240" s="319"/>
      <c r="AB240" s="319"/>
      <c r="AC240" s="319"/>
      <c r="AD240" s="319"/>
      <c r="AE240" s="319"/>
      <c r="AF240" s="319"/>
      <c r="AG240" s="319"/>
      <c r="AH240" s="319"/>
      <c r="AI240" s="319"/>
      <c r="AJ240" s="319"/>
      <c r="AK240" s="319"/>
      <c r="AL240" s="153" t="s">
        <v>130</v>
      </c>
      <c r="AM240" s="321">
        <v>3892873.05</v>
      </c>
      <c r="AN240" s="153">
        <v>2011</v>
      </c>
      <c r="AO240" s="318">
        <v>1</v>
      </c>
      <c r="AP240" s="318" t="s">
        <v>350</v>
      </c>
      <c r="AQ240" s="126">
        <v>3892873.05</v>
      </c>
      <c r="AR240" s="126">
        <v>3892873.05</v>
      </c>
      <c r="AS240" s="318" t="s">
        <v>86</v>
      </c>
      <c r="AT240" s="318" t="s">
        <v>128</v>
      </c>
      <c r="AU240" s="318" t="s">
        <v>361</v>
      </c>
      <c r="AV240" s="318" t="s">
        <v>93</v>
      </c>
      <c r="AW240" s="324" t="s">
        <v>362</v>
      </c>
      <c r="AX240" s="58" t="s">
        <v>128</v>
      </c>
      <c r="AY240" s="41" t="s">
        <v>128</v>
      </c>
      <c r="AZ240" s="41" t="s">
        <v>128</v>
      </c>
      <c r="BB240" t="str">
        <f t="shared" si="65"/>
        <v>0</v>
      </c>
      <c r="BC240" s="42" t="str">
        <f t="shared" si="68"/>
        <v>2.06.03</v>
      </c>
      <c r="BD240" s="513" t="str">
        <f t="shared" si="66"/>
        <v>KOMPUTER</v>
      </c>
      <c r="BE240" s="42">
        <f t="shared" si="67"/>
        <v>4</v>
      </c>
      <c r="BF240" s="515">
        <f t="shared" si="69"/>
        <v>973215.76249999995</v>
      </c>
      <c r="BG240" s="42">
        <f t="shared" si="70"/>
        <v>2</v>
      </c>
      <c r="BH240" s="529">
        <f t="shared" si="71"/>
        <v>1946431.5249999999</v>
      </c>
      <c r="BI240" s="517">
        <f t="shared" si="72"/>
        <v>973215.76249999995</v>
      </c>
      <c r="BJ240" s="515">
        <f t="shared" si="73"/>
        <v>973215.76249999995</v>
      </c>
      <c r="BK240" s="525">
        <f t="shared" si="80"/>
        <v>0</v>
      </c>
      <c r="BL240" s="525">
        <f t="shared" si="81"/>
        <v>0</v>
      </c>
      <c r="BM240" s="525">
        <f t="shared" si="75"/>
        <v>0</v>
      </c>
      <c r="BN240" s="516">
        <f t="shared" si="74"/>
        <v>2011</v>
      </c>
      <c r="BO240" s="588">
        <f t="shared" si="82"/>
        <v>10</v>
      </c>
      <c r="BP240" s="589">
        <f t="shared" si="76"/>
        <v>3892863.05</v>
      </c>
      <c r="BQ240" s="682">
        <f t="shared" si="77"/>
        <v>3892863.05</v>
      </c>
      <c r="BR240" s="591">
        <f t="shared" si="78"/>
        <v>3892863.05</v>
      </c>
      <c r="BS240" s="11"/>
    </row>
    <row r="241" spans="1:71" ht="30" customHeight="1" x14ac:dyDescent="0.2">
      <c r="A241" s="327"/>
      <c r="B241" s="133" t="s">
        <v>144</v>
      </c>
      <c r="C241" s="316" t="s">
        <v>34</v>
      </c>
      <c r="D241" s="486" t="str">
        <f t="shared" si="79"/>
        <v>2.06.03.02.01</v>
      </c>
      <c r="E241" s="317" t="s">
        <v>210</v>
      </c>
      <c r="F241" s="133" t="s">
        <v>144</v>
      </c>
      <c r="G241" s="318" t="s">
        <v>128</v>
      </c>
      <c r="H241" s="319"/>
      <c r="I241" s="319"/>
      <c r="J241" s="319"/>
      <c r="K241" s="319"/>
      <c r="L241" s="320" t="s">
        <v>324</v>
      </c>
      <c r="M241" s="153" t="s">
        <v>325</v>
      </c>
      <c r="N241" s="320" t="s">
        <v>142</v>
      </c>
      <c r="O241" s="153">
        <v>2011</v>
      </c>
      <c r="P241" s="133" t="s">
        <v>128</v>
      </c>
      <c r="Q241" s="133" t="s">
        <v>417</v>
      </c>
      <c r="R241" s="133" t="s">
        <v>128</v>
      </c>
      <c r="S241" s="133" t="s">
        <v>128</v>
      </c>
      <c r="T241" s="133" t="s">
        <v>128</v>
      </c>
      <c r="U241" s="319"/>
      <c r="V241" s="319"/>
      <c r="W241" s="319"/>
      <c r="X241" s="319"/>
      <c r="Y241" s="319"/>
      <c r="Z241" s="319"/>
      <c r="AA241" s="319"/>
      <c r="AB241" s="319"/>
      <c r="AC241" s="319"/>
      <c r="AD241" s="319"/>
      <c r="AE241" s="319"/>
      <c r="AF241" s="319"/>
      <c r="AG241" s="319"/>
      <c r="AH241" s="319"/>
      <c r="AI241" s="319"/>
      <c r="AJ241" s="319"/>
      <c r="AK241" s="319"/>
      <c r="AL241" s="153" t="s">
        <v>130</v>
      </c>
      <c r="AM241" s="321">
        <v>18700000</v>
      </c>
      <c r="AN241" s="153">
        <v>2011</v>
      </c>
      <c r="AO241" s="318">
        <v>1</v>
      </c>
      <c r="AP241" s="318" t="s">
        <v>350</v>
      </c>
      <c r="AQ241" s="126">
        <v>18700000</v>
      </c>
      <c r="AR241" s="126">
        <v>18700000</v>
      </c>
      <c r="AS241" s="318" t="s">
        <v>86</v>
      </c>
      <c r="AT241" s="318" t="s">
        <v>128</v>
      </c>
      <c r="AU241" s="318" t="s">
        <v>352</v>
      </c>
      <c r="AV241" s="318" t="s">
        <v>93</v>
      </c>
      <c r="AW241" s="324" t="s">
        <v>368</v>
      </c>
      <c r="AX241" s="58" t="s">
        <v>128</v>
      </c>
      <c r="AY241" s="41" t="s">
        <v>128</v>
      </c>
      <c r="AZ241" s="41" t="s">
        <v>128</v>
      </c>
      <c r="BB241" t="str">
        <f t="shared" si="65"/>
        <v>0</v>
      </c>
      <c r="BC241" s="42" t="str">
        <f t="shared" si="68"/>
        <v>2.06.03</v>
      </c>
      <c r="BD241" s="513" t="str">
        <f t="shared" si="66"/>
        <v>KOMPUTER</v>
      </c>
      <c r="BE241" s="42">
        <f t="shared" si="67"/>
        <v>4</v>
      </c>
      <c r="BF241" s="515">
        <f t="shared" si="69"/>
        <v>4674997.5</v>
      </c>
      <c r="BG241" s="42">
        <f t="shared" si="70"/>
        <v>2</v>
      </c>
      <c r="BH241" s="529">
        <f t="shared" si="71"/>
        <v>9349995</v>
      </c>
      <c r="BI241" s="517">
        <f t="shared" si="72"/>
        <v>4674997.5</v>
      </c>
      <c r="BJ241" s="515">
        <f t="shared" si="73"/>
        <v>4674997.5</v>
      </c>
      <c r="BK241" s="525">
        <f t="shared" si="80"/>
        <v>0</v>
      </c>
      <c r="BL241" s="525">
        <f t="shared" si="81"/>
        <v>0</v>
      </c>
      <c r="BM241" s="525">
        <f t="shared" si="75"/>
        <v>0</v>
      </c>
      <c r="BN241" s="516">
        <f t="shared" si="74"/>
        <v>2011</v>
      </c>
      <c r="BO241" s="588">
        <f t="shared" si="82"/>
        <v>10</v>
      </c>
      <c r="BP241" s="589">
        <f t="shared" si="76"/>
        <v>18699990</v>
      </c>
      <c r="BQ241" s="682">
        <f t="shared" si="77"/>
        <v>18699990</v>
      </c>
      <c r="BR241" s="591">
        <f t="shared" si="78"/>
        <v>18699990</v>
      </c>
      <c r="BS241" s="11"/>
    </row>
    <row r="242" spans="1:71" ht="45" customHeight="1" x14ac:dyDescent="0.2">
      <c r="A242" s="327"/>
      <c r="B242" s="133" t="s">
        <v>144</v>
      </c>
      <c r="C242" s="316" t="s">
        <v>34</v>
      </c>
      <c r="D242" s="486" t="str">
        <f t="shared" si="79"/>
        <v>2.06.03.02.01</v>
      </c>
      <c r="E242" s="317" t="s">
        <v>210</v>
      </c>
      <c r="F242" s="133" t="s">
        <v>144</v>
      </c>
      <c r="G242" s="318" t="s">
        <v>128</v>
      </c>
      <c r="H242" s="319"/>
      <c r="I242" s="319"/>
      <c r="J242" s="319"/>
      <c r="K242" s="319"/>
      <c r="L242" s="320" t="s">
        <v>326</v>
      </c>
      <c r="M242" s="153" t="s">
        <v>327</v>
      </c>
      <c r="N242" s="320" t="s">
        <v>142</v>
      </c>
      <c r="O242" s="153">
        <v>2011</v>
      </c>
      <c r="P242" s="133" t="s">
        <v>128</v>
      </c>
      <c r="Q242" s="371" t="s">
        <v>418</v>
      </c>
      <c r="R242" s="133" t="s">
        <v>128</v>
      </c>
      <c r="S242" s="133" t="s">
        <v>128</v>
      </c>
      <c r="T242" s="133" t="s">
        <v>128</v>
      </c>
      <c r="U242" s="319"/>
      <c r="V242" s="319"/>
      <c r="W242" s="319"/>
      <c r="X242" s="319"/>
      <c r="Y242" s="319"/>
      <c r="Z242" s="319"/>
      <c r="AA242" s="319"/>
      <c r="AB242" s="319"/>
      <c r="AC242" s="319"/>
      <c r="AD242" s="319"/>
      <c r="AE242" s="319"/>
      <c r="AF242" s="319"/>
      <c r="AG242" s="319"/>
      <c r="AH242" s="319"/>
      <c r="AI242" s="319"/>
      <c r="AJ242" s="319"/>
      <c r="AK242" s="319"/>
      <c r="AL242" s="153" t="s">
        <v>130</v>
      </c>
      <c r="AM242" s="321">
        <v>9130000</v>
      </c>
      <c r="AN242" s="153">
        <v>2011</v>
      </c>
      <c r="AO242" s="318">
        <v>1</v>
      </c>
      <c r="AP242" s="318" t="s">
        <v>350</v>
      </c>
      <c r="AQ242" s="126">
        <v>9130000</v>
      </c>
      <c r="AR242" s="126">
        <v>9130000</v>
      </c>
      <c r="AS242" s="318" t="s">
        <v>86</v>
      </c>
      <c r="AT242" s="318" t="s">
        <v>128</v>
      </c>
      <c r="AU242" s="318" t="s">
        <v>352</v>
      </c>
      <c r="AV242" s="318" t="s">
        <v>93</v>
      </c>
      <c r="AW242" s="324" t="s">
        <v>353</v>
      </c>
      <c r="AX242" s="58" t="s">
        <v>128</v>
      </c>
      <c r="AY242" s="41" t="s">
        <v>128</v>
      </c>
      <c r="AZ242" s="41" t="s">
        <v>128</v>
      </c>
      <c r="BB242" t="str">
        <f t="shared" si="65"/>
        <v>0</v>
      </c>
      <c r="BC242" s="42" t="str">
        <f t="shared" si="68"/>
        <v>2.06.03</v>
      </c>
      <c r="BD242" s="513" t="str">
        <f t="shared" si="66"/>
        <v>KOMPUTER</v>
      </c>
      <c r="BE242" s="42">
        <f t="shared" si="67"/>
        <v>4</v>
      </c>
      <c r="BF242" s="515">
        <f t="shared" si="69"/>
        <v>2282497.5</v>
      </c>
      <c r="BG242" s="42">
        <f t="shared" si="70"/>
        <v>2</v>
      </c>
      <c r="BH242" s="529">
        <f t="shared" si="71"/>
        <v>4564995</v>
      </c>
      <c r="BI242" s="517">
        <f t="shared" si="72"/>
        <v>2282497.5</v>
      </c>
      <c r="BJ242" s="515">
        <f t="shared" si="73"/>
        <v>2282497.5</v>
      </c>
      <c r="BK242" s="525">
        <f t="shared" si="80"/>
        <v>0</v>
      </c>
      <c r="BL242" s="525">
        <f t="shared" si="81"/>
        <v>0</v>
      </c>
      <c r="BM242" s="525">
        <f t="shared" si="75"/>
        <v>0</v>
      </c>
      <c r="BN242" s="516">
        <f t="shared" si="74"/>
        <v>2011</v>
      </c>
      <c r="BO242" s="588">
        <f t="shared" si="82"/>
        <v>10</v>
      </c>
      <c r="BP242" s="589">
        <f t="shared" si="76"/>
        <v>9129990</v>
      </c>
      <c r="BQ242" s="682">
        <f t="shared" si="77"/>
        <v>9129990</v>
      </c>
      <c r="BR242" s="591">
        <f t="shared" si="78"/>
        <v>9129990</v>
      </c>
      <c r="BS242" s="11"/>
    </row>
    <row r="243" spans="1:71" ht="30" customHeight="1" x14ac:dyDescent="0.2">
      <c r="A243" s="327"/>
      <c r="B243" s="133" t="s">
        <v>340</v>
      </c>
      <c r="C243" s="316" t="s">
        <v>34</v>
      </c>
      <c r="D243" s="486" t="str">
        <f t="shared" si="79"/>
        <v>2.06.03.05.03</v>
      </c>
      <c r="E243" s="317" t="s">
        <v>211</v>
      </c>
      <c r="F243" s="133" t="s">
        <v>340</v>
      </c>
      <c r="G243" s="318" t="s">
        <v>128</v>
      </c>
      <c r="H243" s="319"/>
      <c r="I243" s="319"/>
      <c r="J243" s="319"/>
      <c r="K243" s="319"/>
      <c r="L243" s="320" t="s">
        <v>134</v>
      </c>
      <c r="M243" s="153" t="s">
        <v>328</v>
      </c>
      <c r="N243" s="320" t="s">
        <v>142</v>
      </c>
      <c r="O243" s="153">
        <v>2011</v>
      </c>
      <c r="P243" s="133" t="s">
        <v>128</v>
      </c>
      <c r="Q243" s="133" t="s">
        <v>419</v>
      </c>
      <c r="R243" s="133" t="s">
        <v>128</v>
      </c>
      <c r="S243" s="133" t="s">
        <v>128</v>
      </c>
      <c r="T243" s="133" t="s">
        <v>128</v>
      </c>
      <c r="U243" s="319"/>
      <c r="V243" s="319"/>
      <c r="W243" s="319"/>
      <c r="X243" s="319"/>
      <c r="Y243" s="319"/>
      <c r="Z243" s="319"/>
      <c r="AA243" s="319"/>
      <c r="AB243" s="319"/>
      <c r="AC243" s="319"/>
      <c r="AD243" s="319"/>
      <c r="AE243" s="319"/>
      <c r="AF243" s="319"/>
      <c r="AG243" s="319"/>
      <c r="AH243" s="319"/>
      <c r="AI243" s="319"/>
      <c r="AJ243" s="319"/>
      <c r="AK243" s="319"/>
      <c r="AL243" s="153" t="s">
        <v>130</v>
      </c>
      <c r="AM243" s="321">
        <v>4950000</v>
      </c>
      <c r="AN243" s="153">
        <v>2011</v>
      </c>
      <c r="AO243" s="318">
        <v>1</v>
      </c>
      <c r="AP243" s="318" t="s">
        <v>350</v>
      </c>
      <c r="AQ243" s="126">
        <v>4950000</v>
      </c>
      <c r="AR243" s="126">
        <v>4950000</v>
      </c>
      <c r="AS243" s="318" t="s">
        <v>86</v>
      </c>
      <c r="AT243" s="318" t="s">
        <v>128</v>
      </c>
      <c r="AU243" s="318" t="s">
        <v>352</v>
      </c>
      <c r="AV243" s="318" t="s">
        <v>93</v>
      </c>
      <c r="AW243" s="324" t="s">
        <v>353</v>
      </c>
      <c r="AX243" s="58" t="s">
        <v>128</v>
      </c>
      <c r="AY243" s="41" t="s">
        <v>128</v>
      </c>
      <c r="AZ243" s="41" t="s">
        <v>128</v>
      </c>
      <c r="BB243" t="str">
        <f t="shared" si="65"/>
        <v>0</v>
      </c>
      <c r="BC243" s="42" t="str">
        <f t="shared" si="68"/>
        <v>2.06.03</v>
      </c>
      <c r="BD243" s="513" t="str">
        <f t="shared" si="66"/>
        <v>KOMPUTER</v>
      </c>
      <c r="BE243" s="42">
        <f t="shared" si="67"/>
        <v>4</v>
      </c>
      <c r="BF243" s="515">
        <f t="shared" si="69"/>
        <v>1237497.5</v>
      </c>
      <c r="BG243" s="42">
        <f t="shared" si="70"/>
        <v>2</v>
      </c>
      <c r="BH243" s="529">
        <f t="shared" si="71"/>
        <v>2474995</v>
      </c>
      <c r="BI243" s="517">
        <f t="shared" si="72"/>
        <v>1237497.5</v>
      </c>
      <c r="BJ243" s="515">
        <f t="shared" si="73"/>
        <v>1237497.5</v>
      </c>
      <c r="BK243" s="525">
        <f t="shared" si="80"/>
        <v>0</v>
      </c>
      <c r="BL243" s="525">
        <f t="shared" si="81"/>
        <v>0</v>
      </c>
      <c r="BM243" s="525">
        <f t="shared" si="75"/>
        <v>0</v>
      </c>
      <c r="BN243" s="516">
        <f t="shared" si="74"/>
        <v>2011</v>
      </c>
      <c r="BO243" s="588">
        <f t="shared" si="82"/>
        <v>10</v>
      </c>
      <c r="BP243" s="589">
        <f t="shared" si="76"/>
        <v>4949990</v>
      </c>
      <c r="BQ243" s="682">
        <f t="shared" si="77"/>
        <v>4949990</v>
      </c>
      <c r="BR243" s="591">
        <f t="shared" si="78"/>
        <v>4949990</v>
      </c>
      <c r="BS243" s="11"/>
    </row>
    <row r="244" spans="1:71" ht="30" customHeight="1" x14ac:dyDescent="0.2">
      <c r="A244" s="327"/>
      <c r="B244" s="153" t="s">
        <v>668</v>
      </c>
      <c r="C244" s="316" t="s">
        <v>34</v>
      </c>
      <c r="D244" s="486" t="str">
        <f t="shared" si="79"/>
        <v>2.06.01.04.06</v>
      </c>
      <c r="E244" s="317" t="s">
        <v>446</v>
      </c>
      <c r="F244" s="153"/>
      <c r="G244" s="133"/>
      <c r="H244" s="319"/>
      <c r="I244" s="319"/>
      <c r="J244" s="319"/>
      <c r="K244" s="319"/>
      <c r="L244" s="320" t="s">
        <v>447</v>
      </c>
      <c r="M244" s="153"/>
      <c r="N244" s="371" t="s">
        <v>276</v>
      </c>
      <c r="O244" s="153">
        <v>2012</v>
      </c>
      <c r="P244" s="366" t="s">
        <v>128</v>
      </c>
      <c r="Q244" s="133"/>
      <c r="R244" s="133" t="s">
        <v>128</v>
      </c>
      <c r="S244" s="133" t="s">
        <v>128</v>
      </c>
      <c r="T244" s="133" t="s">
        <v>128</v>
      </c>
      <c r="U244" s="319"/>
      <c r="V244" s="319"/>
      <c r="W244" s="319"/>
      <c r="X244" s="319"/>
      <c r="Y244" s="319"/>
      <c r="Z244" s="319"/>
      <c r="AA244" s="319"/>
      <c r="AB244" s="319"/>
      <c r="AC244" s="319"/>
      <c r="AD244" s="319"/>
      <c r="AE244" s="319"/>
      <c r="AF244" s="319"/>
      <c r="AG244" s="319"/>
      <c r="AH244" s="319"/>
      <c r="AI244" s="319"/>
      <c r="AJ244" s="319"/>
      <c r="AK244" s="454"/>
      <c r="AL244" s="153" t="s">
        <v>130</v>
      </c>
      <c r="AM244" s="321">
        <v>18573718.759100001</v>
      </c>
      <c r="AN244" s="153">
        <v>2012</v>
      </c>
      <c r="AO244" s="153">
        <v>1</v>
      </c>
      <c r="AP244" s="153" t="s">
        <v>439</v>
      </c>
      <c r="AQ244" s="126">
        <v>18573718.759100001</v>
      </c>
      <c r="AR244" s="126">
        <f>AO244*AQ244</f>
        <v>18573718.759100001</v>
      </c>
      <c r="AS244" s="318" t="s">
        <v>86</v>
      </c>
      <c r="AT244" s="323" t="s">
        <v>128</v>
      </c>
      <c r="AU244" s="318" t="s">
        <v>355</v>
      </c>
      <c r="AV244" s="318" t="s">
        <v>93</v>
      </c>
      <c r="AW244" s="324" t="s">
        <v>448</v>
      </c>
      <c r="AX244" s="58" t="s">
        <v>128</v>
      </c>
      <c r="AY244" s="41" t="s">
        <v>128</v>
      </c>
      <c r="AZ244" s="41" t="s">
        <v>128</v>
      </c>
      <c r="BB244" t="str">
        <f t="shared" si="65"/>
        <v>0</v>
      </c>
      <c r="BC244" s="42" t="str">
        <f t="shared" si="68"/>
        <v>2.06.01</v>
      </c>
      <c r="BD244" s="513" t="str">
        <f t="shared" si="66"/>
        <v>ALAT KANTOR</v>
      </c>
      <c r="BE244" s="42">
        <f t="shared" si="67"/>
        <v>5</v>
      </c>
      <c r="BF244" s="515">
        <f t="shared" si="69"/>
        <v>3714741.7518200004</v>
      </c>
      <c r="BG244" s="42">
        <f t="shared" si="70"/>
        <v>1</v>
      </c>
      <c r="BH244" s="529">
        <f t="shared" si="71"/>
        <v>3714741.7518200004</v>
      </c>
      <c r="BI244" s="517">
        <f t="shared" si="72"/>
        <v>3714741.7518200004</v>
      </c>
      <c r="BJ244" s="515">
        <f t="shared" si="73"/>
        <v>3714741.7518200004</v>
      </c>
      <c r="BK244" s="525">
        <f t="shared" si="80"/>
        <v>3714741.7518200004</v>
      </c>
      <c r="BL244" s="525">
        <f t="shared" si="81"/>
        <v>3714741.7518200004</v>
      </c>
      <c r="BM244" s="525">
        <f t="shared" si="75"/>
        <v>0</v>
      </c>
      <c r="BN244" s="516">
        <f t="shared" si="74"/>
        <v>2012</v>
      </c>
      <c r="BO244" s="588">
        <f t="shared" si="82"/>
        <v>10</v>
      </c>
      <c r="BP244" s="589">
        <f t="shared" si="76"/>
        <v>14858967.007280001</v>
      </c>
      <c r="BQ244" s="682">
        <f t="shared" si="77"/>
        <v>18573708.759100001</v>
      </c>
      <c r="BR244" s="591">
        <f t="shared" si="78"/>
        <v>18573708.759100001</v>
      </c>
      <c r="BS244" s="11"/>
    </row>
    <row r="245" spans="1:71" ht="30" customHeight="1" x14ac:dyDescent="0.2">
      <c r="A245" s="327"/>
      <c r="B245" s="153" t="s">
        <v>220</v>
      </c>
      <c r="C245" s="316" t="s">
        <v>34</v>
      </c>
      <c r="D245" s="486" t="str">
        <f t="shared" si="79"/>
        <v>2.06.01.04.04</v>
      </c>
      <c r="E245" s="317" t="s">
        <v>449</v>
      </c>
      <c r="F245" s="153"/>
      <c r="G245" s="133"/>
      <c r="H245" s="319"/>
      <c r="I245" s="319"/>
      <c r="J245" s="319"/>
      <c r="K245" s="319"/>
      <c r="L245" s="320" t="s">
        <v>301</v>
      </c>
      <c r="M245" s="153"/>
      <c r="N245" s="371" t="s">
        <v>450</v>
      </c>
      <c r="O245" s="153">
        <v>2012</v>
      </c>
      <c r="P245" s="371" t="s">
        <v>128</v>
      </c>
      <c r="Q245" s="133" t="s">
        <v>128</v>
      </c>
      <c r="R245" s="133" t="s">
        <v>128</v>
      </c>
      <c r="S245" s="133" t="s">
        <v>128</v>
      </c>
      <c r="T245" s="133" t="s">
        <v>128</v>
      </c>
      <c r="U245" s="319"/>
      <c r="V245" s="319"/>
      <c r="W245" s="319"/>
      <c r="X245" s="319"/>
      <c r="Y245" s="319"/>
      <c r="Z245" s="319"/>
      <c r="AA245" s="319"/>
      <c r="AB245" s="319"/>
      <c r="AC245" s="319"/>
      <c r="AD245" s="319"/>
      <c r="AE245" s="319"/>
      <c r="AF245" s="319"/>
      <c r="AG245" s="319"/>
      <c r="AH245" s="319"/>
      <c r="AI245" s="319"/>
      <c r="AJ245" s="319"/>
      <c r="AK245" s="454"/>
      <c r="AL245" s="153" t="s">
        <v>130</v>
      </c>
      <c r="AM245" s="321">
        <v>3969785.8602</v>
      </c>
      <c r="AN245" s="153">
        <v>2012</v>
      </c>
      <c r="AO245" s="153">
        <v>1</v>
      </c>
      <c r="AP245" s="153" t="s">
        <v>439</v>
      </c>
      <c r="AQ245" s="374">
        <v>3969785.8602</v>
      </c>
      <c r="AR245" s="126">
        <f t="shared" ref="AR245:AR257" si="83">AO245*AQ245</f>
        <v>3969785.8602</v>
      </c>
      <c r="AS245" s="318" t="s">
        <v>86</v>
      </c>
      <c r="AT245" s="323" t="s">
        <v>128</v>
      </c>
      <c r="AU245" s="318" t="s">
        <v>355</v>
      </c>
      <c r="AV245" s="318" t="s">
        <v>93</v>
      </c>
      <c r="AW245" s="324" t="s">
        <v>448</v>
      </c>
      <c r="AX245" s="58" t="s">
        <v>128</v>
      </c>
      <c r="AY245" s="41" t="s">
        <v>128</v>
      </c>
      <c r="AZ245" s="41" t="s">
        <v>128</v>
      </c>
      <c r="BB245" t="str">
        <f t="shared" si="65"/>
        <v>0</v>
      </c>
      <c r="BC245" s="42" t="str">
        <f t="shared" si="68"/>
        <v>2.06.01</v>
      </c>
      <c r="BD245" s="513" t="str">
        <f t="shared" si="66"/>
        <v>ALAT KANTOR</v>
      </c>
      <c r="BE245" s="42">
        <f t="shared" si="67"/>
        <v>5</v>
      </c>
      <c r="BF245" s="515">
        <f t="shared" si="69"/>
        <v>793955.17203999998</v>
      </c>
      <c r="BG245" s="42">
        <f t="shared" si="70"/>
        <v>1</v>
      </c>
      <c r="BH245" s="529">
        <f t="shared" si="71"/>
        <v>793955.17203999998</v>
      </c>
      <c r="BI245" s="517">
        <f t="shared" si="72"/>
        <v>793955.17203999998</v>
      </c>
      <c r="BJ245" s="515">
        <f t="shared" si="73"/>
        <v>793955.17203999998</v>
      </c>
      <c r="BK245" s="525">
        <f t="shared" si="80"/>
        <v>793955.17203999998</v>
      </c>
      <c r="BL245" s="525">
        <f t="shared" si="81"/>
        <v>793955.17203999998</v>
      </c>
      <c r="BM245" s="525">
        <f t="shared" si="75"/>
        <v>0</v>
      </c>
      <c r="BN245" s="516">
        <f t="shared" si="74"/>
        <v>2012</v>
      </c>
      <c r="BO245" s="588">
        <f t="shared" si="82"/>
        <v>10</v>
      </c>
      <c r="BP245" s="589">
        <f t="shared" si="76"/>
        <v>3175820.6881599999</v>
      </c>
      <c r="BQ245" s="682">
        <f t="shared" si="77"/>
        <v>3969775.8602</v>
      </c>
      <c r="BR245" s="591">
        <f t="shared" si="78"/>
        <v>3969775.8602</v>
      </c>
      <c r="BS245" s="11"/>
    </row>
    <row r="246" spans="1:71" ht="30" customHeight="1" x14ac:dyDescent="0.2">
      <c r="A246" s="327"/>
      <c r="B246" s="153" t="s">
        <v>220</v>
      </c>
      <c r="C246" s="316" t="s">
        <v>34</v>
      </c>
      <c r="D246" s="486" t="str">
        <f t="shared" si="79"/>
        <v>2.06.01.04.04</v>
      </c>
      <c r="E246" s="317" t="s">
        <v>449</v>
      </c>
      <c r="F246" s="153"/>
      <c r="G246" s="133"/>
      <c r="H246" s="319"/>
      <c r="I246" s="319"/>
      <c r="J246" s="319"/>
      <c r="K246" s="319"/>
      <c r="L246" s="320" t="s">
        <v>301</v>
      </c>
      <c r="M246" s="153"/>
      <c r="N246" s="371" t="s">
        <v>450</v>
      </c>
      <c r="O246" s="153">
        <v>2012</v>
      </c>
      <c r="P246" s="371" t="s">
        <v>128</v>
      </c>
      <c r="Q246" s="133" t="s">
        <v>128</v>
      </c>
      <c r="R246" s="133" t="s">
        <v>128</v>
      </c>
      <c r="S246" s="133" t="s">
        <v>128</v>
      </c>
      <c r="T246" s="133" t="s">
        <v>128</v>
      </c>
      <c r="U246" s="319"/>
      <c r="V246" s="319"/>
      <c r="W246" s="319"/>
      <c r="X246" s="319"/>
      <c r="Y246" s="319"/>
      <c r="Z246" s="319"/>
      <c r="AA246" s="319"/>
      <c r="AB246" s="319"/>
      <c r="AC246" s="319"/>
      <c r="AD246" s="319"/>
      <c r="AE246" s="319"/>
      <c r="AF246" s="319"/>
      <c r="AG246" s="319"/>
      <c r="AH246" s="319"/>
      <c r="AI246" s="319"/>
      <c r="AJ246" s="319"/>
      <c r="AK246" s="454"/>
      <c r="AL246" s="153" t="s">
        <v>130</v>
      </c>
      <c r="AM246" s="321">
        <v>3969785.8602</v>
      </c>
      <c r="AN246" s="153">
        <v>2012</v>
      </c>
      <c r="AO246" s="153">
        <v>1</v>
      </c>
      <c r="AP246" s="153" t="s">
        <v>439</v>
      </c>
      <c r="AQ246" s="374">
        <v>3969785.8602</v>
      </c>
      <c r="AR246" s="126">
        <f t="shared" si="83"/>
        <v>3969785.8602</v>
      </c>
      <c r="AS246" s="318" t="s">
        <v>86</v>
      </c>
      <c r="AT246" s="323" t="s">
        <v>128</v>
      </c>
      <c r="AU246" s="318" t="s">
        <v>355</v>
      </c>
      <c r="AV246" s="318" t="s">
        <v>93</v>
      </c>
      <c r="AW246" s="324" t="s">
        <v>371</v>
      </c>
      <c r="AX246" s="58" t="s">
        <v>128</v>
      </c>
      <c r="AY246" s="41" t="s">
        <v>128</v>
      </c>
      <c r="AZ246" s="41" t="s">
        <v>128</v>
      </c>
      <c r="BB246" t="str">
        <f t="shared" si="65"/>
        <v>0</v>
      </c>
      <c r="BC246" s="42" t="str">
        <f t="shared" si="68"/>
        <v>2.06.01</v>
      </c>
      <c r="BD246" s="513" t="str">
        <f t="shared" si="66"/>
        <v>ALAT KANTOR</v>
      </c>
      <c r="BE246" s="42">
        <f t="shared" si="67"/>
        <v>5</v>
      </c>
      <c r="BF246" s="515">
        <f t="shared" si="69"/>
        <v>793955.17203999998</v>
      </c>
      <c r="BG246" s="42">
        <f t="shared" si="70"/>
        <v>1</v>
      </c>
      <c r="BH246" s="529">
        <f t="shared" si="71"/>
        <v>793955.17203999998</v>
      </c>
      <c r="BI246" s="517">
        <f t="shared" si="72"/>
        <v>793955.17203999998</v>
      </c>
      <c r="BJ246" s="515">
        <f t="shared" si="73"/>
        <v>793955.17203999998</v>
      </c>
      <c r="BK246" s="525">
        <f t="shared" si="80"/>
        <v>793955.17203999998</v>
      </c>
      <c r="BL246" s="525">
        <f t="shared" si="81"/>
        <v>793955.17203999998</v>
      </c>
      <c r="BM246" s="525">
        <f t="shared" si="75"/>
        <v>0</v>
      </c>
      <c r="BN246" s="516">
        <f t="shared" si="74"/>
        <v>2012</v>
      </c>
      <c r="BO246" s="588">
        <f t="shared" si="82"/>
        <v>10</v>
      </c>
      <c r="BP246" s="589">
        <f t="shared" si="76"/>
        <v>3175820.6881599999</v>
      </c>
      <c r="BQ246" s="682">
        <f t="shared" si="77"/>
        <v>3969775.8602</v>
      </c>
      <c r="BR246" s="591">
        <f t="shared" si="78"/>
        <v>3969775.8602</v>
      </c>
      <c r="BS246" s="11"/>
    </row>
    <row r="247" spans="1:71" ht="30" customHeight="1" x14ac:dyDescent="0.2">
      <c r="A247" s="327"/>
      <c r="B247" s="153" t="s">
        <v>220</v>
      </c>
      <c r="C247" s="316" t="s">
        <v>34</v>
      </c>
      <c r="D247" s="486" t="str">
        <f t="shared" si="79"/>
        <v>2.06.01.04.04</v>
      </c>
      <c r="E247" s="317" t="s">
        <v>449</v>
      </c>
      <c r="F247" s="153"/>
      <c r="G247" s="133"/>
      <c r="H247" s="319"/>
      <c r="I247" s="319"/>
      <c r="J247" s="319"/>
      <c r="K247" s="319"/>
      <c r="L247" s="320" t="s">
        <v>301</v>
      </c>
      <c r="M247" s="153"/>
      <c r="N247" s="371" t="s">
        <v>450</v>
      </c>
      <c r="O247" s="153">
        <v>2012</v>
      </c>
      <c r="P247" s="371" t="s">
        <v>128</v>
      </c>
      <c r="Q247" s="133" t="s">
        <v>128</v>
      </c>
      <c r="R247" s="133" t="s">
        <v>128</v>
      </c>
      <c r="S247" s="133" t="s">
        <v>128</v>
      </c>
      <c r="T247" s="133" t="s">
        <v>128</v>
      </c>
      <c r="U247" s="319"/>
      <c r="V247" s="319"/>
      <c r="W247" s="319"/>
      <c r="X247" s="319"/>
      <c r="Y247" s="319"/>
      <c r="Z247" s="319"/>
      <c r="AA247" s="319"/>
      <c r="AB247" s="319"/>
      <c r="AC247" s="319"/>
      <c r="AD247" s="319"/>
      <c r="AE247" s="319"/>
      <c r="AF247" s="319"/>
      <c r="AG247" s="319"/>
      <c r="AH247" s="319"/>
      <c r="AI247" s="319"/>
      <c r="AJ247" s="319"/>
      <c r="AK247" s="454"/>
      <c r="AL247" s="153" t="s">
        <v>130</v>
      </c>
      <c r="AM247" s="321">
        <v>3969785.8602</v>
      </c>
      <c r="AN247" s="153">
        <v>2012</v>
      </c>
      <c r="AO247" s="153">
        <v>1</v>
      </c>
      <c r="AP247" s="153" t="s">
        <v>439</v>
      </c>
      <c r="AQ247" s="374">
        <v>3969785.8602</v>
      </c>
      <c r="AR247" s="126">
        <f t="shared" si="83"/>
        <v>3969785.8602</v>
      </c>
      <c r="AS247" s="318" t="s">
        <v>86</v>
      </c>
      <c r="AT247" s="323" t="s">
        <v>128</v>
      </c>
      <c r="AU247" s="318" t="s">
        <v>355</v>
      </c>
      <c r="AV247" s="318" t="s">
        <v>93</v>
      </c>
      <c r="AW247" s="324" t="s">
        <v>364</v>
      </c>
      <c r="AX247" s="58" t="s">
        <v>128</v>
      </c>
      <c r="AY247" s="41" t="s">
        <v>128</v>
      </c>
      <c r="AZ247" s="41" t="s">
        <v>128</v>
      </c>
      <c r="BB247" t="str">
        <f t="shared" si="65"/>
        <v>0</v>
      </c>
      <c r="BC247" s="42" t="str">
        <f t="shared" si="68"/>
        <v>2.06.01</v>
      </c>
      <c r="BD247" s="513" t="str">
        <f t="shared" si="66"/>
        <v>ALAT KANTOR</v>
      </c>
      <c r="BE247" s="42">
        <f t="shared" si="67"/>
        <v>5</v>
      </c>
      <c r="BF247" s="515">
        <f t="shared" si="69"/>
        <v>793955.17203999998</v>
      </c>
      <c r="BG247" s="42">
        <f t="shared" si="70"/>
        <v>1</v>
      </c>
      <c r="BH247" s="529">
        <f t="shared" si="71"/>
        <v>793955.17203999998</v>
      </c>
      <c r="BI247" s="517">
        <f t="shared" si="72"/>
        <v>793955.17203999998</v>
      </c>
      <c r="BJ247" s="515">
        <f t="shared" si="73"/>
        <v>793955.17203999998</v>
      </c>
      <c r="BK247" s="525">
        <f t="shared" si="80"/>
        <v>793955.17203999998</v>
      </c>
      <c r="BL247" s="525">
        <f t="shared" si="81"/>
        <v>793955.17203999998</v>
      </c>
      <c r="BM247" s="525">
        <f t="shared" si="75"/>
        <v>0</v>
      </c>
      <c r="BN247" s="516">
        <f t="shared" si="74"/>
        <v>2012</v>
      </c>
      <c r="BO247" s="588">
        <f t="shared" si="82"/>
        <v>10</v>
      </c>
      <c r="BP247" s="589">
        <f t="shared" si="76"/>
        <v>3175820.6881599999</v>
      </c>
      <c r="BQ247" s="682">
        <f t="shared" si="77"/>
        <v>3969775.8602</v>
      </c>
      <c r="BR247" s="591">
        <f t="shared" si="78"/>
        <v>3969775.8602</v>
      </c>
      <c r="BS247" s="11"/>
    </row>
    <row r="248" spans="1:71" ht="30" customHeight="1" x14ac:dyDescent="0.2">
      <c r="A248" s="327"/>
      <c r="B248" s="153" t="s">
        <v>220</v>
      </c>
      <c r="C248" s="316" t="s">
        <v>34</v>
      </c>
      <c r="D248" s="486" t="str">
        <f t="shared" si="79"/>
        <v>2.06.01.04.04</v>
      </c>
      <c r="E248" s="317" t="s">
        <v>449</v>
      </c>
      <c r="F248" s="153"/>
      <c r="G248" s="133"/>
      <c r="H248" s="319"/>
      <c r="I248" s="319"/>
      <c r="J248" s="319"/>
      <c r="K248" s="319"/>
      <c r="L248" s="320" t="s">
        <v>301</v>
      </c>
      <c r="M248" s="153"/>
      <c r="N248" s="371" t="s">
        <v>450</v>
      </c>
      <c r="O248" s="153">
        <v>2012</v>
      </c>
      <c r="P248" s="371" t="s">
        <v>128</v>
      </c>
      <c r="Q248" s="133" t="s">
        <v>128</v>
      </c>
      <c r="R248" s="133" t="s">
        <v>128</v>
      </c>
      <c r="S248" s="133" t="s">
        <v>128</v>
      </c>
      <c r="T248" s="133" t="s">
        <v>128</v>
      </c>
      <c r="U248" s="319"/>
      <c r="V248" s="319"/>
      <c r="W248" s="319"/>
      <c r="X248" s="319"/>
      <c r="Y248" s="319"/>
      <c r="Z248" s="319"/>
      <c r="AA248" s="319"/>
      <c r="AB248" s="319"/>
      <c r="AC248" s="319"/>
      <c r="AD248" s="319"/>
      <c r="AE248" s="319"/>
      <c r="AF248" s="319"/>
      <c r="AG248" s="319"/>
      <c r="AH248" s="319"/>
      <c r="AI248" s="319"/>
      <c r="AJ248" s="319"/>
      <c r="AK248" s="454"/>
      <c r="AL248" s="153" t="s">
        <v>130</v>
      </c>
      <c r="AM248" s="321">
        <v>3969785.8602</v>
      </c>
      <c r="AN248" s="153">
        <v>2012</v>
      </c>
      <c r="AO248" s="153">
        <v>1</v>
      </c>
      <c r="AP248" s="153" t="s">
        <v>439</v>
      </c>
      <c r="AQ248" s="374">
        <v>3969785.8602</v>
      </c>
      <c r="AR248" s="126">
        <f t="shared" si="83"/>
        <v>3969785.8602</v>
      </c>
      <c r="AS248" s="318" t="s">
        <v>86</v>
      </c>
      <c r="AT248" s="323" t="s">
        <v>128</v>
      </c>
      <c r="AU248" s="318" t="s">
        <v>355</v>
      </c>
      <c r="AV248" s="318" t="s">
        <v>93</v>
      </c>
      <c r="AW248" s="324" t="s">
        <v>451</v>
      </c>
      <c r="AX248" s="58" t="s">
        <v>128</v>
      </c>
      <c r="AY248" s="41" t="s">
        <v>128</v>
      </c>
      <c r="AZ248" s="41" t="s">
        <v>128</v>
      </c>
      <c r="BB248" t="str">
        <f t="shared" si="65"/>
        <v>0</v>
      </c>
      <c r="BC248" s="42" t="str">
        <f t="shared" si="68"/>
        <v>2.06.01</v>
      </c>
      <c r="BD248" s="513" t="str">
        <f t="shared" si="66"/>
        <v>ALAT KANTOR</v>
      </c>
      <c r="BE248" s="42">
        <f t="shared" si="67"/>
        <v>5</v>
      </c>
      <c r="BF248" s="515">
        <f t="shared" si="69"/>
        <v>793955.17203999998</v>
      </c>
      <c r="BG248" s="42">
        <f t="shared" si="70"/>
        <v>1</v>
      </c>
      <c r="BH248" s="529">
        <f t="shared" si="71"/>
        <v>793955.17203999998</v>
      </c>
      <c r="BI248" s="517">
        <f t="shared" si="72"/>
        <v>793955.17203999998</v>
      </c>
      <c r="BJ248" s="515">
        <f t="shared" si="73"/>
        <v>793955.17203999998</v>
      </c>
      <c r="BK248" s="525">
        <f t="shared" si="80"/>
        <v>793955.17203999998</v>
      </c>
      <c r="BL248" s="525">
        <f t="shared" si="81"/>
        <v>793955.17203999998</v>
      </c>
      <c r="BM248" s="525">
        <f t="shared" si="75"/>
        <v>0</v>
      </c>
      <c r="BN248" s="516">
        <f t="shared" si="74"/>
        <v>2012</v>
      </c>
      <c r="BO248" s="588">
        <f t="shared" si="82"/>
        <v>10</v>
      </c>
      <c r="BP248" s="589">
        <f t="shared" si="76"/>
        <v>3175820.6881599999</v>
      </c>
      <c r="BQ248" s="682">
        <f t="shared" si="77"/>
        <v>3969775.8602</v>
      </c>
      <c r="BR248" s="591">
        <f t="shared" si="78"/>
        <v>3969775.8602</v>
      </c>
      <c r="BS248" s="11"/>
    </row>
    <row r="249" spans="1:71" ht="30" customHeight="1" x14ac:dyDescent="0.2">
      <c r="A249" s="327"/>
      <c r="B249" s="133" t="s">
        <v>216</v>
      </c>
      <c r="C249" s="316" t="s">
        <v>34</v>
      </c>
      <c r="D249" s="486" t="str">
        <f t="shared" si="79"/>
        <v>2.06.02.06.50</v>
      </c>
      <c r="E249" s="317" t="s">
        <v>453</v>
      </c>
      <c r="F249" s="153"/>
      <c r="G249" s="133"/>
      <c r="H249" s="319"/>
      <c r="I249" s="319"/>
      <c r="J249" s="319"/>
      <c r="K249" s="319"/>
      <c r="L249" s="320" t="s">
        <v>307</v>
      </c>
      <c r="M249" s="153" t="s">
        <v>454</v>
      </c>
      <c r="N249" s="371" t="s">
        <v>283</v>
      </c>
      <c r="O249" s="153">
        <v>2012</v>
      </c>
      <c r="P249" s="371" t="s">
        <v>128</v>
      </c>
      <c r="Q249" s="133" t="s">
        <v>128</v>
      </c>
      <c r="R249" s="133" t="s">
        <v>128</v>
      </c>
      <c r="S249" s="133" t="s">
        <v>128</v>
      </c>
      <c r="T249" s="133" t="s">
        <v>128</v>
      </c>
      <c r="U249" s="319"/>
      <c r="V249" s="319"/>
      <c r="W249" s="319"/>
      <c r="X249" s="319"/>
      <c r="Y249" s="319"/>
      <c r="Z249" s="319"/>
      <c r="AA249" s="319"/>
      <c r="AB249" s="319"/>
      <c r="AC249" s="319"/>
      <c r="AD249" s="319"/>
      <c r="AE249" s="319"/>
      <c r="AF249" s="319"/>
      <c r="AG249" s="319"/>
      <c r="AH249" s="319"/>
      <c r="AI249" s="319"/>
      <c r="AJ249" s="319"/>
      <c r="AK249" s="454"/>
      <c r="AL249" s="153" t="s">
        <v>130</v>
      </c>
      <c r="AM249" s="321">
        <v>1985760</v>
      </c>
      <c r="AN249" s="153">
        <v>2012</v>
      </c>
      <c r="AO249" s="153">
        <v>1</v>
      </c>
      <c r="AP249" s="153" t="s">
        <v>439</v>
      </c>
      <c r="AQ249" s="126">
        <v>1985760</v>
      </c>
      <c r="AR249" s="126">
        <f t="shared" si="83"/>
        <v>1985760</v>
      </c>
      <c r="AS249" s="318" t="s">
        <v>86</v>
      </c>
      <c r="AT249" s="323" t="s">
        <v>128</v>
      </c>
      <c r="AU249" s="318" t="s">
        <v>351</v>
      </c>
      <c r="AV249" s="318" t="s">
        <v>93</v>
      </c>
      <c r="AW249" s="376" t="s">
        <v>358</v>
      </c>
      <c r="AX249" s="58" t="s">
        <v>128</v>
      </c>
      <c r="AY249" s="41" t="s">
        <v>128</v>
      </c>
      <c r="AZ249" s="41" t="s">
        <v>128</v>
      </c>
      <c r="BB249" t="str">
        <f t="shared" si="65"/>
        <v>0</v>
      </c>
      <c r="BC249" s="42" t="str">
        <f t="shared" si="68"/>
        <v>2.06.02</v>
      </c>
      <c r="BD249" s="513" t="str">
        <f t="shared" si="66"/>
        <v>ALAT RUMAH TANGGA</v>
      </c>
      <c r="BE249" s="42">
        <f t="shared" si="67"/>
        <v>5</v>
      </c>
      <c r="BF249" s="515">
        <f t="shared" si="69"/>
        <v>397150</v>
      </c>
      <c r="BG249" s="42">
        <f t="shared" si="70"/>
        <v>1</v>
      </c>
      <c r="BH249" s="529">
        <f t="shared" si="71"/>
        <v>397150</v>
      </c>
      <c r="BI249" s="517">
        <f t="shared" si="72"/>
        <v>397150</v>
      </c>
      <c r="BJ249" s="515">
        <f t="shared" si="73"/>
        <v>397150</v>
      </c>
      <c r="BK249" s="525">
        <f t="shared" si="80"/>
        <v>397150</v>
      </c>
      <c r="BL249" s="525">
        <f t="shared" si="81"/>
        <v>397150</v>
      </c>
      <c r="BM249" s="525">
        <f t="shared" si="75"/>
        <v>0</v>
      </c>
      <c r="BN249" s="516">
        <f t="shared" si="74"/>
        <v>2012</v>
      </c>
      <c r="BO249" s="588">
        <f t="shared" si="82"/>
        <v>10</v>
      </c>
      <c r="BP249" s="589">
        <f t="shared" si="76"/>
        <v>1588600</v>
      </c>
      <c r="BQ249" s="682">
        <f t="shared" si="77"/>
        <v>1985750</v>
      </c>
      <c r="BR249" s="591">
        <f t="shared" si="78"/>
        <v>1985750</v>
      </c>
      <c r="BS249" s="11"/>
    </row>
    <row r="250" spans="1:71" ht="30" customHeight="1" x14ac:dyDescent="0.2">
      <c r="A250" s="327"/>
      <c r="B250" s="133" t="s">
        <v>216</v>
      </c>
      <c r="C250" s="316" t="s">
        <v>34</v>
      </c>
      <c r="D250" s="486" t="str">
        <f t="shared" si="79"/>
        <v>2.06.02.06.50</v>
      </c>
      <c r="E250" s="317" t="s">
        <v>425</v>
      </c>
      <c r="F250" s="153"/>
      <c r="G250" s="133"/>
      <c r="H250" s="319"/>
      <c r="I250" s="319"/>
      <c r="J250" s="319"/>
      <c r="K250" s="319"/>
      <c r="L250" s="320" t="s">
        <v>307</v>
      </c>
      <c r="M250" s="153" t="s">
        <v>455</v>
      </c>
      <c r="N250" s="371" t="s">
        <v>283</v>
      </c>
      <c r="O250" s="153">
        <v>2012</v>
      </c>
      <c r="P250" s="371" t="s">
        <v>128</v>
      </c>
      <c r="Q250" s="133" t="s">
        <v>128</v>
      </c>
      <c r="R250" s="133" t="s">
        <v>128</v>
      </c>
      <c r="S250" s="133" t="s">
        <v>128</v>
      </c>
      <c r="T250" s="133" t="s">
        <v>128</v>
      </c>
      <c r="U250" s="319"/>
      <c r="V250" s="319"/>
      <c r="W250" s="319"/>
      <c r="X250" s="319"/>
      <c r="Y250" s="319"/>
      <c r="Z250" s="319"/>
      <c r="AA250" s="319"/>
      <c r="AB250" s="319"/>
      <c r="AC250" s="319"/>
      <c r="AD250" s="319"/>
      <c r="AE250" s="319"/>
      <c r="AF250" s="319"/>
      <c r="AG250" s="319"/>
      <c r="AH250" s="319"/>
      <c r="AI250" s="319"/>
      <c r="AJ250" s="319"/>
      <c r="AK250" s="454"/>
      <c r="AL250" s="153" t="s">
        <v>130</v>
      </c>
      <c r="AM250" s="321">
        <v>1965600</v>
      </c>
      <c r="AN250" s="153">
        <v>2012</v>
      </c>
      <c r="AO250" s="153">
        <v>1</v>
      </c>
      <c r="AP250" s="153" t="s">
        <v>439</v>
      </c>
      <c r="AQ250" s="126">
        <v>1965600</v>
      </c>
      <c r="AR250" s="126">
        <f t="shared" si="83"/>
        <v>1965600</v>
      </c>
      <c r="AS250" s="318" t="s">
        <v>86</v>
      </c>
      <c r="AT250" s="323" t="s">
        <v>128</v>
      </c>
      <c r="AU250" s="318" t="s">
        <v>351</v>
      </c>
      <c r="AV250" s="318" t="s">
        <v>93</v>
      </c>
      <c r="AW250" s="324" t="s">
        <v>354</v>
      </c>
      <c r="AX250" s="58" t="s">
        <v>128</v>
      </c>
      <c r="AY250" s="41" t="s">
        <v>128</v>
      </c>
      <c r="AZ250" s="41" t="s">
        <v>128</v>
      </c>
      <c r="BB250" t="str">
        <f t="shared" si="65"/>
        <v>0</v>
      </c>
      <c r="BC250" s="42" t="str">
        <f t="shared" si="68"/>
        <v>2.06.02</v>
      </c>
      <c r="BD250" s="513" t="str">
        <f t="shared" si="66"/>
        <v>ALAT RUMAH TANGGA</v>
      </c>
      <c r="BE250" s="42">
        <f t="shared" si="67"/>
        <v>5</v>
      </c>
      <c r="BF250" s="515">
        <f t="shared" si="69"/>
        <v>393118</v>
      </c>
      <c r="BG250" s="42">
        <f t="shared" si="70"/>
        <v>1</v>
      </c>
      <c r="BH250" s="529">
        <f t="shared" si="71"/>
        <v>393118</v>
      </c>
      <c r="BI250" s="517">
        <f t="shared" si="72"/>
        <v>393118</v>
      </c>
      <c r="BJ250" s="515">
        <f t="shared" si="73"/>
        <v>393118</v>
      </c>
      <c r="BK250" s="525">
        <f t="shared" si="80"/>
        <v>393118</v>
      </c>
      <c r="BL250" s="525">
        <f t="shared" si="81"/>
        <v>393118</v>
      </c>
      <c r="BM250" s="525">
        <f t="shared" si="75"/>
        <v>0</v>
      </c>
      <c r="BN250" s="516">
        <f t="shared" si="74"/>
        <v>2012</v>
      </c>
      <c r="BO250" s="588">
        <f t="shared" si="82"/>
        <v>10</v>
      </c>
      <c r="BP250" s="589">
        <f t="shared" si="76"/>
        <v>1572472</v>
      </c>
      <c r="BQ250" s="682">
        <f t="shared" si="77"/>
        <v>1965590</v>
      </c>
      <c r="BR250" s="591">
        <f t="shared" si="78"/>
        <v>1965590</v>
      </c>
      <c r="BS250" s="11"/>
    </row>
    <row r="251" spans="1:71" ht="30" customHeight="1" x14ac:dyDescent="0.2">
      <c r="A251" s="327"/>
      <c r="B251" s="133" t="s">
        <v>216</v>
      </c>
      <c r="C251" s="316" t="s">
        <v>34</v>
      </c>
      <c r="D251" s="486" t="str">
        <f t="shared" si="79"/>
        <v>2.06.02.06.50</v>
      </c>
      <c r="E251" s="317" t="s">
        <v>425</v>
      </c>
      <c r="F251" s="153"/>
      <c r="G251" s="133"/>
      <c r="H251" s="319"/>
      <c r="I251" s="319"/>
      <c r="J251" s="319"/>
      <c r="K251" s="319"/>
      <c r="L251" s="320" t="s">
        <v>307</v>
      </c>
      <c r="M251" s="153" t="s">
        <v>455</v>
      </c>
      <c r="N251" s="371" t="s">
        <v>283</v>
      </c>
      <c r="O251" s="153">
        <v>2012</v>
      </c>
      <c r="P251" s="371" t="s">
        <v>128</v>
      </c>
      <c r="Q251" s="133" t="s">
        <v>128</v>
      </c>
      <c r="R251" s="133" t="s">
        <v>128</v>
      </c>
      <c r="S251" s="133" t="s">
        <v>128</v>
      </c>
      <c r="T251" s="133" t="s">
        <v>128</v>
      </c>
      <c r="U251" s="319"/>
      <c r="V251" s="319"/>
      <c r="W251" s="319"/>
      <c r="X251" s="319"/>
      <c r="Y251" s="319"/>
      <c r="Z251" s="319"/>
      <c r="AA251" s="319"/>
      <c r="AB251" s="319"/>
      <c r="AC251" s="319"/>
      <c r="AD251" s="319"/>
      <c r="AE251" s="319"/>
      <c r="AF251" s="319"/>
      <c r="AG251" s="319"/>
      <c r="AH251" s="319"/>
      <c r="AI251" s="319"/>
      <c r="AJ251" s="319"/>
      <c r="AK251" s="454"/>
      <c r="AL251" s="153" t="s">
        <v>130</v>
      </c>
      <c r="AM251" s="321">
        <v>1965600</v>
      </c>
      <c r="AN251" s="153">
        <v>2012</v>
      </c>
      <c r="AO251" s="153">
        <v>1</v>
      </c>
      <c r="AP251" s="153" t="s">
        <v>439</v>
      </c>
      <c r="AQ251" s="126">
        <v>1965600</v>
      </c>
      <c r="AR251" s="126">
        <f t="shared" si="83"/>
        <v>1965600</v>
      </c>
      <c r="AS251" s="318" t="s">
        <v>86</v>
      </c>
      <c r="AT251" s="323" t="s">
        <v>128</v>
      </c>
      <c r="AU251" s="318" t="s">
        <v>352</v>
      </c>
      <c r="AV251" s="318" t="s">
        <v>93</v>
      </c>
      <c r="AW251" s="324" t="s">
        <v>368</v>
      </c>
      <c r="AX251" s="58" t="s">
        <v>128</v>
      </c>
      <c r="AY251" s="41" t="s">
        <v>128</v>
      </c>
      <c r="AZ251" s="41" t="s">
        <v>128</v>
      </c>
      <c r="BB251" t="str">
        <f t="shared" si="65"/>
        <v>0</v>
      </c>
      <c r="BC251" s="42" t="str">
        <f t="shared" si="68"/>
        <v>2.06.02</v>
      </c>
      <c r="BD251" s="513" t="str">
        <f t="shared" si="66"/>
        <v>ALAT RUMAH TANGGA</v>
      </c>
      <c r="BE251" s="42">
        <f t="shared" si="67"/>
        <v>5</v>
      </c>
      <c r="BF251" s="515">
        <f t="shared" si="69"/>
        <v>393118</v>
      </c>
      <c r="BG251" s="42">
        <f t="shared" si="70"/>
        <v>1</v>
      </c>
      <c r="BH251" s="529">
        <f t="shared" si="71"/>
        <v>393118</v>
      </c>
      <c r="BI251" s="517">
        <f t="shared" si="72"/>
        <v>393118</v>
      </c>
      <c r="BJ251" s="515">
        <f t="shared" si="73"/>
        <v>393118</v>
      </c>
      <c r="BK251" s="525">
        <f t="shared" si="80"/>
        <v>393118</v>
      </c>
      <c r="BL251" s="525">
        <f t="shared" si="81"/>
        <v>393118</v>
      </c>
      <c r="BM251" s="525">
        <f t="shared" si="75"/>
        <v>0</v>
      </c>
      <c r="BN251" s="516">
        <f t="shared" si="74"/>
        <v>2012</v>
      </c>
      <c r="BO251" s="588">
        <f t="shared" si="82"/>
        <v>10</v>
      </c>
      <c r="BP251" s="589">
        <f t="shared" si="76"/>
        <v>1572472</v>
      </c>
      <c r="BQ251" s="682">
        <f t="shared" si="77"/>
        <v>1965590</v>
      </c>
      <c r="BR251" s="591">
        <f t="shared" si="78"/>
        <v>1965590</v>
      </c>
      <c r="BS251" s="11"/>
    </row>
    <row r="252" spans="1:71" ht="30" customHeight="1" x14ac:dyDescent="0.2">
      <c r="A252" s="327"/>
      <c r="B252" s="133" t="s">
        <v>216</v>
      </c>
      <c r="C252" s="316" t="s">
        <v>34</v>
      </c>
      <c r="D252" s="486" t="str">
        <f t="shared" si="79"/>
        <v>2.06.02.06.50</v>
      </c>
      <c r="E252" s="317" t="s">
        <v>425</v>
      </c>
      <c r="F252" s="153"/>
      <c r="G252" s="133"/>
      <c r="H252" s="319"/>
      <c r="I252" s="319"/>
      <c r="J252" s="319"/>
      <c r="K252" s="319"/>
      <c r="L252" s="320" t="s">
        <v>307</v>
      </c>
      <c r="M252" s="153" t="s">
        <v>455</v>
      </c>
      <c r="N252" s="371" t="s">
        <v>283</v>
      </c>
      <c r="O252" s="153">
        <v>2012</v>
      </c>
      <c r="P252" s="371" t="s">
        <v>128</v>
      </c>
      <c r="Q252" s="133" t="s">
        <v>128</v>
      </c>
      <c r="R252" s="133" t="s">
        <v>128</v>
      </c>
      <c r="S252" s="133" t="s">
        <v>128</v>
      </c>
      <c r="T252" s="133" t="s">
        <v>128</v>
      </c>
      <c r="U252" s="319"/>
      <c r="V252" s="319"/>
      <c r="W252" s="319"/>
      <c r="X252" s="319"/>
      <c r="Y252" s="319"/>
      <c r="Z252" s="319"/>
      <c r="AA252" s="319"/>
      <c r="AB252" s="319"/>
      <c r="AC252" s="319"/>
      <c r="AD252" s="319"/>
      <c r="AE252" s="319"/>
      <c r="AF252" s="319"/>
      <c r="AG252" s="319"/>
      <c r="AH252" s="319"/>
      <c r="AI252" s="319"/>
      <c r="AJ252" s="319"/>
      <c r="AK252" s="454"/>
      <c r="AL252" s="153" t="s">
        <v>130</v>
      </c>
      <c r="AM252" s="321">
        <v>1965600</v>
      </c>
      <c r="AN252" s="153">
        <v>2012</v>
      </c>
      <c r="AO252" s="153">
        <v>1</v>
      </c>
      <c r="AP252" s="153" t="s">
        <v>439</v>
      </c>
      <c r="AQ252" s="126">
        <v>1965600</v>
      </c>
      <c r="AR252" s="126">
        <f t="shared" si="83"/>
        <v>1965600</v>
      </c>
      <c r="AS252" s="318" t="s">
        <v>86</v>
      </c>
      <c r="AT252" s="323" t="s">
        <v>128</v>
      </c>
      <c r="AU252" s="318" t="s">
        <v>355</v>
      </c>
      <c r="AV252" s="318" t="s">
        <v>93</v>
      </c>
      <c r="AW252" s="324" t="s">
        <v>451</v>
      </c>
      <c r="AX252" s="58" t="s">
        <v>128</v>
      </c>
      <c r="AY252" s="41" t="s">
        <v>128</v>
      </c>
      <c r="AZ252" s="41" t="s">
        <v>128</v>
      </c>
      <c r="BB252" t="str">
        <f t="shared" si="65"/>
        <v>0</v>
      </c>
      <c r="BC252" s="42" t="str">
        <f t="shared" si="68"/>
        <v>2.06.02</v>
      </c>
      <c r="BD252" s="513" t="str">
        <f t="shared" si="66"/>
        <v>ALAT RUMAH TANGGA</v>
      </c>
      <c r="BE252" s="42">
        <f t="shared" si="67"/>
        <v>5</v>
      </c>
      <c r="BF252" s="515">
        <f t="shared" si="69"/>
        <v>393118</v>
      </c>
      <c r="BG252" s="42">
        <f t="shared" si="70"/>
        <v>1</v>
      </c>
      <c r="BH252" s="529">
        <f t="shared" si="71"/>
        <v>393118</v>
      </c>
      <c r="BI252" s="517">
        <f t="shared" si="72"/>
        <v>393118</v>
      </c>
      <c r="BJ252" s="515">
        <f t="shared" si="73"/>
        <v>393118</v>
      </c>
      <c r="BK252" s="525">
        <f t="shared" si="80"/>
        <v>393118</v>
      </c>
      <c r="BL252" s="525">
        <f t="shared" si="81"/>
        <v>393118</v>
      </c>
      <c r="BM252" s="525">
        <f t="shared" si="75"/>
        <v>0</v>
      </c>
      <c r="BN252" s="516">
        <f t="shared" si="74"/>
        <v>2012</v>
      </c>
      <c r="BO252" s="588">
        <f t="shared" si="82"/>
        <v>10</v>
      </c>
      <c r="BP252" s="589">
        <f t="shared" si="76"/>
        <v>1572472</v>
      </c>
      <c r="BQ252" s="682">
        <f t="shared" si="77"/>
        <v>1965590</v>
      </c>
      <c r="BR252" s="591">
        <f t="shared" si="78"/>
        <v>1965590</v>
      </c>
      <c r="BS252" s="11"/>
    </row>
    <row r="253" spans="1:71" ht="30" customHeight="1" x14ac:dyDescent="0.2">
      <c r="A253" s="327"/>
      <c r="B253" s="133" t="s">
        <v>216</v>
      </c>
      <c r="C253" s="316" t="s">
        <v>34</v>
      </c>
      <c r="D253" s="486" t="str">
        <f t="shared" si="79"/>
        <v>2.06.02.06.50</v>
      </c>
      <c r="E253" s="317" t="s">
        <v>433</v>
      </c>
      <c r="F253" s="153"/>
      <c r="G253" s="133"/>
      <c r="H253" s="319"/>
      <c r="I253" s="319"/>
      <c r="J253" s="319"/>
      <c r="K253" s="319"/>
      <c r="L253" s="320" t="s">
        <v>457</v>
      </c>
      <c r="M253" s="153" t="s">
        <v>429</v>
      </c>
      <c r="N253" s="371" t="s">
        <v>283</v>
      </c>
      <c r="O253" s="153">
        <v>2012</v>
      </c>
      <c r="P253" s="371" t="s">
        <v>128</v>
      </c>
      <c r="Q253" s="133" t="s">
        <v>128</v>
      </c>
      <c r="R253" s="133" t="s">
        <v>128</v>
      </c>
      <c r="S253" s="133" t="s">
        <v>128</v>
      </c>
      <c r="T253" s="133" t="s">
        <v>128</v>
      </c>
      <c r="U253" s="319"/>
      <c r="V253" s="319"/>
      <c r="W253" s="319"/>
      <c r="X253" s="319"/>
      <c r="Y253" s="319"/>
      <c r="Z253" s="319"/>
      <c r="AA253" s="319"/>
      <c r="AB253" s="319"/>
      <c r="AC253" s="319"/>
      <c r="AD253" s="319"/>
      <c r="AE253" s="319"/>
      <c r="AF253" s="319"/>
      <c r="AG253" s="319"/>
      <c r="AH253" s="319"/>
      <c r="AI253" s="319"/>
      <c r="AJ253" s="319"/>
      <c r="AK253" s="454"/>
      <c r="AL253" s="153" t="s">
        <v>130</v>
      </c>
      <c r="AM253" s="321">
        <v>4759220.83</v>
      </c>
      <c r="AN253" s="153">
        <v>2012</v>
      </c>
      <c r="AO253" s="153">
        <v>1</v>
      </c>
      <c r="AP253" s="153" t="s">
        <v>439</v>
      </c>
      <c r="AQ253" s="374">
        <v>4759220.83</v>
      </c>
      <c r="AR253" s="126">
        <f t="shared" si="83"/>
        <v>4759220.83</v>
      </c>
      <c r="AS253" s="318" t="s">
        <v>86</v>
      </c>
      <c r="AT253" s="323" t="s">
        <v>128</v>
      </c>
      <c r="AU253" s="318" t="s">
        <v>387</v>
      </c>
      <c r="AV253" s="318" t="s">
        <v>93</v>
      </c>
      <c r="AW253" s="324" t="s">
        <v>388</v>
      </c>
      <c r="AX253" s="58" t="s">
        <v>128</v>
      </c>
      <c r="AY253" s="41" t="s">
        <v>128</v>
      </c>
      <c r="AZ253" s="41" t="s">
        <v>128</v>
      </c>
      <c r="BB253" t="str">
        <f t="shared" si="65"/>
        <v>0</v>
      </c>
      <c r="BC253" s="42" t="str">
        <f t="shared" si="68"/>
        <v>2.06.02</v>
      </c>
      <c r="BD253" s="513" t="str">
        <f t="shared" si="66"/>
        <v>ALAT RUMAH TANGGA</v>
      </c>
      <c r="BE253" s="42">
        <f t="shared" si="67"/>
        <v>5</v>
      </c>
      <c r="BF253" s="515">
        <f t="shared" si="69"/>
        <v>951842.16599999997</v>
      </c>
      <c r="BG253" s="42">
        <f t="shared" si="70"/>
        <v>1</v>
      </c>
      <c r="BH253" s="529">
        <f t="shared" si="71"/>
        <v>951842.16599999997</v>
      </c>
      <c r="BI253" s="517">
        <f t="shared" si="72"/>
        <v>951842.16599999997</v>
      </c>
      <c r="BJ253" s="515">
        <f t="shared" si="73"/>
        <v>951842.16599999997</v>
      </c>
      <c r="BK253" s="525">
        <f t="shared" si="80"/>
        <v>951842.16599999997</v>
      </c>
      <c r="BL253" s="525">
        <f t="shared" si="81"/>
        <v>951842.16599999997</v>
      </c>
      <c r="BM253" s="525">
        <f t="shared" si="75"/>
        <v>0</v>
      </c>
      <c r="BN253" s="516">
        <f t="shared" si="74"/>
        <v>2012</v>
      </c>
      <c r="BO253" s="588">
        <f t="shared" si="82"/>
        <v>10</v>
      </c>
      <c r="BP253" s="589">
        <f t="shared" si="76"/>
        <v>3807368.6639999999</v>
      </c>
      <c r="BQ253" s="682">
        <f t="shared" si="77"/>
        <v>4759210.83</v>
      </c>
      <c r="BR253" s="591">
        <f t="shared" si="78"/>
        <v>4759210.83</v>
      </c>
      <c r="BS253" s="11"/>
    </row>
    <row r="254" spans="1:71" ht="30" customHeight="1" x14ac:dyDescent="0.2">
      <c r="A254" s="327"/>
      <c r="B254" s="133" t="s">
        <v>216</v>
      </c>
      <c r="C254" s="316" t="s">
        <v>34</v>
      </c>
      <c r="D254" s="486" t="str">
        <f t="shared" si="79"/>
        <v>2.06.02.06.50</v>
      </c>
      <c r="E254" s="317" t="s">
        <v>433</v>
      </c>
      <c r="F254" s="153"/>
      <c r="G254" s="133"/>
      <c r="H254" s="319"/>
      <c r="I254" s="319"/>
      <c r="J254" s="319"/>
      <c r="K254" s="319"/>
      <c r="L254" s="320" t="s">
        <v>307</v>
      </c>
      <c r="M254" s="153" t="s">
        <v>455</v>
      </c>
      <c r="N254" s="371" t="s">
        <v>283</v>
      </c>
      <c r="O254" s="153">
        <v>2012</v>
      </c>
      <c r="P254" s="371" t="s">
        <v>128</v>
      </c>
      <c r="Q254" s="133" t="s">
        <v>128</v>
      </c>
      <c r="R254" s="133" t="s">
        <v>128</v>
      </c>
      <c r="S254" s="133" t="s">
        <v>128</v>
      </c>
      <c r="T254" s="133" t="s">
        <v>128</v>
      </c>
      <c r="U254" s="319"/>
      <c r="V254" s="319"/>
      <c r="W254" s="319"/>
      <c r="X254" s="319"/>
      <c r="Y254" s="319"/>
      <c r="Z254" s="319"/>
      <c r="AA254" s="319"/>
      <c r="AB254" s="319"/>
      <c r="AC254" s="319"/>
      <c r="AD254" s="319"/>
      <c r="AE254" s="319"/>
      <c r="AF254" s="319"/>
      <c r="AG254" s="319"/>
      <c r="AH254" s="319"/>
      <c r="AI254" s="319"/>
      <c r="AJ254" s="319"/>
      <c r="AK254" s="454"/>
      <c r="AL254" s="153" t="s">
        <v>130</v>
      </c>
      <c r="AM254" s="321">
        <v>1965600</v>
      </c>
      <c r="AN254" s="153">
        <v>2012</v>
      </c>
      <c r="AO254" s="153">
        <v>1</v>
      </c>
      <c r="AP254" s="153" t="s">
        <v>439</v>
      </c>
      <c r="AQ254" s="377">
        <v>1965600</v>
      </c>
      <c r="AR254" s="126">
        <f t="shared" si="83"/>
        <v>1965600</v>
      </c>
      <c r="AS254" s="318" t="s">
        <v>86</v>
      </c>
      <c r="AT254" s="323" t="s">
        <v>128</v>
      </c>
      <c r="AU254" s="318" t="s">
        <v>355</v>
      </c>
      <c r="AV254" s="318" t="s">
        <v>93</v>
      </c>
      <c r="AW254" s="324" t="s">
        <v>458</v>
      </c>
      <c r="AX254" s="58" t="s">
        <v>128</v>
      </c>
      <c r="AY254" s="41" t="s">
        <v>128</v>
      </c>
      <c r="AZ254" s="41" t="s">
        <v>128</v>
      </c>
      <c r="BB254" t="str">
        <f t="shared" si="65"/>
        <v>0</v>
      </c>
      <c r="BC254" s="42" t="str">
        <f t="shared" si="68"/>
        <v>2.06.02</v>
      </c>
      <c r="BD254" s="513" t="str">
        <f t="shared" si="66"/>
        <v>ALAT RUMAH TANGGA</v>
      </c>
      <c r="BE254" s="42">
        <f t="shared" si="67"/>
        <v>5</v>
      </c>
      <c r="BF254" s="515">
        <f t="shared" si="69"/>
        <v>393118</v>
      </c>
      <c r="BG254" s="42">
        <f t="shared" si="70"/>
        <v>1</v>
      </c>
      <c r="BH254" s="529">
        <f t="shared" si="71"/>
        <v>393118</v>
      </c>
      <c r="BI254" s="517">
        <f t="shared" si="72"/>
        <v>393118</v>
      </c>
      <c r="BJ254" s="515">
        <f t="shared" si="73"/>
        <v>393118</v>
      </c>
      <c r="BK254" s="525">
        <f t="shared" si="80"/>
        <v>393118</v>
      </c>
      <c r="BL254" s="525">
        <f t="shared" si="81"/>
        <v>393118</v>
      </c>
      <c r="BM254" s="525">
        <f t="shared" si="75"/>
        <v>0</v>
      </c>
      <c r="BN254" s="516">
        <f t="shared" si="74"/>
        <v>2012</v>
      </c>
      <c r="BO254" s="588">
        <f t="shared" si="82"/>
        <v>10</v>
      </c>
      <c r="BP254" s="589">
        <f t="shared" si="76"/>
        <v>1572472</v>
      </c>
      <c r="BQ254" s="682">
        <f t="shared" si="77"/>
        <v>1965590</v>
      </c>
      <c r="BR254" s="591">
        <f t="shared" si="78"/>
        <v>1965590</v>
      </c>
      <c r="BS254" s="11"/>
    </row>
    <row r="255" spans="1:71" ht="30" customHeight="1" x14ac:dyDescent="0.2">
      <c r="A255" s="327"/>
      <c r="B255" s="133" t="s">
        <v>216</v>
      </c>
      <c r="C255" s="316" t="s">
        <v>34</v>
      </c>
      <c r="D255" s="486" t="str">
        <f t="shared" si="79"/>
        <v>2.06.02.06.50</v>
      </c>
      <c r="E255" s="317" t="s">
        <v>433</v>
      </c>
      <c r="F255" s="153"/>
      <c r="G255" s="133"/>
      <c r="H255" s="319"/>
      <c r="I255" s="319"/>
      <c r="J255" s="319"/>
      <c r="K255" s="319"/>
      <c r="L255" s="320" t="s">
        <v>307</v>
      </c>
      <c r="M255" s="153" t="s">
        <v>459</v>
      </c>
      <c r="N255" s="371" t="s">
        <v>283</v>
      </c>
      <c r="O255" s="153">
        <v>2012</v>
      </c>
      <c r="P255" s="371" t="s">
        <v>128</v>
      </c>
      <c r="Q255" s="133" t="s">
        <v>128</v>
      </c>
      <c r="R255" s="133" t="s">
        <v>128</v>
      </c>
      <c r="S255" s="133" t="s">
        <v>128</v>
      </c>
      <c r="T255" s="133" t="s">
        <v>128</v>
      </c>
      <c r="U255" s="319"/>
      <c r="V255" s="319"/>
      <c r="W255" s="319"/>
      <c r="X255" s="319"/>
      <c r="Y255" s="319"/>
      <c r="Z255" s="319"/>
      <c r="AA255" s="319"/>
      <c r="AB255" s="319"/>
      <c r="AC255" s="319"/>
      <c r="AD255" s="319"/>
      <c r="AE255" s="319"/>
      <c r="AF255" s="319"/>
      <c r="AG255" s="319"/>
      <c r="AH255" s="319"/>
      <c r="AI255" s="319"/>
      <c r="AJ255" s="319"/>
      <c r="AK255" s="454"/>
      <c r="AL255" s="153" t="s">
        <v>130</v>
      </c>
      <c r="AM255" s="321">
        <v>3981600</v>
      </c>
      <c r="AN255" s="153">
        <v>2012</v>
      </c>
      <c r="AO255" s="153">
        <v>1</v>
      </c>
      <c r="AP255" s="153" t="s">
        <v>439</v>
      </c>
      <c r="AQ255" s="377">
        <v>3981600</v>
      </c>
      <c r="AR255" s="126">
        <f t="shared" si="83"/>
        <v>3981600</v>
      </c>
      <c r="AS255" s="318" t="s">
        <v>86</v>
      </c>
      <c r="AT255" s="323" t="s">
        <v>128</v>
      </c>
      <c r="AU255" s="318" t="s">
        <v>361</v>
      </c>
      <c r="AV255" s="318" t="s">
        <v>93</v>
      </c>
      <c r="AW255" s="375" t="s">
        <v>460</v>
      </c>
      <c r="AX255" s="58" t="s">
        <v>128</v>
      </c>
      <c r="AY255" s="41" t="s">
        <v>128</v>
      </c>
      <c r="AZ255" s="41" t="s">
        <v>128</v>
      </c>
      <c r="BB255" t="str">
        <f t="shared" si="65"/>
        <v>0</v>
      </c>
      <c r="BC255" s="42" t="str">
        <f t="shared" si="68"/>
        <v>2.06.02</v>
      </c>
      <c r="BD255" s="513" t="str">
        <f t="shared" si="66"/>
        <v>ALAT RUMAH TANGGA</v>
      </c>
      <c r="BE255" s="42">
        <f t="shared" si="67"/>
        <v>5</v>
      </c>
      <c r="BF255" s="515">
        <f t="shared" si="69"/>
        <v>796318</v>
      </c>
      <c r="BG255" s="42">
        <f t="shared" si="70"/>
        <v>1</v>
      </c>
      <c r="BH255" s="529">
        <f t="shared" si="71"/>
        <v>796318</v>
      </c>
      <c r="BI255" s="517">
        <f t="shared" si="72"/>
        <v>796318</v>
      </c>
      <c r="BJ255" s="515">
        <f t="shared" si="73"/>
        <v>796318</v>
      </c>
      <c r="BK255" s="525">
        <f t="shared" si="80"/>
        <v>796318</v>
      </c>
      <c r="BL255" s="525">
        <f t="shared" si="81"/>
        <v>796318</v>
      </c>
      <c r="BM255" s="525">
        <f t="shared" si="75"/>
        <v>0</v>
      </c>
      <c r="BN255" s="516">
        <f t="shared" si="74"/>
        <v>2012</v>
      </c>
      <c r="BO255" s="588">
        <f t="shared" si="82"/>
        <v>10</v>
      </c>
      <c r="BP255" s="589">
        <f t="shared" si="76"/>
        <v>3185272</v>
      </c>
      <c r="BQ255" s="682">
        <f t="shared" si="77"/>
        <v>3981590</v>
      </c>
      <c r="BR255" s="591">
        <f t="shared" si="78"/>
        <v>3981590</v>
      </c>
      <c r="BS255" s="11"/>
    </row>
    <row r="256" spans="1:71" ht="30" customHeight="1" x14ac:dyDescent="0.2">
      <c r="A256" s="340"/>
      <c r="B256" s="151" t="s">
        <v>902</v>
      </c>
      <c r="C256" s="341" t="s">
        <v>34</v>
      </c>
      <c r="D256" s="486" t="str">
        <f t="shared" si="79"/>
        <v>2.06.02.00.00</v>
      </c>
      <c r="E256" s="485" t="s">
        <v>461</v>
      </c>
      <c r="F256" s="151"/>
      <c r="G256" s="105"/>
      <c r="H256" s="378"/>
      <c r="I256" s="378"/>
      <c r="J256" s="378"/>
      <c r="K256" s="378"/>
      <c r="L256" s="345"/>
      <c r="M256" s="151"/>
      <c r="N256" s="379" t="s">
        <v>462</v>
      </c>
      <c r="O256" s="151">
        <v>2012</v>
      </c>
      <c r="P256" s="379" t="s">
        <v>128</v>
      </c>
      <c r="Q256" s="105" t="s">
        <v>128</v>
      </c>
      <c r="R256" s="105" t="s">
        <v>128</v>
      </c>
      <c r="S256" s="105" t="s">
        <v>128</v>
      </c>
      <c r="T256" s="105" t="s">
        <v>128</v>
      </c>
      <c r="U256" s="378"/>
      <c r="V256" s="378"/>
      <c r="W256" s="378"/>
      <c r="X256" s="378"/>
      <c r="Y256" s="378"/>
      <c r="Z256" s="378"/>
      <c r="AA256" s="378"/>
      <c r="AB256" s="378"/>
      <c r="AC256" s="378"/>
      <c r="AD256" s="378"/>
      <c r="AE256" s="378"/>
      <c r="AF256" s="378"/>
      <c r="AG256" s="378"/>
      <c r="AH256" s="378"/>
      <c r="AI256" s="378"/>
      <c r="AJ256" s="378"/>
      <c r="AK256" s="534"/>
      <c r="AL256" s="151" t="s">
        <v>130</v>
      </c>
      <c r="AM256" s="346">
        <v>96777895.361300007</v>
      </c>
      <c r="AN256" s="151">
        <v>2012</v>
      </c>
      <c r="AO256" s="151">
        <v>1</v>
      </c>
      <c r="AP256" s="151" t="s">
        <v>463</v>
      </c>
      <c r="AQ256" s="380">
        <v>96777895.361300007</v>
      </c>
      <c r="AR256" s="198">
        <f t="shared" si="83"/>
        <v>96777895.361300007</v>
      </c>
      <c r="AS256" s="343" t="s">
        <v>86</v>
      </c>
      <c r="AT256" s="381" t="s">
        <v>128</v>
      </c>
      <c r="AU256" s="343" t="s">
        <v>355</v>
      </c>
      <c r="AV256" s="343" t="s">
        <v>93</v>
      </c>
      <c r="AW256" s="324" t="s">
        <v>464</v>
      </c>
      <c r="AX256" s="58" t="s">
        <v>128</v>
      </c>
      <c r="AY256" s="41" t="s">
        <v>128</v>
      </c>
      <c r="AZ256" s="41" t="s">
        <v>128</v>
      </c>
      <c r="BB256" t="str">
        <f t="shared" si="65"/>
        <v>0</v>
      </c>
      <c r="BC256" s="42" t="str">
        <f t="shared" si="68"/>
        <v>2.06.02</v>
      </c>
      <c r="BD256" s="513" t="str">
        <f t="shared" si="66"/>
        <v>ALAT RUMAH TANGGA</v>
      </c>
      <c r="BE256" s="42">
        <f t="shared" si="67"/>
        <v>5</v>
      </c>
      <c r="BF256" s="515">
        <f t="shared" si="69"/>
        <v>19355577.07226</v>
      </c>
      <c r="BG256" s="42">
        <f t="shared" si="70"/>
        <v>1</v>
      </c>
      <c r="BH256" s="529">
        <f t="shared" si="71"/>
        <v>19355577.07226</v>
      </c>
      <c r="BI256" s="517">
        <f t="shared" si="72"/>
        <v>19355577.07226</v>
      </c>
      <c r="BJ256" s="515">
        <f t="shared" si="73"/>
        <v>19355577.07226</v>
      </c>
      <c r="BK256" s="525">
        <f t="shared" si="80"/>
        <v>19355577.07226</v>
      </c>
      <c r="BL256" s="525">
        <f t="shared" si="81"/>
        <v>19355577.07226</v>
      </c>
      <c r="BM256" s="525">
        <f t="shared" si="75"/>
        <v>0</v>
      </c>
      <c r="BN256" s="516">
        <f t="shared" si="74"/>
        <v>2012</v>
      </c>
      <c r="BO256" s="588">
        <f t="shared" si="82"/>
        <v>10.000000014901161</v>
      </c>
      <c r="BP256" s="589">
        <f t="shared" si="76"/>
        <v>77422308.289039999</v>
      </c>
      <c r="BQ256" s="682">
        <f t="shared" si="77"/>
        <v>96777885.361299992</v>
      </c>
      <c r="BR256" s="591">
        <f t="shared" si="78"/>
        <v>96777885.361299992</v>
      </c>
      <c r="BS256" s="11"/>
    </row>
    <row r="257" spans="1:71" ht="30" customHeight="1" x14ac:dyDescent="0.2">
      <c r="A257" s="327"/>
      <c r="B257" s="153" t="s">
        <v>669</v>
      </c>
      <c r="C257" s="316" t="s">
        <v>34</v>
      </c>
      <c r="D257" s="486" t="str">
        <f t="shared" si="79"/>
        <v>2.06.02.04.03</v>
      </c>
      <c r="E257" s="317" t="s">
        <v>465</v>
      </c>
      <c r="F257" s="153"/>
      <c r="G257" s="133"/>
      <c r="H257" s="319"/>
      <c r="I257" s="319"/>
      <c r="J257" s="319"/>
      <c r="K257" s="319"/>
      <c r="L257" s="320" t="s">
        <v>466</v>
      </c>
      <c r="M257" s="371" t="s">
        <v>128</v>
      </c>
      <c r="N257" s="371" t="s">
        <v>142</v>
      </c>
      <c r="O257" s="153">
        <v>2012</v>
      </c>
      <c r="P257" s="371" t="s">
        <v>128</v>
      </c>
      <c r="Q257" s="133" t="s">
        <v>467</v>
      </c>
      <c r="R257" s="133" t="s">
        <v>128</v>
      </c>
      <c r="S257" s="133" t="s">
        <v>128</v>
      </c>
      <c r="T257" s="133" t="s">
        <v>128</v>
      </c>
      <c r="U257" s="319"/>
      <c r="V257" s="319"/>
      <c r="W257" s="319"/>
      <c r="X257" s="319"/>
      <c r="Y257" s="319"/>
      <c r="Z257" s="319"/>
      <c r="AA257" s="319"/>
      <c r="AB257" s="319"/>
      <c r="AC257" s="319"/>
      <c r="AD257" s="319"/>
      <c r="AE257" s="319"/>
      <c r="AF257" s="319"/>
      <c r="AG257" s="319"/>
      <c r="AH257" s="319"/>
      <c r="AI257" s="319"/>
      <c r="AJ257" s="319"/>
      <c r="AK257" s="454"/>
      <c r="AL257" s="153" t="s">
        <v>130</v>
      </c>
      <c r="AM257" s="321">
        <v>25534347.649999999</v>
      </c>
      <c r="AN257" s="153">
        <v>2012</v>
      </c>
      <c r="AO257" s="153">
        <v>1</v>
      </c>
      <c r="AP257" s="153" t="s">
        <v>439</v>
      </c>
      <c r="AQ257" s="374">
        <v>25534347.649999999</v>
      </c>
      <c r="AR257" s="126">
        <f t="shared" si="83"/>
        <v>25534347.649999999</v>
      </c>
      <c r="AS257" s="318" t="s">
        <v>86</v>
      </c>
      <c r="AT257" s="323" t="s">
        <v>128</v>
      </c>
      <c r="AU257" s="318" t="s">
        <v>355</v>
      </c>
      <c r="AV257" s="318" t="s">
        <v>93</v>
      </c>
      <c r="AW257" s="324" t="s">
        <v>464</v>
      </c>
      <c r="AX257" s="58" t="s">
        <v>128</v>
      </c>
      <c r="AY257" s="41" t="s">
        <v>128</v>
      </c>
      <c r="AZ257" s="41" t="s">
        <v>128</v>
      </c>
      <c r="BB257" t="str">
        <f t="shared" si="65"/>
        <v>0</v>
      </c>
      <c r="BC257" s="42" t="str">
        <f t="shared" si="68"/>
        <v>2.06.02</v>
      </c>
      <c r="BD257" s="513" t="str">
        <f t="shared" si="66"/>
        <v>ALAT RUMAH TANGGA</v>
      </c>
      <c r="BE257" s="42">
        <f t="shared" si="67"/>
        <v>5</v>
      </c>
      <c r="BF257" s="515">
        <f t="shared" si="69"/>
        <v>5106867.5299999993</v>
      </c>
      <c r="BG257" s="42">
        <f t="shared" si="70"/>
        <v>1</v>
      </c>
      <c r="BH257" s="529">
        <f t="shared" si="71"/>
        <v>5106867.5299999993</v>
      </c>
      <c r="BI257" s="517">
        <f t="shared" si="72"/>
        <v>5106867.5299999993</v>
      </c>
      <c r="BJ257" s="515">
        <f t="shared" si="73"/>
        <v>5106867.5299999993</v>
      </c>
      <c r="BK257" s="525">
        <f t="shared" si="80"/>
        <v>5106867.5299999993</v>
      </c>
      <c r="BL257" s="525">
        <f t="shared" si="81"/>
        <v>5106867.5299999993</v>
      </c>
      <c r="BM257" s="525">
        <f t="shared" si="75"/>
        <v>0</v>
      </c>
      <c r="BN257" s="516">
        <f t="shared" si="74"/>
        <v>2012</v>
      </c>
      <c r="BO257" s="588">
        <f t="shared" si="82"/>
        <v>10</v>
      </c>
      <c r="BP257" s="589">
        <f t="shared" si="76"/>
        <v>20427470.119999997</v>
      </c>
      <c r="BQ257" s="682">
        <f t="shared" si="77"/>
        <v>25534337.649999999</v>
      </c>
      <c r="BR257" s="591">
        <f t="shared" si="78"/>
        <v>25534337.649999999</v>
      </c>
      <c r="BS257" s="11"/>
    </row>
    <row r="258" spans="1:71" ht="30" customHeight="1" x14ac:dyDescent="0.2">
      <c r="A258" s="327"/>
      <c r="B258" s="153" t="s">
        <v>223</v>
      </c>
      <c r="C258" s="316" t="s">
        <v>34</v>
      </c>
      <c r="D258" s="486" t="str">
        <f t="shared" si="79"/>
        <v>2.06.03.04.08</v>
      </c>
      <c r="E258" s="317" t="s">
        <v>209</v>
      </c>
      <c r="F258" s="153"/>
      <c r="G258" s="133"/>
      <c r="H258" s="319"/>
      <c r="I258" s="319"/>
      <c r="J258" s="319"/>
      <c r="K258" s="319"/>
      <c r="L258" s="320" t="s">
        <v>468</v>
      </c>
      <c r="M258" s="153" t="s">
        <v>469</v>
      </c>
      <c r="N258" s="371" t="s">
        <v>142</v>
      </c>
      <c r="O258" s="153">
        <v>2012</v>
      </c>
      <c r="P258" s="371" t="s">
        <v>128</v>
      </c>
      <c r="Q258" s="133" t="s">
        <v>470</v>
      </c>
      <c r="R258" s="133" t="s">
        <v>128</v>
      </c>
      <c r="S258" s="133" t="s">
        <v>128</v>
      </c>
      <c r="T258" s="133" t="s">
        <v>128</v>
      </c>
      <c r="U258" s="319"/>
      <c r="V258" s="319"/>
      <c r="W258" s="319"/>
      <c r="X258" s="319"/>
      <c r="Y258" s="319"/>
      <c r="Z258" s="319"/>
      <c r="AA258" s="319"/>
      <c r="AB258" s="319"/>
      <c r="AC258" s="319"/>
      <c r="AD258" s="319"/>
      <c r="AE258" s="319"/>
      <c r="AF258" s="319"/>
      <c r="AG258" s="319"/>
      <c r="AH258" s="319"/>
      <c r="AI258" s="319"/>
      <c r="AJ258" s="319"/>
      <c r="AK258" s="454"/>
      <c r="AL258" s="153" t="s">
        <v>130</v>
      </c>
      <c r="AM258" s="321">
        <v>16040705.2755</v>
      </c>
      <c r="AN258" s="153">
        <v>2012</v>
      </c>
      <c r="AO258" s="153">
        <v>1</v>
      </c>
      <c r="AP258" s="153" t="s">
        <v>439</v>
      </c>
      <c r="AQ258" s="374">
        <v>16110763.189999999</v>
      </c>
      <c r="AR258" s="126">
        <v>16040705.2755</v>
      </c>
      <c r="AS258" s="318" t="s">
        <v>86</v>
      </c>
      <c r="AT258" s="323" t="s">
        <v>128</v>
      </c>
      <c r="AU258" s="318" t="s">
        <v>355</v>
      </c>
      <c r="AV258" s="318" t="s">
        <v>93</v>
      </c>
      <c r="AW258" s="324" t="s">
        <v>372</v>
      </c>
      <c r="AX258" s="58" t="s">
        <v>128</v>
      </c>
      <c r="AY258" s="41" t="s">
        <v>128</v>
      </c>
      <c r="AZ258" s="41" t="s">
        <v>128</v>
      </c>
      <c r="BB258" t="str">
        <f t="shared" si="65"/>
        <v>0</v>
      </c>
      <c r="BC258" s="42" t="str">
        <f t="shared" si="68"/>
        <v>2.06.03</v>
      </c>
      <c r="BD258" s="513" t="str">
        <f t="shared" si="66"/>
        <v>KOMPUTER</v>
      </c>
      <c r="BE258" s="42">
        <f t="shared" si="67"/>
        <v>4</v>
      </c>
      <c r="BF258" s="515">
        <f t="shared" si="69"/>
        <v>4010173.8188749999</v>
      </c>
      <c r="BG258" s="42">
        <f t="shared" si="70"/>
        <v>1</v>
      </c>
      <c r="BH258" s="529">
        <f t="shared" si="71"/>
        <v>4010173.8188749999</v>
      </c>
      <c r="BI258" s="517">
        <f t="shared" si="72"/>
        <v>4010173.8188749999</v>
      </c>
      <c r="BJ258" s="515">
        <f t="shared" si="73"/>
        <v>4010173.8188749999</v>
      </c>
      <c r="BK258" s="525">
        <f t="shared" si="80"/>
        <v>4010173.8188749999</v>
      </c>
      <c r="BL258" s="525">
        <f t="shared" si="81"/>
        <v>0</v>
      </c>
      <c r="BM258" s="525">
        <f t="shared" si="75"/>
        <v>0</v>
      </c>
      <c r="BN258" s="516">
        <f t="shared" si="74"/>
        <v>2012</v>
      </c>
      <c r="BO258" s="588">
        <f t="shared" si="82"/>
        <v>10</v>
      </c>
      <c r="BP258" s="589">
        <f t="shared" si="76"/>
        <v>16040695.2755</v>
      </c>
      <c r="BQ258" s="682">
        <f t="shared" si="77"/>
        <v>16040695.2755</v>
      </c>
      <c r="BR258" s="591">
        <f t="shared" si="78"/>
        <v>16040695.2755</v>
      </c>
      <c r="BS258" s="11"/>
    </row>
    <row r="259" spans="1:71" ht="30" customHeight="1" x14ac:dyDescent="0.2">
      <c r="A259" s="489"/>
      <c r="B259" s="491" t="s">
        <v>223</v>
      </c>
      <c r="C259" s="490" t="s">
        <v>34</v>
      </c>
      <c r="D259" s="486" t="str">
        <f t="shared" si="79"/>
        <v>2.06.03.04.08</v>
      </c>
      <c r="E259" s="317" t="s">
        <v>209</v>
      </c>
      <c r="F259" s="153"/>
      <c r="G259" s="133"/>
      <c r="H259" s="319"/>
      <c r="I259" s="319"/>
      <c r="J259" s="319"/>
      <c r="K259" s="319"/>
      <c r="L259" s="320" t="s">
        <v>468</v>
      </c>
      <c r="M259" s="153" t="s">
        <v>469</v>
      </c>
      <c r="N259" s="371" t="s">
        <v>142</v>
      </c>
      <c r="O259" s="153">
        <v>2012</v>
      </c>
      <c r="P259" s="371" t="s">
        <v>128</v>
      </c>
      <c r="Q259" s="133" t="s">
        <v>471</v>
      </c>
      <c r="R259" s="133" t="s">
        <v>128</v>
      </c>
      <c r="S259" s="133" t="s">
        <v>128</v>
      </c>
      <c r="T259" s="133" t="s">
        <v>128</v>
      </c>
      <c r="U259" s="319"/>
      <c r="V259" s="319"/>
      <c r="W259" s="319"/>
      <c r="X259" s="319"/>
      <c r="Y259" s="319"/>
      <c r="Z259" s="319"/>
      <c r="AA259" s="319"/>
      <c r="AB259" s="319"/>
      <c r="AC259" s="319"/>
      <c r="AD259" s="319"/>
      <c r="AE259" s="319"/>
      <c r="AF259" s="319"/>
      <c r="AG259" s="319"/>
      <c r="AH259" s="319"/>
      <c r="AI259" s="319"/>
      <c r="AJ259" s="319"/>
      <c r="AK259" s="454"/>
      <c r="AL259" s="153" t="s">
        <v>130</v>
      </c>
      <c r="AM259" s="321">
        <v>16040705.2755</v>
      </c>
      <c r="AN259" s="153">
        <v>2012</v>
      </c>
      <c r="AO259" s="153">
        <v>1</v>
      </c>
      <c r="AP259" s="153" t="s">
        <v>439</v>
      </c>
      <c r="AQ259" s="374">
        <v>16110763.189999999</v>
      </c>
      <c r="AR259" s="126">
        <v>16040705.2755</v>
      </c>
      <c r="AS259" s="318" t="s">
        <v>86</v>
      </c>
      <c r="AT259" s="323" t="s">
        <v>128</v>
      </c>
      <c r="AU259" s="318" t="s">
        <v>355</v>
      </c>
      <c r="AV259" s="318" t="s">
        <v>93</v>
      </c>
      <c r="AW259" s="324" t="s">
        <v>371</v>
      </c>
      <c r="AX259" s="58" t="s">
        <v>128</v>
      </c>
      <c r="AY259" s="41" t="s">
        <v>128</v>
      </c>
      <c r="AZ259" s="41" t="s">
        <v>128</v>
      </c>
      <c r="BB259" t="str">
        <f t="shared" si="65"/>
        <v>0</v>
      </c>
      <c r="BC259" s="42" t="str">
        <f t="shared" si="68"/>
        <v>2.06.03</v>
      </c>
      <c r="BD259" s="513" t="str">
        <f t="shared" si="66"/>
        <v>KOMPUTER</v>
      </c>
      <c r="BE259" s="42">
        <f t="shared" si="67"/>
        <v>4</v>
      </c>
      <c r="BF259" s="515">
        <f t="shared" si="69"/>
        <v>4010173.8188749999</v>
      </c>
      <c r="BG259" s="42">
        <f t="shared" si="70"/>
        <v>1</v>
      </c>
      <c r="BH259" s="529">
        <f t="shared" si="71"/>
        <v>4010173.8188749999</v>
      </c>
      <c r="BI259" s="517">
        <f t="shared" si="72"/>
        <v>4010173.8188749999</v>
      </c>
      <c r="BJ259" s="515">
        <f t="shared" si="73"/>
        <v>4010173.8188749999</v>
      </c>
      <c r="BK259" s="525">
        <f t="shared" si="80"/>
        <v>4010173.8188749999</v>
      </c>
      <c r="BL259" s="525">
        <f t="shared" si="81"/>
        <v>0</v>
      </c>
      <c r="BM259" s="525">
        <f t="shared" si="75"/>
        <v>0</v>
      </c>
      <c r="BN259" s="516">
        <f t="shared" si="74"/>
        <v>2012</v>
      </c>
      <c r="BO259" s="588">
        <f t="shared" si="82"/>
        <v>10</v>
      </c>
      <c r="BP259" s="589">
        <f t="shared" si="76"/>
        <v>16040695.2755</v>
      </c>
      <c r="BQ259" s="682">
        <f t="shared" si="77"/>
        <v>16040695.2755</v>
      </c>
      <c r="BR259" s="591">
        <f t="shared" si="78"/>
        <v>16040695.2755</v>
      </c>
      <c r="BS259" s="11"/>
    </row>
    <row r="260" spans="1:71" ht="30" customHeight="1" x14ac:dyDescent="0.2">
      <c r="A260" s="327"/>
      <c r="B260" s="153" t="s">
        <v>223</v>
      </c>
      <c r="C260" s="316" t="s">
        <v>34</v>
      </c>
      <c r="D260" s="486" t="str">
        <f t="shared" si="79"/>
        <v>2.06.03.04.08</v>
      </c>
      <c r="E260" s="317" t="s">
        <v>209</v>
      </c>
      <c r="F260" s="153"/>
      <c r="G260" s="133"/>
      <c r="H260" s="319"/>
      <c r="I260" s="319"/>
      <c r="J260" s="319"/>
      <c r="K260" s="319"/>
      <c r="L260" s="320" t="s">
        <v>468</v>
      </c>
      <c r="M260" s="153" t="s">
        <v>472</v>
      </c>
      <c r="N260" s="371" t="s">
        <v>142</v>
      </c>
      <c r="O260" s="153">
        <v>2012</v>
      </c>
      <c r="P260" s="371" t="s">
        <v>128</v>
      </c>
      <c r="Q260" s="133" t="s">
        <v>473</v>
      </c>
      <c r="R260" s="133" t="s">
        <v>128</v>
      </c>
      <c r="S260" s="133" t="s">
        <v>128</v>
      </c>
      <c r="T260" s="133" t="s">
        <v>128</v>
      </c>
      <c r="U260" s="319"/>
      <c r="V260" s="319"/>
      <c r="W260" s="319"/>
      <c r="X260" s="319"/>
      <c r="Y260" s="319"/>
      <c r="Z260" s="319"/>
      <c r="AA260" s="319"/>
      <c r="AB260" s="319"/>
      <c r="AC260" s="319"/>
      <c r="AD260" s="319"/>
      <c r="AE260" s="319"/>
      <c r="AF260" s="319"/>
      <c r="AG260" s="319"/>
      <c r="AH260" s="319"/>
      <c r="AI260" s="319"/>
      <c r="AJ260" s="319"/>
      <c r="AK260" s="454"/>
      <c r="AL260" s="153" t="s">
        <v>130</v>
      </c>
      <c r="AM260" s="321">
        <v>24954659.789000001</v>
      </c>
      <c r="AN260" s="153">
        <v>2012</v>
      </c>
      <c r="AO260" s="153">
        <v>1</v>
      </c>
      <c r="AP260" s="153" t="s">
        <v>439</v>
      </c>
      <c r="AQ260" s="374">
        <v>25063649.469999999</v>
      </c>
      <c r="AR260" s="126">
        <v>24954659.789000001</v>
      </c>
      <c r="AS260" s="318" t="s">
        <v>86</v>
      </c>
      <c r="AT260" s="323" t="s">
        <v>128</v>
      </c>
      <c r="AU260" s="318" t="s">
        <v>355</v>
      </c>
      <c r="AV260" s="318" t="s">
        <v>93</v>
      </c>
      <c r="AW260" s="324" t="s">
        <v>369</v>
      </c>
      <c r="AX260" s="58" t="s">
        <v>128</v>
      </c>
      <c r="AY260" s="41" t="s">
        <v>128</v>
      </c>
      <c r="AZ260" s="41" t="s">
        <v>128</v>
      </c>
      <c r="BB260" t="str">
        <f t="shared" si="65"/>
        <v>0</v>
      </c>
      <c r="BC260" s="42" t="str">
        <f t="shared" si="68"/>
        <v>2.06.03</v>
      </c>
      <c r="BD260" s="513" t="str">
        <f t="shared" si="66"/>
        <v>KOMPUTER</v>
      </c>
      <c r="BE260" s="42">
        <f t="shared" si="67"/>
        <v>4</v>
      </c>
      <c r="BF260" s="515">
        <f t="shared" si="69"/>
        <v>6238662.4472500002</v>
      </c>
      <c r="BG260" s="42">
        <f t="shared" si="70"/>
        <v>1</v>
      </c>
      <c r="BH260" s="529">
        <f t="shared" si="71"/>
        <v>6238662.4472500002</v>
      </c>
      <c r="BI260" s="517">
        <f t="shared" si="72"/>
        <v>6238662.4472500002</v>
      </c>
      <c r="BJ260" s="515">
        <f t="shared" si="73"/>
        <v>6238662.4472500002</v>
      </c>
      <c r="BK260" s="525">
        <f t="shared" si="80"/>
        <v>6238662.4472500002</v>
      </c>
      <c r="BL260" s="525">
        <f t="shared" si="81"/>
        <v>0</v>
      </c>
      <c r="BM260" s="525">
        <f t="shared" si="75"/>
        <v>0</v>
      </c>
      <c r="BN260" s="516">
        <f t="shared" si="74"/>
        <v>2012</v>
      </c>
      <c r="BO260" s="588">
        <f t="shared" si="82"/>
        <v>10</v>
      </c>
      <c r="BP260" s="589">
        <f t="shared" si="76"/>
        <v>24954649.789000001</v>
      </c>
      <c r="BQ260" s="682">
        <f t="shared" si="77"/>
        <v>24954649.789000001</v>
      </c>
      <c r="BR260" s="591">
        <f t="shared" si="78"/>
        <v>24954649.789000001</v>
      </c>
      <c r="BS260" s="11"/>
    </row>
    <row r="261" spans="1:71" ht="30" customHeight="1" x14ac:dyDescent="0.2">
      <c r="A261" s="327"/>
      <c r="B261" s="153" t="s">
        <v>670</v>
      </c>
      <c r="C261" s="316" t="s">
        <v>34</v>
      </c>
      <c r="D261" s="486" t="str">
        <f t="shared" si="79"/>
        <v>2.06.04.03.05</v>
      </c>
      <c r="E261" s="317" t="s">
        <v>474</v>
      </c>
      <c r="F261" s="153"/>
      <c r="G261" s="133"/>
      <c r="H261" s="319"/>
      <c r="I261" s="319"/>
      <c r="J261" s="319"/>
      <c r="K261" s="319"/>
      <c r="L261" s="320" t="s">
        <v>475</v>
      </c>
      <c r="M261" s="153" t="s">
        <v>476</v>
      </c>
      <c r="N261" s="371" t="s">
        <v>477</v>
      </c>
      <c r="O261" s="153">
        <v>2012</v>
      </c>
      <c r="P261" s="371" t="s">
        <v>128</v>
      </c>
      <c r="Q261" s="371" t="s">
        <v>128</v>
      </c>
      <c r="R261" s="371" t="s">
        <v>128</v>
      </c>
      <c r="S261" s="371" t="s">
        <v>128</v>
      </c>
      <c r="T261" s="371" t="s">
        <v>128</v>
      </c>
      <c r="U261" s="319"/>
      <c r="V261" s="319"/>
      <c r="W261" s="319"/>
      <c r="X261" s="319"/>
      <c r="Y261" s="319"/>
      <c r="Z261" s="319"/>
      <c r="AA261" s="319"/>
      <c r="AB261" s="319"/>
      <c r="AC261" s="319"/>
      <c r="AD261" s="319"/>
      <c r="AE261" s="319"/>
      <c r="AF261" s="319"/>
      <c r="AG261" s="319"/>
      <c r="AH261" s="319"/>
      <c r="AI261" s="319"/>
      <c r="AJ261" s="319"/>
      <c r="AK261" s="454"/>
      <c r="AL261" s="153" t="s">
        <v>130</v>
      </c>
      <c r="AM261" s="321">
        <v>7290090.8779999996</v>
      </c>
      <c r="AN261" s="153">
        <v>2012</v>
      </c>
      <c r="AO261" s="153">
        <v>1</v>
      </c>
      <c r="AP261" s="153" t="s">
        <v>439</v>
      </c>
      <c r="AQ261" s="374">
        <v>7305227.2000000002</v>
      </c>
      <c r="AR261" s="126">
        <v>7290090.8779999996</v>
      </c>
      <c r="AS261" s="318" t="s">
        <v>86</v>
      </c>
      <c r="AT261" s="323" t="s">
        <v>128</v>
      </c>
      <c r="AU261" s="318" t="s">
        <v>355</v>
      </c>
      <c r="AV261" s="318" t="s">
        <v>93</v>
      </c>
      <c r="AW261" s="324" t="s">
        <v>364</v>
      </c>
      <c r="AX261" s="58" t="s">
        <v>128</v>
      </c>
      <c r="AY261" s="41" t="s">
        <v>128</v>
      </c>
      <c r="AZ261" s="41" t="s">
        <v>128</v>
      </c>
      <c r="BB261" t="str">
        <f t="shared" si="65"/>
        <v>0</v>
      </c>
      <c r="BC261" s="42" t="str">
        <f t="shared" si="68"/>
        <v>2.06.04</v>
      </c>
      <c r="BD261" s="513" t="str">
        <f t="shared" si="66"/>
        <v>MEJA DAN KURSI KERJA/RAPAT PEJABAT</v>
      </c>
      <c r="BE261" s="42">
        <f t="shared" si="67"/>
        <v>5</v>
      </c>
      <c r="BF261" s="515">
        <f t="shared" si="69"/>
        <v>1458016.1756</v>
      </c>
      <c r="BG261" s="42">
        <f t="shared" si="70"/>
        <v>1</v>
      </c>
      <c r="BH261" s="529">
        <f t="shared" si="71"/>
        <v>1458016.1756</v>
      </c>
      <c r="BI261" s="517">
        <f t="shared" si="72"/>
        <v>1458016.1756</v>
      </c>
      <c r="BJ261" s="515">
        <f t="shared" si="73"/>
        <v>1458016.1756</v>
      </c>
      <c r="BK261" s="525">
        <f t="shared" si="80"/>
        <v>1458016.1756</v>
      </c>
      <c r="BL261" s="525">
        <f t="shared" si="81"/>
        <v>1458016.1756</v>
      </c>
      <c r="BM261" s="525">
        <f t="shared" si="75"/>
        <v>0</v>
      </c>
      <c r="BN261" s="516">
        <f t="shared" si="74"/>
        <v>2012</v>
      </c>
      <c r="BO261" s="588">
        <f t="shared" si="82"/>
        <v>10</v>
      </c>
      <c r="BP261" s="589">
        <f t="shared" si="76"/>
        <v>5832064.7023999998</v>
      </c>
      <c r="BQ261" s="682">
        <f t="shared" si="77"/>
        <v>7290080.8779999996</v>
      </c>
      <c r="BR261" s="591">
        <f t="shared" si="78"/>
        <v>7290080.8779999996</v>
      </c>
      <c r="BS261" s="11"/>
    </row>
    <row r="262" spans="1:71" ht="30" customHeight="1" x14ac:dyDescent="0.2">
      <c r="A262" s="327"/>
      <c r="B262" s="153" t="s">
        <v>671</v>
      </c>
      <c r="C262" s="316" t="s">
        <v>34</v>
      </c>
      <c r="D262" s="486" t="str">
        <f t="shared" si="79"/>
        <v>2.06.04.03.04</v>
      </c>
      <c r="E262" s="317" t="s">
        <v>478</v>
      </c>
      <c r="F262" s="153"/>
      <c r="G262" s="133"/>
      <c r="H262" s="319"/>
      <c r="I262" s="319"/>
      <c r="J262" s="319"/>
      <c r="K262" s="319"/>
      <c r="L262" s="320" t="s">
        <v>479</v>
      </c>
      <c r="M262" s="153" t="s">
        <v>476</v>
      </c>
      <c r="N262" s="371" t="s">
        <v>477</v>
      </c>
      <c r="O262" s="153">
        <v>2012</v>
      </c>
      <c r="P262" s="371" t="s">
        <v>128</v>
      </c>
      <c r="Q262" s="371" t="s">
        <v>128</v>
      </c>
      <c r="R262" s="371" t="s">
        <v>128</v>
      </c>
      <c r="S262" s="371" t="s">
        <v>128</v>
      </c>
      <c r="T262" s="371" t="s">
        <v>128</v>
      </c>
      <c r="U262" s="319"/>
      <c r="V262" s="319"/>
      <c r="W262" s="319"/>
      <c r="X262" s="319"/>
      <c r="Y262" s="319"/>
      <c r="Z262" s="319"/>
      <c r="AA262" s="319"/>
      <c r="AB262" s="319"/>
      <c r="AC262" s="319"/>
      <c r="AD262" s="319"/>
      <c r="AE262" s="319"/>
      <c r="AF262" s="319"/>
      <c r="AG262" s="319"/>
      <c r="AH262" s="319"/>
      <c r="AI262" s="319"/>
      <c r="AJ262" s="319"/>
      <c r="AK262" s="454"/>
      <c r="AL262" s="153" t="s">
        <v>130</v>
      </c>
      <c r="AM262" s="321">
        <v>11015247.205800001</v>
      </c>
      <c r="AN262" s="153">
        <v>2012</v>
      </c>
      <c r="AO262" s="153">
        <v>1</v>
      </c>
      <c r="AP262" s="153" t="s">
        <v>439</v>
      </c>
      <c r="AQ262" s="374">
        <v>11038118.01</v>
      </c>
      <c r="AR262" s="126">
        <v>11015247.205800001</v>
      </c>
      <c r="AS262" s="318" t="s">
        <v>86</v>
      </c>
      <c r="AT262" s="323" t="s">
        <v>128</v>
      </c>
      <c r="AU262" s="318" t="s">
        <v>387</v>
      </c>
      <c r="AV262" s="318" t="s">
        <v>93</v>
      </c>
      <c r="AW262" s="324" t="s">
        <v>388</v>
      </c>
      <c r="AX262" s="58" t="s">
        <v>128</v>
      </c>
      <c r="AY262" s="41" t="s">
        <v>128</v>
      </c>
      <c r="AZ262" s="41" t="s">
        <v>128</v>
      </c>
      <c r="BB262" t="str">
        <f t="shared" si="65"/>
        <v>0</v>
      </c>
      <c r="BC262" s="42" t="str">
        <f t="shared" si="68"/>
        <v>2.06.04</v>
      </c>
      <c r="BD262" s="513" t="str">
        <f t="shared" si="66"/>
        <v>MEJA DAN KURSI KERJA/RAPAT PEJABAT</v>
      </c>
      <c r="BE262" s="42">
        <f t="shared" si="67"/>
        <v>5</v>
      </c>
      <c r="BF262" s="515">
        <f t="shared" si="69"/>
        <v>2203047.4411599999</v>
      </c>
      <c r="BG262" s="42">
        <f t="shared" si="70"/>
        <v>1</v>
      </c>
      <c r="BH262" s="529">
        <f t="shared" si="71"/>
        <v>2203047.4411599999</v>
      </c>
      <c r="BI262" s="517">
        <f t="shared" si="72"/>
        <v>2203047.4411599999</v>
      </c>
      <c r="BJ262" s="515">
        <f t="shared" si="73"/>
        <v>2203047.4411599999</v>
      </c>
      <c r="BK262" s="525">
        <f t="shared" si="80"/>
        <v>2203047.4411599999</v>
      </c>
      <c r="BL262" s="525">
        <f t="shared" si="81"/>
        <v>2203047.4411599999</v>
      </c>
      <c r="BM262" s="525">
        <f t="shared" si="75"/>
        <v>0</v>
      </c>
      <c r="BN262" s="516">
        <f t="shared" si="74"/>
        <v>2012</v>
      </c>
      <c r="BO262" s="588">
        <f t="shared" si="82"/>
        <v>10</v>
      </c>
      <c r="BP262" s="589">
        <f t="shared" si="76"/>
        <v>8812189.7646399997</v>
      </c>
      <c r="BQ262" s="682">
        <f t="shared" si="77"/>
        <v>11015237.205800001</v>
      </c>
      <c r="BR262" s="591">
        <f t="shared" si="78"/>
        <v>11015237.205800001</v>
      </c>
      <c r="BS262" s="11"/>
    </row>
    <row r="263" spans="1:71" ht="30" customHeight="1" x14ac:dyDescent="0.2">
      <c r="A263" s="327"/>
      <c r="B263" s="153" t="s">
        <v>672</v>
      </c>
      <c r="C263" s="316" t="s">
        <v>34</v>
      </c>
      <c r="D263" s="486" t="str">
        <f t="shared" si="79"/>
        <v>2.06.04.04.07</v>
      </c>
      <c r="E263" s="317" t="s">
        <v>480</v>
      </c>
      <c r="F263" s="153"/>
      <c r="G263" s="133"/>
      <c r="H263" s="319"/>
      <c r="I263" s="319"/>
      <c r="J263" s="319"/>
      <c r="K263" s="319"/>
      <c r="L263" s="320" t="s">
        <v>481</v>
      </c>
      <c r="M263" s="153" t="s">
        <v>482</v>
      </c>
      <c r="N263" s="371" t="s">
        <v>483</v>
      </c>
      <c r="O263" s="153">
        <v>2012</v>
      </c>
      <c r="P263" s="371"/>
      <c r="Q263" s="133"/>
      <c r="R263" s="133"/>
      <c r="S263" s="133"/>
      <c r="T263" s="133"/>
      <c r="U263" s="319"/>
      <c r="V263" s="319"/>
      <c r="W263" s="319"/>
      <c r="X263" s="319"/>
      <c r="Y263" s="319"/>
      <c r="Z263" s="319"/>
      <c r="AA263" s="319"/>
      <c r="AB263" s="319"/>
      <c r="AC263" s="319"/>
      <c r="AD263" s="319"/>
      <c r="AE263" s="319"/>
      <c r="AF263" s="319"/>
      <c r="AG263" s="319"/>
      <c r="AH263" s="319"/>
      <c r="AI263" s="319"/>
      <c r="AJ263" s="319"/>
      <c r="AK263" s="454"/>
      <c r="AL263" s="153" t="s">
        <v>130</v>
      </c>
      <c r="AM263" s="321">
        <v>2985131.9928000001</v>
      </c>
      <c r="AN263" s="153">
        <v>2012</v>
      </c>
      <c r="AO263" s="153">
        <v>1</v>
      </c>
      <c r="AP263" s="153" t="s">
        <v>439</v>
      </c>
      <c r="AQ263" s="374">
        <v>2991329.9819</v>
      </c>
      <c r="AR263" s="126">
        <v>2985131.9928000001</v>
      </c>
      <c r="AS263" s="318" t="s">
        <v>86</v>
      </c>
      <c r="AT263" s="323" t="s">
        <v>128</v>
      </c>
      <c r="AU263" s="318" t="s">
        <v>355</v>
      </c>
      <c r="AV263" s="318" t="s">
        <v>93</v>
      </c>
      <c r="AW263" s="324" t="s">
        <v>464</v>
      </c>
      <c r="AX263" s="58" t="s">
        <v>128</v>
      </c>
      <c r="AY263" s="41" t="s">
        <v>128</v>
      </c>
      <c r="AZ263" s="41" t="s">
        <v>128</v>
      </c>
      <c r="BB263" t="str">
        <f t="shared" si="65"/>
        <v>0</v>
      </c>
      <c r="BC263" s="42" t="str">
        <f t="shared" si="68"/>
        <v>2.06.04</v>
      </c>
      <c r="BD263" s="513" t="str">
        <f t="shared" si="66"/>
        <v>MEJA DAN KURSI KERJA/RAPAT PEJABAT</v>
      </c>
      <c r="BE263" s="42">
        <f t="shared" si="67"/>
        <v>5</v>
      </c>
      <c r="BF263" s="515">
        <f t="shared" si="69"/>
        <v>597024.39856</v>
      </c>
      <c r="BG263" s="42">
        <f t="shared" si="70"/>
        <v>1</v>
      </c>
      <c r="BH263" s="529">
        <f t="shared" si="71"/>
        <v>597024.39856</v>
      </c>
      <c r="BI263" s="517">
        <f t="shared" si="72"/>
        <v>597024.39856</v>
      </c>
      <c r="BJ263" s="515">
        <f t="shared" si="73"/>
        <v>597024.39856</v>
      </c>
      <c r="BK263" s="525">
        <f t="shared" si="80"/>
        <v>597024.39856</v>
      </c>
      <c r="BL263" s="525">
        <f t="shared" si="81"/>
        <v>597024.39856</v>
      </c>
      <c r="BM263" s="525">
        <f t="shared" si="75"/>
        <v>0</v>
      </c>
      <c r="BN263" s="516">
        <f t="shared" si="74"/>
        <v>2012</v>
      </c>
      <c r="BO263" s="588">
        <f t="shared" si="82"/>
        <v>10</v>
      </c>
      <c r="BP263" s="589">
        <f t="shared" si="76"/>
        <v>2388097.59424</v>
      </c>
      <c r="BQ263" s="682">
        <f t="shared" si="77"/>
        <v>2985121.9928000001</v>
      </c>
      <c r="BR263" s="591">
        <f t="shared" si="78"/>
        <v>2985121.9928000001</v>
      </c>
      <c r="BS263" s="11"/>
    </row>
    <row r="264" spans="1:71" ht="30" customHeight="1" x14ac:dyDescent="0.2">
      <c r="A264" s="327"/>
      <c r="B264" s="153" t="s">
        <v>672</v>
      </c>
      <c r="C264" s="316" t="s">
        <v>34</v>
      </c>
      <c r="D264" s="486" t="str">
        <f t="shared" si="79"/>
        <v>2.06.04.04.07</v>
      </c>
      <c r="E264" s="317" t="s">
        <v>480</v>
      </c>
      <c r="F264" s="153"/>
      <c r="G264" s="133"/>
      <c r="H264" s="319"/>
      <c r="I264" s="319"/>
      <c r="J264" s="319"/>
      <c r="K264" s="319"/>
      <c r="L264" s="320" t="s">
        <v>481</v>
      </c>
      <c r="M264" s="153" t="s">
        <v>482</v>
      </c>
      <c r="N264" s="371" t="s">
        <v>483</v>
      </c>
      <c r="O264" s="153">
        <v>2012</v>
      </c>
      <c r="P264" s="371"/>
      <c r="Q264" s="133"/>
      <c r="R264" s="133"/>
      <c r="S264" s="133"/>
      <c r="T264" s="133"/>
      <c r="U264" s="319"/>
      <c r="V264" s="319"/>
      <c r="W264" s="319"/>
      <c r="X264" s="319"/>
      <c r="Y264" s="319"/>
      <c r="Z264" s="319"/>
      <c r="AA264" s="319"/>
      <c r="AB264" s="319"/>
      <c r="AC264" s="319"/>
      <c r="AD264" s="319"/>
      <c r="AE264" s="319"/>
      <c r="AF264" s="319"/>
      <c r="AG264" s="319"/>
      <c r="AH264" s="319"/>
      <c r="AI264" s="319"/>
      <c r="AJ264" s="319"/>
      <c r="AK264" s="454"/>
      <c r="AL264" s="153" t="s">
        <v>130</v>
      </c>
      <c r="AM264" s="321">
        <v>2985131.9928000001</v>
      </c>
      <c r="AN264" s="153">
        <v>2012</v>
      </c>
      <c r="AO264" s="153">
        <v>1</v>
      </c>
      <c r="AP264" s="153" t="s">
        <v>439</v>
      </c>
      <c r="AQ264" s="374">
        <v>2991329.9819</v>
      </c>
      <c r="AR264" s="126">
        <v>2985131.9928000001</v>
      </c>
      <c r="AS264" s="318" t="s">
        <v>86</v>
      </c>
      <c r="AT264" s="323" t="s">
        <v>128</v>
      </c>
      <c r="AU264" s="318" t="s">
        <v>355</v>
      </c>
      <c r="AV264" s="318" t="s">
        <v>93</v>
      </c>
      <c r="AW264" s="324" t="s">
        <v>464</v>
      </c>
      <c r="AX264" s="58" t="s">
        <v>128</v>
      </c>
      <c r="AY264" s="41" t="s">
        <v>128</v>
      </c>
      <c r="AZ264" s="41" t="s">
        <v>128</v>
      </c>
      <c r="BB264" t="str">
        <f t="shared" si="65"/>
        <v>0</v>
      </c>
      <c r="BC264" s="42" t="str">
        <f t="shared" si="68"/>
        <v>2.06.04</v>
      </c>
      <c r="BD264" s="513" t="str">
        <f t="shared" si="66"/>
        <v>MEJA DAN KURSI KERJA/RAPAT PEJABAT</v>
      </c>
      <c r="BE264" s="42">
        <f t="shared" si="67"/>
        <v>5</v>
      </c>
      <c r="BF264" s="515">
        <f t="shared" si="69"/>
        <v>597024.39856</v>
      </c>
      <c r="BG264" s="42">
        <f t="shared" si="70"/>
        <v>1</v>
      </c>
      <c r="BH264" s="529">
        <f t="shared" si="71"/>
        <v>597024.39856</v>
      </c>
      <c r="BI264" s="517">
        <f t="shared" si="72"/>
        <v>597024.39856</v>
      </c>
      <c r="BJ264" s="515">
        <f t="shared" si="73"/>
        <v>597024.39856</v>
      </c>
      <c r="BK264" s="525">
        <f t="shared" si="80"/>
        <v>597024.39856</v>
      </c>
      <c r="BL264" s="525">
        <f t="shared" si="81"/>
        <v>597024.39856</v>
      </c>
      <c r="BM264" s="525">
        <f t="shared" si="75"/>
        <v>0</v>
      </c>
      <c r="BN264" s="516">
        <f t="shared" si="74"/>
        <v>2012</v>
      </c>
      <c r="BO264" s="588">
        <f t="shared" si="82"/>
        <v>10</v>
      </c>
      <c r="BP264" s="589">
        <f t="shared" si="76"/>
        <v>2388097.59424</v>
      </c>
      <c r="BQ264" s="682">
        <f t="shared" si="77"/>
        <v>2985121.9928000001</v>
      </c>
      <c r="BR264" s="591">
        <f t="shared" si="78"/>
        <v>2985121.9928000001</v>
      </c>
      <c r="BS264" s="11"/>
    </row>
    <row r="265" spans="1:71" ht="30" customHeight="1" x14ac:dyDescent="0.2">
      <c r="A265" s="327"/>
      <c r="B265" s="153" t="s">
        <v>672</v>
      </c>
      <c r="C265" s="316" t="s">
        <v>34</v>
      </c>
      <c r="D265" s="486" t="str">
        <f t="shared" si="79"/>
        <v>2.06.04.04.07</v>
      </c>
      <c r="E265" s="317" t="s">
        <v>480</v>
      </c>
      <c r="F265" s="153"/>
      <c r="G265" s="133"/>
      <c r="H265" s="319"/>
      <c r="I265" s="319"/>
      <c r="J265" s="319"/>
      <c r="K265" s="319"/>
      <c r="L265" s="320" t="s">
        <v>481</v>
      </c>
      <c r="M265" s="153" t="s">
        <v>482</v>
      </c>
      <c r="N265" s="371" t="s">
        <v>483</v>
      </c>
      <c r="O265" s="153">
        <v>2012</v>
      </c>
      <c r="P265" s="371"/>
      <c r="Q265" s="133"/>
      <c r="R265" s="133"/>
      <c r="S265" s="133"/>
      <c r="T265" s="133"/>
      <c r="U265" s="319"/>
      <c r="V265" s="319"/>
      <c r="W265" s="319"/>
      <c r="X265" s="319"/>
      <c r="Y265" s="319"/>
      <c r="Z265" s="319"/>
      <c r="AA265" s="319"/>
      <c r="AB265" s="319"/>
      <c r="AC265" s="319"/>
      <c r="AD265" s="319"/>
      <c r="AE265" s="319"/>
      <c r="AF265" s="319"/>
      <c r="AG265" s="319"/>
      <c r="AH265" s="319"/>
      <c r="AI265" s="319"/>
      <c r="AJ265" s="319"/>
      <c r="AK265" s="454"/>
      <c r="AL265" s="153" t="s">
        <v>130</v>
      </c>
      <c r="AM265" s="321">
        <v>2985131.9928000001</v>
      </c>
      <c r="AN265" s="153">
        <v>2012</v>
      </c>
      <c r="AO265" s="153">
        <v>1</v>
      </c>
      <c r="AP265" s="153" t="s">
        <v>439</v>
      </c>
      <c r="AQ265" s="374">
        <v>2991329.9819</v>
      </c>
      <c r="AR265" s="126">
        <v>2985131.9928000001</v>
      </c>
      <c r="AS265" s="318" t="s">
        <v>86</v>
      </c>
      <c r="AT265" s="323" t="s">
        <v>128</v>
      </c>
      <c r="AU265" s="318" t="s">
        <v>355</v>
      </c>
      <c r="AV265" s="318" t="s">
        <v>93</v>
      </c>
      <c r="AW265" s="324" t="s">
        <v>464</v>
      </c>
      <c r="AX265" s="58" t="s">
        <v>128</v>
      </c>
      <c r="AY265" s="41" t="s">
        <v>128</v>
      </c>
      <c r="AZ265" s="41" t="s">
        <v>128</v>
      </c>
      <c r="BB265" t="str">
        <f t="shared" si="65"/>
        <v>0</v>
      </c>
      <c r="BC265" s="42" t="str">
        <f t="shared" si="68"/>
        <v>2.06.04</v>
      </c>
      <c r="BD265" s="513" t="str">
        <f t="shared" si="66"/>
        <v>MEJA DAN KURSI KERJA/RAPAT PEJABAT</v>
      </c>
      <c r="BE265" s="42">
        <f t="shared" si="67"/>
        <v>5</v>
      </c>
      <c r="BF265" s="515">
        <f t="shared" si="69"/>
        <v>597024.39856</v>
      </c>
      <c r="BG265" s="42">
        <f t="shared" si="70"/>
        <v>1</v>
      </c>
      <c r="BH265" s="529">
        <f t="shared" si="71"/>
        <v>597024.39856</v>
      </c>
      <c r="BI265" s="517">
        <f t="shared" si="72"/>
        <v>597024.39856</v>
      </c>
      <c r="BJ265" s="515">
        <f t="shared" si="73"/>
        <v>597024.39856</v>
      </c>
      <c r="BK265" s="525">
        <f t="shared" si="80"/>
        <v>597024.39856</v>
      </c>
      <c r="BL265" s="525">
        <f t="shared" si="81"/>
        <v>597024.39856</v>
      </c>
      <c r="BM265" s="525">
        <f t="shared" si="75"/>
        <v>0</v>
      </c>
      <c r="BN265" s="516">
        <f t="shared" si="74"/>
        <v>2012</v>
      </c>
      <c r="BO265" s="588">
        <f t="shared" si="82"/>
        <v>10</v>
      </c>
      <c r="BP265" s="589">
        <f t="shared" si="76"/>
        <v>2388097.59424</v>
      </c>
      <c r="BQ265" s="682">
        <f t="shared" si="77"/>
        <v>2985121.9928000001</v>
      </c>
      <c r="BR265" s="591">
        <f t="shared" si="78"/>
        <v>2985121.9928000001</v>
      </c>
      <c r="BS265" s="11"/>
    </row>
    <row r="266" spans="1:71" ht="30" customHeight="1" x14ac:dyDescent="0.2">
      <c r="A266" s="327"/>
      <c r="B266" s="153" t="s">
        <v>672</v>
      </c>
      <c r="C266" s="316" t="s">
        <v>34</v>
      </c>
      <c r="D266" s="486" t="str">
        <f t="shared" si="79"/>
        <v>2.06.04.04.07</v>
      </c>
      <c r="E266" s="317" t="s">
        <v>480</v>
      </c>
      <c r="F266" s="153"/>
      <c r="G266" s="133"/>
      <c r="H266" s="319"/>
      <c r="I266" s="319"/>
      <c r="J266" s="319"/>
      <c r="K266" s="319"/>
      <c r="L266" s="320" t="s">
        <v>481</v>
      </c>
      <c r="M266" s="153" t="s">
        <v>482</v>
      </c>
      <c r="N266" s="371" t="s">
        <v>483</v>
      </c>
      <c r="O266" s="153">
        <v>2012</v>
      </c>
      <c r="P266" s="371"/>
      <c r="Q266" s="133"/>
      <c r="R266" s="133"/>
      <c r="S266" s="133"/>
      <c r="T266" s="133"/>
      <c r="U266" s="319"/>
      <c r="V266" s="319"/>
      <c r="W266" s="319"/>
      <c r="X266" s="319"/>
      <c r="Y266" s="319"/>
      <c r="Z266" s="319"/>
      <c r="AA266" s="319"/>
      <c r="AB266" s="319"/>
      <c r="AC266" s="319"/>
      <c r="AD266" s="319"/>
      <c r="AE266" s="319"/>
      <c r="AF266" s="319"/>
      <c r="AG266" s="319"/>
      <c r="AH266" s="319"/>
      <c r="AI266" s="319"/>
      <c r="AJ266" s="319"/>
      <c r="AK266" s="454"/>
      <c r="AL266" s="153" t="s">
        <v>130</v>
      </c>
      <c r="AM266" s="321">
        <v>2985131.9928000001</v>
      </c>
      <c r="AN266" s="153">
        <v>2012</v>
      </c>
      <c r="AO266" s="153">
        <v>1</v>
      </c>
      <c r="AP266" s="153" t="s">
        <v>439</v>
      </c>
      <c r="AQ266" s="374">
        <v>2991329.9819</v>
      </c>
      <c r="AR266" s="126">
        <v>2985131.9928000001</v>
      </c>
      <c r="AS266" s="318" t="s">
        <v>86</v>
      </c>
      <c r="AT266" s="323" t="s">
        <v>128</v>
      </c>
      <c r="AU266" s="318" t="s">
        <v>355</v>
      </c>
      <c r="AV266" s="318" t="s">
        <v>93</v>
      </c>
      <c r="AW266" s="324" t="s">
        <v>464</v>
      </c>
      <c r="AX266" s="58" t="s">
        <v>128</v>
      </c>
      <c r="AY266" s="41" t="s">
        <v>128</v>
      </c>
      <c r="AZ266" s="41" t="s">
        <v>128</v>
      </c>
      <c r="BB266" t="str">
        <f t="shared" si="65"/>
        <v>0</v>
      </c>
      <c r="BC266" s="42" t="str">
        <f t="shared" si="68"/>
        <v>2.06.04</v>
      </c>
      <c r="BD266" s="513" t="str">
        <f t="shared" si="66"/>
        <v>MEJA DAN KURSI KERJA/RAPAT PEJABAT</v>
      </c>
      <c r="BE266" s="42">
        <f t="shared" si="67"/>
        <v>5</v>
      </c>
      <c r="BF266" s="515">
        <f t="shared" si="69"/>
        <v>597024.39856</v>
      </c>
      <c r="BG266" s="42">
        <f t="shared" si="70"/>
        <v>1</v>
      </c>
      <c r="BH266" s="529">
        <f t="shared" si="71"/>
        <v>597024.39856</v>
      </c>
      <c r="BI266" s="517">
        <f t="shared" si="72"/>
        <v>597024.39856</v>
      </c>
      <c r="BJ266" s="515">
        <f t="shared" si="73"/>
        <v>597024.39856</v>
      </c>
      <c r="BK266" s="525">
        <f t="shared" si="80"/>
        <v>597024.39856</v>
      </c>
      <c r="BL266" s="525">
        <f t="shared" si="81"/>
        <v>597024.39856</v>
      </c>
      <c r="BM266" s="525">
        <f t="shared" si="75"/>
        <v>0</v>
      </c>
      <c r="BN266" s="516">
        <f t="shared" si="74"/>
        <v>2012</v>
      </c>
      <c r="BO266" s="588">
        <f t="shared" si="82"/>
        <v>10</v>
      </c>
      <c r="BP266" s="589">
        <f t="shared" si="76"/>
        <v>2388097.59424</v>
      </c>
      <c r="BQ266" s="682">
        <f t="shared" si="77"/>
        <v>2985121.9928000001</v>
      </c>
      <c r="BR266" s="591">
        <f t="shared" si="78"/>
        <v>2985121.9928000001</v>
      </c>
      <c r="BS266" s="11"/>
    </row>
    <row r="267" spans="1:71" ht="30" customHeight="1" x14ac:dyDescent="0.2">
      <c r="A267" s="327"/>
      <c r="B267" s="153" t="s">
        <v>672</v>
      </c>
      <c r="C267" s="316" t="s">
        <v>34</v>
      </c>
      <c r="D267" s="486" t="str">
        <f t="shared" si="79"/>
        <v>2.06.04.04.07</v>
      </c>
      <c r="E267" s="317" t="s">
        <v>480</v>
      </c>
      <c r="F267" s="153"/>
      <c r="G267" s="133"/>
      <c r="H267" s="319"/>
      <c r="I267" s="319"/>
      <c r="J267" s="319"/>
      <c r="K267" s="319"/>
      <c r="L267" s="320" t="s">
        <v>481</v>
      </c>
      <c r="M267" s="153" t="s">
        <v>482</v>
      </c>
      <c r="N267" s="371" t="s">
        <v>483</v>
      </c>
      <c r="O267" s="153">
        <v>2012</v>
      </c>
      <c r="P267" s="371"/>
      <c r="Q267" s="133"/>
      <c r="R267" s="133"/>
      <c r="S267" s="133"/>
      <c r="T267" s="133"/>
      <c r="U267" s="319"/>
      <c r="V267" s="319"/>
      <c r="W267" s="319"/>
      <c r="X267" s="319"/>
      <c r="Y267" s="319"/>
      <c r="Z267" s="319"/>
      <c r="AA267" s="319"/>
      <c r="AB267" s="319"/>
      <c r="AC267" s="319"/>
      <c r="AD267" s="319"/>
      <c r="AE267" s="319"/>
      <c r="AF267" s="319"/>
      <c r="AG267" s="319"/>
      <c r="AH267" s="319"/>
      <c r="AI267" s="319"/>
      <c r="AJ267" s="319"/>
      <c r="AK267" s="454"/>
      <c r="AL267" s="153" t="s">
        <v>130</v>
      </c>
      <c r="AM267" s="321">
        <v>2985131.9928000001</v>
      </c>
      <c r="AN267" s="153">
        <v>2012</v>
      </c>
      <c r="AO267" s="153">
        <v>1</v>
      </c>
      <c r="AP267" s="153" t="s">
        <v>439</v>
      </c>
      <c r="AQ267" s="374">
        <v>2991329.9819</v>
      </c>
      <c r="AR267" s="126">
        <v>2985131.9928000001</v>
      </c>
      <c r="AS267" s="318" t="s">
        <v>86</v>
      </c>
      <c r="AT267" s="323" t="s">
        <v>128</v>
      </c>
      <c r="AU267" s="318" t="s">
        <v>355</v>
      </c>
      <c r="AV267" s="318" t="s">
        <v>93</v>
      </c>
      <c r="AW267" s="324" t="s">
        <v>464</v>
      </c>
      <c r="AX267" s="58" t="s">
        <v>128</v>
      </c>
      <c r="AY267" s="41" t="s">
        <v>128</v>
      </c>
      <c r="AZ267" s="41" t="s">
        <v>128</v>
      </c>
      <c r="BB267" t="str">
        <f t="shared" ref="BB267:BB330" si="84">IF(AM267&lt;300000,AM267,"0")</f>
        <v>0</v>
      </c>
      <c r="BC267" s="42" t="str">
        <f t="shared" si="68"/>
        <v>2.06.04</v>
      </c>
      <c r="BD267" s="513" t="str">
        <f t="shared" si="66"/>
        <v>MEJA DAN KURSI KERJA/RAPAT PEJABAT</v>
      </c>
      <c r="BE267" s="42">
        <f t="shared" si="67"/>
        <v>5</v>
      </c>
      <c r="BF267" s="515">
        <f t="shared" si="69"/>
        <v>597024.39856</v>
      </c>
      <c r="BG267" s="42">
        <f t="shared" si="70"/>
        <v>1</v>
      </c>
      <c r="BH267" s="529">
        <f t="shared" si="71"/>
        <v>597024.39856</v>
      </c>
      <c r="BI267" s="517">
        <f t="shared" si="72"/>
        <v>597024.39856</v>
      </c>
      <c r="BJ267" s="515">
        <f t="shared" si="73"/>
        <v>597024.39856</v>
      </c>
      <c r="BK267" s="525">
        <f t="shared" si="80"/>
        <v>597024.39856</v>
      </c>
      <c r="BL267" s="525">
        <f t="shared" si="81"/>
        <v>597024.39856</v>
      </c>
      <c r="BM267" s="525">
        <f t="shared" si="75"/>
        <v>0</v>
      </c>
      <c r="BN267" s="516">
        <f t="shared" si="74"/>
        <v>2012</v>
      </c>
      <c r="BO267" s="588">
        <f t="shared" si="82"/>
        <v>10</v>
      </c>
      <c r="BP267" s="589">
        <f t="shared" si="76"/>
        <v>2388097.59424</v>
      </c>
      <c r="BQ267" s="682">
        <f t="shared" si="77"/>
        <v>2985121.9928000001</v>
      </c>
      <c r="BR267" s="591">
        <f t="shared" si="78"/>
        <v>2985121.9928000001</v>
      </c>
      <c r="BS267" s="11"/>
    </row>
    <row r="268" spans="1:71" ht="30" customHeight="1" x14ac:dyDescent="0.2">
      <c r="A268" s="327"/>
      <c r="B268" s="153" t="s">
        <v>672</v>
      </c>
      <c r="C268" s="316" t="s">
        <v>34</v>
      </c>
      <c r="D268" s="486" t="str">
        <f t="shared" si="79"/>
        <v>2.06.04.04.07</v>
      </c>
      <c r="E268" s="317" t="s">
        <v>480</v>
      </c>
      <c r="F268" s="153"/>
      <c r="G268" s="133"/>
      <c r="H268" s="319"/>
      <c r="I268" s="319"/>
      <c r="J268" s="319"/>
      <c r="K268" s="319"/>
      <c r="L268" s="320" t="s">
        <v>481</v>
      </c>
      <c r="M268" s="153" t="s">
        <v>482</v>
      </c>
      <c r="N268" s="371" t="s">
        <v>483</v>
      </c>
      <c r="O268" s="153">
        <v>2012</v>
      </c>
      <c r="P268" s="371"/>
      <c r="Q268" s="133"/>
      <c r="R268" s="133"/>
      <c r="S268" s="133"/>
      <c r="T268" s="133"/>
      <c r="U268" s="319"/>
      <c r="V268" s="319"/>
      <c r="W268" s="319"/>
      <c r="X268" s="319"/>
      <c r="Y268" s="319"/>
      <c r="Z268" s="319"/>
      <c r="AA268" s="319"/>
      <c r="AB268" s="319"/>
      <c r="AC268" s="319"/>
      <c r="AD268" s="319"/>
      <c r="AE268" s="319"/>
      <c r="AF268" s="319"/>
      <c r="AG268" s="319"/>
      <c r="AH268" s="319"/>
      <c r="AI268" s="319"/>
      <c r="AJ268" s="319"/>
      <c r="AK268" s="454"/>
      <c r="AL268" s="153" t="s">
        <v>130</v>
      </c>
      <c r="AM268" s="321">
        <v>2985131.9928000001</v>
      </c>
      <c r="AN268" s="153">
        <v>2012</v>
      </c>
      <c r="AO268" s="153">
        <v>1</v>
      </c>
      <c r="AP268" s="153" t="s">
        <v>439</v>
      </c>
      <c r="AQ268" s="374">
        <v>2991329.9819</v>
      </c>
      <c r="AR268" s="126">
        <v>2985131.9928000001</v>
      </c>
      <c r="AS268" s="318" t="s">
        <v>86</v>
      </c>
      <c r="AT268" s="323" t="s">
        <v>128</v>
      </c>
      <c r="AU268" s="318" t="s">
        <v>355</v>
      </c>
      <c r="AV268" s="318" t="s">
        <v>93</v>
      </c>
      <c r="AW268" s="324" t="s">
        <v>464</v>
      </c>
      <c r="AX268" s="58" t="s">
        <v>128</v>
      </c>
      <c r="AY268" s="41" t="s">
        <v>128</v>
      </c>
      <c r="AZ268" s="41" t="s">
        <v>128</v>
      </c>
      <c r="BB268" t="str">
        <f t="shared" si="84"/>
        <v>0</v>
      </c>
      <c r="BC268" s="42" t="str">
        <f t="shared" si="68"/>
        <v>2.06.04</v>
      </c>
      <c r="BD268" s="513" t="str">
        <f t="shared" ref="BD268:BD331" si="85">VLOOKUP(BC268,kelompok,2,0)</f>
        <v>MEJA DAN KURSI KERJA/RAPAT PEJABAT</v>
      </c>
      <c r="BE268" s="42">
        <f t="shared" ref="BE268:BE331" si="86">VLOOKUP(BC268,MASAMANFAAT,4,0)</f>
        <v>5</v>
      </c>
      <c r="BF268" s="515">
        <f t="shared" si="69"/>
        <v>597024.39856</v>
      </c>
      <c r="BG268" s="42">
        <f t="shared" si="70"/>
        <v>1</v>
      </c>
      <c r="BH268" s="529">
        <f t="shared" si="71"/>
        <v>597024.39856</v>
      </c>
      <c r="BI268" s="517">
        <f t="shared" si="72"/>
        <v>597024.39856</v>
      </c>
      <c r="BJ268" s="515">
        <f t="shared" si="73"/>
        <v>597024.39856</v>
      </c>
      <c r="BK268" s="525">
        <f t="shared" si="80"/>
        <v>597024.39856</v>
      </c>
      <c r="BL268" s="525">
        <f t="shared" si="81"/>
        <v>597024.39856</v>
      </c>
      <c r="BM268" s="525">
        <f t="shared" si="75"/>
        <v>0</v>
      </c>
      <c r="BN268" s="516">
        <f t="shared" si="74"/>
        <v>2012</v>
      </c>
      <c r="BO268" s="588">
        <f t="shared" si="82"/>
        <v>10</v>
      </c>
      <c r="BP268" s="589">
        <f t="shared" si="76"/>
        <v>2388097.59424</v>
      </c>
      <c r="BQ268" s="682">
        <f t="shared" si="77"/>
        <v>2985121.9928000001</v>
      </c>
      <c r="BR268" s="591">
        <f t="shared" si="78"/>
        <v>2985121.9928000001</v>
      </c>
      <c r="BS268" s="11"/>
    </row>
    <row r="269" spans="1:71" ht="30" customHeight="1" x14ac:dyDescent="0.2">
      <c r="A269" s="330"/>
      <c r="B269" s="278" t="s">
        <v>672</v>
      </c>
      <c r="C269" s="331" t="s">
        <v>34</v>
      </c>
      <c r="D269" s="494" t="str">
        <f t="shared" si="79"/>
        <v>2.06.04.04.07</v>
      </c>
      <c r="E269" s="477" t="s">
        <v>480</v>
      </c>
      <c r="F269" s="278"/>
      <c r="G269" s="214"/>
      <c r="H269" s="333"/>
      <c r="I269" s="333"/>
      <c r="J269" s="333"/>
      <c r="K269" s="333"/>
      <c r="L269" s="334" t="s">
        <v>481</v>
      </c>
      <c r="M269" s="278" t="s">
        <v>482</v>
      </c>
      <c r="N269" s="382" t="s">
        <v>483</v>
      </c>
      <c r="O269" s="278">
        <v>2012</v>
      </c>
      <c r="P269" s="382"/>
      <c r="Q269" s="214"/>
      <c r="R269" s="214"/>
      <c r="S269" s="214"/>
      <c r="T269" s="214"/>
      <c r="U269" s="333"/>
      <c r="V269" s="333"/>
      <c r="W269" s="333"/>
      <c r="X269" s="333"/>
      <c r="Y269" s="333"/>
      <c r="Z269" s="333"/>
      <c r="AA269" s="333"/>
      <c r="AB269" s="333"/>
      <c r="AC269" s="333"/>
      <c r="AD269" s="333"/>
      <c r="AE269" s="333"/>
      <c r="AF269" s="333"/>
      <c r="AG269" s="333"/>
      <c r="AH269" s="333"/>
      <c r="AI269" s="333"/>
      <c r="AJ269" s="333"/>
      <c r="AK269" s="467"/>
      <c r="AL269" s="278" t="s">
        <v>130</v>
      </c>
      <c r="AM269" s="335">
        <v>2985131.9928000001</v>
      </c>
      <c r="AN269" s="278">
        <v>2012</v>
      </c>
      <c r="AO269" s="278">
        <v>1</v>
      </c>
      <c r="AP269" s="278" t="s">
        <v>439</v>
      </c>
      <c r="AQ269" s="383">
        <v>2991329.9819</v>
      </c>
      <c r="AR269" s="211">
        <v>2985131.9928000001</v>
      </c>
      <c r="AS269" s="332" t="s">
        <v>86</v>
      </c>
      <c r="AT269" s="369" t="s">
        <v>128</v>
      </c>
      <c r="AU269" s="332" t="s">
        <v>355</v>
      </c>
      <c r="AV269" s="332" t="s">
        <v>93</v>
      </c>
      <c r="AW269" s="337" t="s">
        <v>464</v>
      </c>
      <c r="AX269" s="58" t="s">
        <v>128</v>
      </c>
      <c r="AY269" s="41" t="s">
        <v>128</v>
      </c>
      <c r="AZ269" s="41" t="s">
        <v>128</v>
      </c>
      <c r="BB269" t="str">
        <f t="shared" si="84"/>
        <v>0</v>
      </c>
      <c r="BC269" s="42" t="str">
        <f t="shared" si="68"/>
        <v>2.06.04</v>
      </c>
      <c r="BD269" s="513" t="str">
        <f t="shared" si="85"/>
        <v>MEJA DAN KURSI KERJA/RAPAT PEJABAT</v>
      </c>
      <c r="BE269" s="42">
        <f t="shared" si="86"/>
        <v>5</v>
      </c>
      <c r="BF269" s="515">
        <f t="shared" si="69"/>
        <v>597024.39856</v>
      </c>
      <c r="BG269" s="42">
        <f t="shared" si="70"/>
        <v>1</v>
      </c>
      <c r="BH269" s="529">
        <f t="shared" si="71"/>
        <v>597024.39856</v>
      </c>
      <c r="BI269" s="517">
        <f t="shared" si="72"/>
        <v>597024.39856</v>
      </c>
      <c r="BJ269" s="515">
        <f t="shared" si="73"/>
        <v>597024.39856</v>
      </c>
      <c r="BK269" s="525">
        <f t="shared" si="80"/>
        <v>597024.39856</v>
      </c>
      <c r="BL269" s="525">
        <f t="shared" si="81"/>
        <v>597024.39856</v>
      </c>
      <c r="BM269" s="525">
        <f t="shared" si="75"/>
        <v>0</v>
      </c>
      <c r="BN269" s="516">
        <f t="shared" si="74"/>
        <v>2012</v>
      </c>
      <c r="BO269" s="588">
        <f t="shared" si="82"/>
        <v>10</v>
      </c>
      <c r="BP269" s="589">
        <f t="shared" si="76"/>
        <v>2388097.59424</v>
      </c>
      <c r="BQ269" s="682">
        <f t="shared" si="77"/>
        <v>2985121.9928000001</v>
      </c>
      <c r="BR269" s="591">
        <f t="shared" si="78"/>
        <v>2985121.9928000001</v>
      </c>
      <c r="BS269" s="11"/>
    </row>
    <row r="270" spans="1:71" ht="30" customHeight="1" x14ac:dyDescent="0.2">
      <c r="A270" s="327"/>
      <c r="B270" s="153" t="s">
        <v>672</v>
      </c>
      <c r="C270" s="316" t="s">
        <v>34</v>
      </c>
      <c r="D270" s="486" t="str">
        <f t="shared" si="79"/>
        <v>2.06.04.04.07</v>
      </c>
      <c r="E270" s="317" t="s">
        <v>480</v>
      </c>
      <c r="F270" s="153"/>
      <c r="G270" s="133"/>
      <c r="H270" s="319"/>
      <c r="I270" s="319"/>
      <c r="J270" s="319"/>
      <c r="K270" s="319"/>
      <c r="L270" s="320" t="s">
        <v>481</v>
      </c>
      <c r="M270" s="153" t="s">
        <v>482</v>
      </c>
      <c r="N270" s="371" t="s">
        <v>483</v>
      </c>
      <c r="O270" s="153">
        <v>2012</v>
      </c>
      <c r="P270" s="371"/>
      <c r="Q270" s="133"/>
      <c r="R270" s="133"/>
      <c r="S270" s="133"/>
      <c r="T270" s="133"/>
      <c r="U270" s="319"/>
      <c r="V270" s="319"/>
      <c r="W270" s="319"/>
      <c r="X270" s="319"/>
      <c r="Y270" s="319"/>
      <c r="Z270" s="319"/>
      <c r="AA270" s="319"/>
      <c r="AB270" s="319"/>
      <c r="AC270" s="319"/>
      <c r="AD270" s="319"/>
      <c r="AE270" s="319"/>
      <c r="AF270" s="319"/>
      <c r="AG270" s="319"/>
      <c r="AH270" s="319"/>
      <c r="AI270" s="319"/>
      <c r="AJ270" s="319"/>
      <c r="AK270" s="454"/>
      <c r="AL270" s="153" t="s">
        <v>130</v>
      </c>
      <c r="AM270" s="321">
        <v>2985131.9928000001</v>
      </c>
      <c r="AN270" s="153">
        <v>2012</v>
      </c>
      <c r="AO270" s="153">
        <v>1</v>
      </c>
      <c r="AP270" s="153" t="s">
        <v>439</v>
      </c>
      <c r="AQ270" s="374">
        <v>2991329.9819</v>
      </c>
      <c r="AR270" s="126">
        <v>2985131.9928000001</v>
      </c>
      <c r="AS270" s="318" t="s">
        <v>86</v>
      </c>
      <c r="AT270" s="323" t="s">
        <v>128</v>
      </c>
      <c r="AU270" s="318" t="s">
        <v>355</v>
      </c>
      <c r="AV270" s="318" t="s">
        <v>93</v>
      </c>
      <c r="AW270" s="324" t="s">
        <v>464</v>
      </c>
      <c r="AX270" s="58" t="s">
        <v>128</v>
      </c>
      <c r="AY270" s="41" t="s">
        <v>128</v>
      </c>
      <c r="AZ270" s="41" t="s">
        <v>128</v>
      </c>
      <c r="BB270" t="str">
        <f t="shared" si="84"/>
        <v>0</v>
      </c>
      <c r="BC270" s="42" t="str">
        <f t="shared" si="68"/>
        <v>2.06.04</v>
      </c>
      <c r="BD270" s="513" t="str">
        <f t="shared" si="85"/>
        <v>MEJA DAN KURSI KERJA/RAPAT PEJABAT</v>
      </c>
      <c r="BE270" s="42">
        <f t="shared" si="86"/>
        <v>5</v>
      </c>
      <c r="BF270" s="515">
        <f t="shared" si="69"/>
        <v>597024.39856</v>
      </c>
      <c r="BG270" s="42">
        <f t="shared" si="70"/>
        <v>1</v>
      </c>
      <c r="BH270" s="529">
        <f t="shared" si="71"/>
        <v>597024.39856</v>
      </c>
      <c r="BI270" s="517">
        <f t="shared" si="72"/>
        <v>597024.39856</v>
      </c>
      <c r="BJ270" s="515">
        <f t="shared" si="73"/>
        <v>597024.39856</v>
      </c>
      <c r="BK270" s="525">
        <f t="shared" si="80"/>
        <v>597024.39856</v>
      </c>
      <c r="BL270" s="525">
        <f t="shared" si="81"/>
        <v>597024.39856</v>
      </c>
      <c r="BM270" s="525">
        <f t="shared" si="75"/>
        <v>0</v>
      </c>
      <c r="BN270" s="516">
        <f t="shared" si="74"/>
        <v>2012</v>
      </c>
      <c r="BO270" s="588">
        <f t="shared" si="82"/>
        <v>10</v>
      </c>
      <c r="BP270" s="589">
        <f t="shared" si="76"/>
        <v>2388097.59424</v>
      </c>
      <c r="BQ270" s="682">
        <f t="shared" si="77"/>
        <v>2985121.9928000001</v>
      </c>
      <c r="BR270" s="591">
        <f t="shared" si="78"/>
        <v>2985121.9928000001</v>
      </c>
      <c r="BS270" s="11"/>
    </row>
    <row r="271" spans="1:71" ht="30" customHeight="1" x14ac:dyDescent="0.2">
      <c r="A271" s="327"/>
      <c r="B271" s="153" t="s">
        <v>673</v>
      </c>
      <c r="C271" s="316" t="s">
        <v>34</v>
      </c>
      <c r="D271" s="486" t="str">
        <f t="shared" si="79"/>
        <v>2.06.04.04.04</v>
      </c>
      <c r="E271" s="317" t="s">
        <v>484</v>
      </c>
      <c r="F271" s="153"/>
      <c r="G271" s="133"/>
      <c r="H271" s="319"/>
      <c r="I271" s="319"/>
      <c r="J271" s="319"/>
      <c r="K271" s="319"/>
      <c r="L271" s="320" t="s">
        <v>481</v>
      </c>
      <c r="M271" s="153" t="s">
        <v>482</v>
      </c>
      <c r="N271" s="371" t="s">
        <v>483</v>
      </c>
      <c r="O271" s="153">
        <v>2012</v>
      </c>
      <c r="P271" s="371"/>
      <c r="Q271" s="133"/>
      <c r="R271" s="133"/>
      <c r="S271" s="133"/>
      <c r="T271" s="133"/>
      <c r="U271" s="319"/>
      <c r="V271" s="319"/>
      <c r="W271" s="319"/>
      <c r="X271" s="319"/>
      <c r="Y271" s="319"/>
      <c r="Z271" s="319"/>
      <c r="AA271" s="319"/>
      <c r="AB271" s="319"/>
      <c r="AC271" s="319"/>
      <c r="AD271" s="319"/>
      <c r="AE271" s="319"/>
      <c r="AF271" s="319"/>
      <c r="AG271" s="319"/>
      <c r="AH271" s="319"/>
      <c r="AI271" s="319"/>
      <c r="AJ271" s="319"/>
      <c r="AK271" s="454"/>
      <c r="AL271" s="153" t="s">
        <v>130</v>
      </c>
      <c r="AM271" s="321">
        <v>2985131.9928000001</v>
      </c>
      <c r="AN271" s="153">
        <v>2012</v>
      </c>
      <c r="AO271" s="153">
        <v>1</v>
      </c>
      <c r="AP271" s="153" t="s">
        <v>439</v>
      </c>
      <c r="AQ271" s="374">
        <v>2991329.9819</v>
      </c>
      <c r="AR271" s="126">
        <v>2985131.9928000001</v>
      </c>
      <c r="AS271" s="318" t="s">
        <v>86</v>
      </c>
      <c r="AT271" s="323" t="s">
        <v>128</v>
      </c>
      <c r="AU271" s="318" t="s">
        <v>387</v>
      </c>
      <c r="AV271" s="318" t="s">
        <v>93</v>
      </c>
      <c r="AW271" s="324" t="s">
        <v>388</v>
      </c>
      <c r="AX271" s="58" t="s">
        <v>128</v>
      </c>
      <c r="AY271" s="41" t="s">
        <v>128</v>
      </c>
      <c r="AZ271" s="41" t="s">
        <v>128</v>
      </c>
      <c r="BB271" t="str">
        <f t="shared" si="84"/>
        <v>0</v>
      </c>
      <c r="BC271" s="42" t="str">
        <f t="shared" si="68"/>
        <v>2.06.04</v>
      </c>
      <c r="BD271" s="513" t="str">
        <f t="shared" si="85"/>
        <v>MEJA DAN KURSI KERJA/RAPAT PEJABAT</v>
      </c>
      <c r="BE271" s="42">
        <f t="shared" si="86"/>
        <v>5</v>
      </c>
      <c r="BF271" s="515">
        <f t="shared" si="69"/>
        <v>597024.39856</v>
      </c>
      <c r="BG271" s="42">
        <f t="shared" si="70"/>
        <v>1</v>
      </c>
      <c r="BH271" s="529">
        <f t="shared" si="71"/>
        <v>597024.39856</v>
      </c>
      <c r="BI271" s="517">
        <f t="shared" si="72"/>
        <v>597024.39856</v>
      </c>
      <c r="BJ271" s="515">
        <f t="shared" si="73"/>
        <v>597024.39856</v>
      </c>
      <c r="BK271" s="525">
        <f t="shared" si="80"/>
        <v>597024.39856</v>
      </c>
      <c r="BL271" s="525">
        <f t="shared" si="81"/>
        <v>597024.39856</v>
      </c>
      <c r="BM271" s="525">
        <f t="shared" si="75"/>
        <v>0</v>
      </c>
      <c r="BN271" s="516">
        <f t="shared" si="74"/>
        <v>2012</v>
      </c>
      <c r="BO271" s="588">
        <f t="shared" si="82"/>
        <v>10</v>
      </c>
      <c r="BP271" s="589">
        <f t="shared" si="76"/>
        <v>2388097.59424</v>
      </c>
      <c r="BQ271" s="682">
        <f t="shared" si="77"/>
        <v>2985121.9928000001</v>
      </c>
      <c r="BR271" s="591">
        <f t="shared" si="78"/>
        <v>2985121.9928000001</v>
      </c>
      <c r="BS271" s="11"/>
    </row>
    <row r="272" spans="1:71" ht="30" customHeight="1" x14ac:dyDescent="0.2">
      <c r="A272" s="327"/>
      <c r="B272" s="153" t="s">
        <v>673</v>
      </c>
      <c r="C272" s="316" t="s">
        <v>34</v>
      </c>
      <c r="D272" s="486" t="str">
        <f t="shared" si="79"/>
        <v>2.06.04.04.04</v>
      </c>
      <c r="E272" s="317" t="s">
        <v>484</v>
      </c>
      <c r="F272" s="153"/>
      <c r="G272" s="133"/>
      <c r="H272" s="319"/>
      <c r="I272" s="319"/>
      <c r="J272" s="319"/>
      <c r="K272" s="319"/>
      <c r="L272" s="320" t="s">
        <v>481</v>
      </c>
      <c r="M272" s="153" t="s">
        <v>482</v>
      </c>
      <c r="N272" s="371" t="s">
        <v>483</v>
      </c>
      <c r="O272" s="153">
        <v>2012</v>
      </c>
      <c r="P272" s="371"/>
      <c r="Q272" s="133"/>
      <c r="R272" s="133"/>
      <c r="S272" s="133"/>
      <c r="T272" s="133"/>
      <c r="U272" s="319"/>
      <c r="V272" s="319"/>
      <c r="W272" s="319"/>
      <c r="X272" s="319"/>
      <c r="Y272" s="319"/>
      <c r="Z272" s="319"/>
      <c r="AA272" s="319"/>
      <c r="AB272" s="319"/>
      <c r="AC272" s="319"/>
      <c r="AD272" s="319"/>
      <c r="AE272" s="319"/>
      <c r="AF272" s="319"/>
      <c r="AG272" s="319"/>
      <c r="AH272" s="319"/>
      <c r="AI272" s="319"/>
      <c r="AJ272" s="319"/>
      <c r="AK272" s="454"/>
      <c r="AL272" s="153" t="s">
        <v>130</v>
      </c>
      <c r="AM272" s="321">
        <v>2985131.9928000001</v>
      </c>
      <c r="AN272" s="153">
        <v>2012</v>
      </c>
      <c r="AO272" s="153">
        <v>1</v>
      </c>
      <c r="AP272" s="153" t="s">
        <v>439</v>
      </c>
      <c r="AQ272" s="374">
        <v>2991329.9819</v>
      </c>
      <c r="AR272" s="126">
        <v>2985131.9928000001</v>
      </c>
      <c r="AS272" s="318" t="s">
        <v>86</v>
      </c>
      <c r="AT272" s="323" t="s">
        <v>128</v>
      </c>
      <c r="AU272" s="318" t="s">
        <v>387</v>
      </c>
      <c r="AV272" s="318" t="s">
        <v>93</v>
      </c>
      <c r="AW272" s="324" t="s">
        <v>388</v>
      </c>
      <c r="AX272" s="58" t="s">
        <v>128</v>
      </c>
      <c r="AY272" s="41" t="s">
        <v>128</v>
      </c>
      <c r="AZ272" s="41" t="s">
        <v>128</v>
      </c>
      <c r="BB272" t="str">
        <f t="shared" si="84"/>
        <v>0</v>
      </c>
      <c r="BC272" s="42" t="str">
        <f t="shared" ref="BC272:BC335" si="87">MID(B272,2,7)</f>
        <v>2.06.04</v>
      </c>
      <c r="BD272" s="513" t="str">
        <f t="shared" si="85"/>
        <v>MEJA DAN KURSI KERJA/RAPAT PEJABAT</v>
      </c>
      <c r="BE272" s="42">
        <f t="shared" si="86"/>
        <v>5</v>
      </c>
      <c r="BF272" s="515">
        <f t="shared" ref="BF272:BF335" si="88">(AM272-10)/BE272</f>
        <v>597024.39856</v>
      </c>
      <c r="BG272" s="42">
        <f t="shared" ref="BG272:BG335" si="89">2013-BN272</f>
        <v>1</v>
      </c>
      <c r="BH272" s="529">
        <f t="shared" ref="BH272:BH335" si="90">IF(BG272&gt;BE272,AM272-10,BF272*BG272)</f>
        <v>597024.39856</v>
      </c>
      <c r="BI272" s="517">
        <f t="shared" ref="BI272:BI335" si="91">IF(AM272-10=BH272,0,BF272)</f>
        <v>597024.39856</v>
      </c>
      <c r="BJ272" s="515">
        <f t="shared" ref="BJ272:BJ335" si="92">IF(AM272-10=BH272+BI272,0,BF272)</f>
        <v>597024.39856</v>
      </c>
      <c r="BK272" s="525">
        <f t="shared" si="80"/>
        <v>597024.39856</v>
      </c>
      <c r="BL272" s="525">
        <f t="shared" si="81"/>
        <v>597024.39856</v>
      </c>
      <c r="BM272" s="525">
        <f t="shared" si="75"/>
        <v>0</v>
      </c>
      <c r="BN272" s="516">
        <f t="shared" ref="BN272:BN335" si="93">O272</f>
        <v>2012</v>
      </c>
      <c r="BO272" s="588">
        <f t="shared" si="82"/>
        <v>10</v>
      </c>
      <c r="BP272" s="589">
        <f t="shared" si="76"/>
        <v>2388097.59424</v>
      </c>
      <c r="BQ272" s="682">
        <f t="shared" si="77"/>
        <v>2985121.9928000001</v>
      </c>
      <c r="BR272" s="591">
        <f t="shared" si="78"/>
        <v>2985121.9928000001</v>
      </c>
      <c r="BS272" s="11"/>
    </row>
    <row r="273" spans="1:71" ht="30" customHeight="1" x14ac:dyDescent="0.2">
      <c r="A273" s="327"/>
      <c r="B273" s="153" t="s">
        <v>673</v>
      </c>
      <c r="C273" s="316" t="s">
        <v>34</v>
      </c>
      <c r="D273" s="486" t="str">
        <f t="shared" si="79"/>
        <v>2.06.04.04.04</v>
      </c>
      <c r="E273" s="317" t="s">
        <v>484</v>
      </c>
      <c r="F273" s="153"/>
      <c r="G273" s="133"/>
      <c r="H273" s="319"/>
      <c r="I273" s="319"/>
      <c r="J273" s="319"/>
      <c r="K273" s="319"/>
      <c r="L273" s="320" t="s">
        <v>481</v>
      </c>
      <c r="M273" s="153" t="s">
        <v>482</v>
      </c>
      <c r="N273" s="371" t="s">
        <v>483</v>
      </c>
      <c r="O273" s="153">
        <v>2012</v>
      </c>
      <c r="P273" s="371"/>
      <c r="Q273" s="133"/>
      <c r="R273" s="133"/>
      <c r="S273" s="133"/>
      <c r="T273" s="133"/>
      <c r="U273" s="319"/>
      <c r="V273" s="319"/>
      <c r="W273" s="319"/>
      <c r="X273" s="319"/>
      <c r="Y273" s="319"/>
      <c r="Z273" s="319"/>
      <c r="AA273" s="319"/>
      <c r="AB273" s="319"/>
      <c r="AC273" s="319"/>
      <c r="AD273" s="319"/>
      <c r="AE273" s="319"/>
      <c r="AF273" s="319"/>
      <c r="AG273" s="319"/>
      <c r="AH273" s="319"/>
      <c r="AI273" s="319"/>
      <c r="AJ273" s="319"/>
      <c r="AK273" s="454"/>
      <c r="AL273" s="153" t="s">
        <v>130</v>
      </c>
      <c r="AM273" s="321">
        <v>2985131.9928000001</v>
      </c>
      <c r="AN273" s="153">
        <v>2012</v>
      </c>
      <c r="AO273" s="153">
        <v>1</v>
      </c>
      <c r="AP273" s="153" t="s">
        <v>439</v>
      </c>
      <c r="AQ273" s="374">
        <v>2991329.9819</v>
      </c>
      <c r="AR273" s="126">
        <v>2985131.9928000001</v>
      </c>
      <c r="AS273" s="318" t="s">
        <v>86</v>
      </c>
      <c r="AT273" s="323" t="s">
        <v>128</v>
      </c>
      <c r="AU273" s="318" t="s">
        <v>387</v>
      </c>
      <c r="AV273" s="318" t="s">
        <v>93</v>
      </c>
      <c r="AW273" s="324" t="s">
        <v>388</v>
      </c>
      <c r="AX273" s="58" t="s">
        <v>128</v>
      </c>
      <c r="AY273" s="41" t="s">
        <v>128</v>
      </c>
      <c r="AZ273" s="41" t="s">
        <v>128</v>
      </c>
      <c r="BB273" t="str">
        <f t="shared" si="84"/>
        <v>0</v>
      </c>
      <c r="BC273" s="42" t="str">
        <f t="shared" si="87"/>
        <v>2.06.04</v>
      </c>
      <c r="BD273" s="513" t="str">
        <f t="shared" si="85"/>
        <v>MEJA DAN KURSI KERJA/RAPAT PEJABAT</v>
      </c>
      <c r="BE273" s="42">
        <f t="shared" si="86"/>
        <v>5</v>
      </c>
      <c r="BF273" s="515">
        <f t="shared" si="88"/>
        <v>597024.39856</v>
      </c>
      <c r="BG273" s="42">
        <f t="shared" si="89"/>
        <v>1</v>
      </c>
      <c r="BH273" s="529">
        <f t="shared" si="90"/>
        <v>597024.39856</v>
      </c>
      <c r="BI273" s="517">
        <f t="shared" si="91"/>
        <v>597024.39856</v>
      </c>
      <c r="BJ273" s="515">
        <f t="shared" si="92"/>
        <v>597024.39856</v>
      </c>
      <c r="BK273" s="525">
        <f t="shared" si="80"/>
        <v>597024.39856</v>
      </c>
      <c r="BL273" s="525">
        <f t="shared" si="81"/>
        <v>597024.39856</v>
      </c>
      <c r="BM273" s="525">
        <f t="shared" si="75"/>
        <v>0</v>
      </c>
      <c r="BN273" s="516">
        <f t="shared" si="93"/>
        <v>2012</v>
      </c>
      <c r="BO273" s="588">
        <f t="shared" si="82"/>
        <v>10</v>
      </c>
      <c r="BP273" s="589">
        <f t="shared" si="76"/>
        <v>2388097.59424</v>
      </c>
      <c r="BQ273" s="682">
        <f t="shared" si="77"/>
        <v>2985121.9928000001</v>
      </c>
      <c r="BR273" s="591">
        <f t="shared" si="78"/>
        <v>2985121.9928000001</v>
      </c>
      <c r="BS273" s="11"/>
    </row>
    <row r="274" spans="1:71" ht="30" customHeight="1" x14ac:dyDescent="0.2">
      <c r="A274" s="327"/>
      <c r="B274" s="153" t="s">
        <v>673</v>
      </c>
      <c r="C274" s="316" t="s">
        <v>34</v>
      </c>
      <c r="D274" s="486" t="str">
        <f t="shared" si="79"/>
        <v>2.06.04.04.04</v>
      </c>
      <c r="E274" s="317" t="s">
        <v>484</v>
      </c>
      <c r="F274" s="153"/>
      <c r="G274" s="133"/>
      <c r="H274" s="319"/>
      <c r="I274" s="319"/>
      <c r="J274" s="319"/>
      <c r="K274" s="319"/>
      <c r="L274" s="320" t="s">
        <v>481</v>
      </c>
      <c r="M274" s="153" t="s">
        <v>482</v>
      </c>
      <c r="N274" s="371" t="s">
        <v>483</v>
      </c>
      <c r="O274" s="153">
        <v>2012</v>
      </c>
      <c r="P274" s="371"/>
      <c r="Q274" s="133"/>
      <c r="R274" s="133"/>
      <c r="S274" s="133"/>
      <c r="T274" s="133"/>
      <c r="U274" s="319"/>
      <c r="V274" s="319"/>
      <c r="W274" s="319"/>
      <c r="X274" s="319"/>
      <c r="Y274" s="319"/>
      <c r="Z274" s="319"/>
      <c r="AA274" s="319"/>
      <c r="AB274" s="319"/>
      <c r="AC274" s="319"/>
      <c r="AD274" s="319"/>
      <c r="AE274" s="319"/>
      <c r="AF274" s="319"/>
      <c r="AG274" s="319"/>
      <c r="AH274" s="319"/>
      <c r="AI274" s="319"/>
      <c r="AJ274" s="319"/>
      <c r="AK274" s="454"/>
      <c r="AL274" s="153" t="s">
        <v>130</v>
      </c>
      <c r="AM274" s="321">
        <v>2985131.9928000001</v>
      </c>
      <c r="AN274" s="153">
        <v>2012</v>
      </c>
      <c r="AO274" s="153">
        <v>1</v>
      </c>
      <c r="AP274" s="153" t="s">
        <v>439</v>
      </c>
      <c r="AQ274" s="374">
        <v>2991329.9819</v>
      </c>
      <c r="AR274" s="126">
        <v>2985131.9928000001</v>
      </c>
      <c r="AS274" s="318" t="s">
        <v>86</v>
      </c>
      <c r="AT274" s="323" t="s">
        <v>128</v>
      </c>
      <c r="AU274" s="318" t="s">
        <v>387</v>
      </c>
      <c r="AV274" s="318" t="s">
        <v>93</v>
      </c>
      <c r="AW274" s="324" t="s">
        <v>388</v>
      </c>
      <c r="AX274" s="58" t="s">
        <v>128</v>
      </c>
      <c r="AY274" s="41" t="s">
        <v>128</v>
      </c>
      <c r="AZ274" s="41" t="s">
        <v>128</v>
      </c>
      <c r="BB274" t="str">
        <f t="shared" si="84"/>
        <v>0</v>
      </c>
      <c r="BC274" s="42" t="str">
        <f t="shared" si="87"/>
        <v>2.06.04</v>
      </c>
      <c r="BD274" s="513" t="str">
        <f t="shared" si="85"/>
        <v>MEJA DAN KURSI KERJA/RAPAT PEJABAT</v>
      </c>
      <c r="BE274" s="42">
        <f t="shared" si="86"/>
        <v>5</v>
      </c>
      <c r="BF274" s="515">
        <f t="shared" si="88"/>
        <v>597024.39856</v>
      </c>
      <c r="BG274" s="42">
        <f t="shared" si="89"/>
        <v>1</v>
      </c>
      <c r="BH274" s="529">
        <f t="shared" si="90"/>
        <v>597024.39856</v>
      </c>
      <c r="BI274" s="517">
        <f t="shared" si="91"/>
        <v>597024.39856</v>
      </c>
      <c r="BJ274" s="515">
        <f t="shared" si="92"/>
        <v>597024.39856</v>
      </c>
      <c r="BK274" s="525">
        <f t="shared" si="80"/>
        <v>597024.39856</v>
      </c>
      <c r="BL274" s="525">
        <f t="shared" si="81"/>
        <v>597024.39856</v>
      </c>
      <c r="BM274" s="525">
        <f t="shared" si="75"/>
        <v>0</v>
      </c>
      <c r="BN274" s="516">
        <f t="shared" si="93"/>
        <v>2012</v>
      </c>
      <c r="BO274" s="588">
        <f t="shared" si="82"/>
        <v>10</v>
      </c>
      <c r="BP274" s="589">
        <f t="shared" si="76"/>
        <v>2388097.59424</v>
      </c>
      <c r="BQ274" s="682">
        <f t="shared" si="77"/>
        <v>2985121.9928000001</v>
      </c>
      <c r="BR274" s="591">
        <f t="shared" si="78"/>
        <v>2985121.9928000001</v>
      </c>
      <c r="BS274" s="11"/>
    </row>
    <row r="275" spans="1:71" ht="30" customHeight="1" x14ac:dyDescent="0.2">
      <c r="A275" s="327"/>
      <c r="B275" s="153" t="s">
        <v>673</v>
      </c>
      <c r="C275" s="316" t="s">
        <v>34</v>
      </c>
      <c r="D275" s="486" t="str">
        <f t="shared" si="79"/>
        <v>2.06.04.04.04</v>
      </c>
      <c r="E275" s="317" t="s">
        <v>484</v>
      </c>
      <c r="F275" s="153"/>
      <c r="G275" s="133"/>
      <c r="H275" s="319"/>
      <c r="I275" s="319"/>
      <c r="J275" s="319"/>
      <c r="K275" s="319"/>
      <c r="L275" s="320" t="s">
        <v>481</v>
      </c>
      <c r="M275" s="153" t="s">
        <v>482</v>
      </c>
      <c r="N275" s="371" t="s">
        <v>483</v>
      </c>
      <c r="O275" s="153">
        <v>2012</v>
      </c>
      <c r="P275" s="371"/>
      <c r="Q275" s="133"/>
      <c r="R275" s="133"/>
      <c r="S275" s="133"/>
      <c r="T275" s="133"/>
      <c r="U275" s="319"/>
      <c r="V275" s="319"/>
      <c r="W275" s="319"/>
      <c r="X275" s="319"/>
      <c r="Y275" s="319"/>
      <c r="Z275" s="319"/>
      <c r="AA275" s="319"/>
      <c r="AB275" s="319"/>
      <c r="AC275" s="319"/>
      <c r="AD275" s="319"/>
      <c r="AE275" s="319"/>
      <c r="AF275" s="319"/>
      <c r="AG275" s="319"/>
      <c r="AH275" s="319"/>
      <c r="AI275" s="319"/>
      <c r="AJ275" s="319"/>
      <c r="AK275" s="454"/>
      <c r="AL275" s="153" t="s">
        <v>130</v>
      </c>
      <c r="AM275" s="321">
        <v>2985131.9928000001</v>
      </c>
      <c r="AN275" s="153">
        <v>2012</v>
      </c>
      <c r="AO275" s="153">
        <v>1</v>
      </c>
      <c r="AP275" s="153" t="s">
        <v>439</v>
      </c>
      <c r="AQ275" s="374">
        <v>2991329.9819</v>
      </c>
      <c r="AR275" s="126">
        <v>2985131.9928000001</v>
      </c>
      <c r="AS275" s="318" t="s">
        <v>86</v>
      </c>
      <c r="AT275" s="323" t="s">
        <v>128</v>
      </c>
      <c r="AU275" s="318" t="s">
        <v>387</v>
      </c>
      <c r="AV275" s="318" t="s">
        <v>93</v>
      </c>
      <c r="AW275" s="324" t="s">
        <v>388</v>
      </c>
      <c r="AX275" s="58" t="s">
        <v>128</v>
      </c>
      <c r="AY275" s="41" t="s">
        <v>128</v>
      </c>
      <c r="AZ275" s="41" t="s">
        <v>128</v>
      </c>
      <c r="BB275" t="str">
        <f t="shared" si="84"/>
        <v>0</v>
      </c>
      <c r="BC275" s="42" t="str">
        <f t="shared" si="87"/>
        <v>2.06.04</v>
      </c>
      <c r="BD275" s="513" t="str">
        <f t="shared" si="85"/>
        <v>MEJA DAN KURSI KERJA/RAPAT PEJABAT</v>
      </c>
      <c r="BE275" s="42">
        <f t="shared" si="86"/>
        <v>5</v>
      </c>
      <c r="BF275" s="515">
        <f t="shared" si="88"/>
        <v>597024.39856</v>
      </c>
      <c r="BG275" s="42">
        <f t="shared" si="89"/>
        <v>1</v>
      </c>
      <c r="BH275" s="529">
        <f t="shared" si="90"/>
        <v>597024.39856</v>
      </c>
      <c r="BI275" s="517">
        <f t="shared" si="91"/>
        <v>597024.39856</v>
      </c>
      <c r="BJ275" s="515">
        <f t="shared" si="92"/>
        <v>597024.39856</v>
      </c>
      <c r="BK275" s="525">
        <f t="shared" si="80"/>
        <v>597024.39856</v>
      </c>
      <c r="BL275" s="525">
        <f t="shared" si="81"/>
        <v>597024.39856</v>
      </c>
      <c r="BM275" s="525">
        <f t="shared" si="75"/>
        <v>0</v>
      </c>
      <c r="BN275" s="516">
        <f t="shared" si="93"/>
        <v>2012</v>
      </c>
      <c r="BO275" s="588">
        <f t="shared" si="82"/>
        <v>10</v>
      </c>
      <c r="BP275" s="589">
        <f t="shared" si="76"/>
        <v>2388097.59424</v>
      </c>
      <c r="BQ275" s="682">
        <f t="shared" si="77"/>
        <v>2985121.9928000001</v>
      </c>
      <c r="BR275" s="591">
        <f t="shared" si="78"/>
        <v>2985121.9928000001</v>
      </c>
      <c r="BS275" s="11"/>
    </row>
    <row r="276" spans="1:71" ht="30" customHeight="1" x14ac:dyDescent="0.2">
      <c r="A276" s="327"/>
      <c r="B276" s="153" t="s">
        <v>673</v>
      </c>
      <c r="C276" s="316" t="s">
        <v>34</v>
      </c>
      <c r="D276" s="486" t="str">
        <f t="shared" si="79"/>
        <v>2.06.04.04.04</v>
      </c>
      <c r="E276" s="317" t="s">
        <v>484</v>
      </c>
      <c r="F276" s="153"/>
      <c r="G276" s="133"/>
      <c r="H276" s="319"/>
      <c r="I276" s="319"/>
      <c r="J276" s="319"/>
      <c r="K276" s="319"/>
      <c r="L276" s="320" t="s">
        <v>481</v>
      </c>
      <c r="M276" s="153" t="s">
        <v>482</v>
      </c>
      <c r="N276" s="371" t="s">
        <v>483</v>
      </c>
      <c r="O276" s="153">
        <v>2012</v>
      </c>
      <c r="P276" s="371"/>
      <c r="Q276" s="133"/>
      <c r="R276" s="133"/>
      <c r="S276" s="133"/>
      <c r="T276" s="133"/>
      <c r="U276" s="319"/>
      <c r="V276" s="319"/>
      <c r="W276" s="319"/>
      <c r="X276" s="319"/>
      <c r="Y276" s="319"/>
      <c r="Z276" s="319"/>
      <c r="AA276" s="319"/>
      <c r="AB276" s="319"/>
      <c r="AC276" s="319"/>
      <c r="AD276" s="319"/>
      <c r="AE276" s="319"/>
      <c r="AF276" s="319"/>
      <c r="AG276" s="319"/>
      <c r="AH276" s="319"/>
      <c r="AI276" s="319"/>
      <c r="AJ276" s="319"/>
      <c r="AK276" s="454"/>
      <c r="AL276" s="153" t="s">
        <v>130</v>
      </c>
      <c r="AM276" s="321">
        <v>2985131.9928000001</v>
      </c>
      <c r="AN276" s="153">
        <v>2012</v>
      </c>
      <c r="AO276" s="153">
        <v>1</v>
      </c>
      <c r="AP276" s="153" t="s">
        <v>439</v>
      </c>
      <c r="AQ276" s="374">
        <v>2991329.9819</v>
      </c>
      <c r="AR276" s="126">
        <v>2985131.9928000001</v>
      </c>
      <c r="AS276" s="318" t="s">
        <v>86</v>
      </c>
      <c r="AT276" s="323" t="s">
        <v>128</v>
      </c>
      <c r="AU276" s="318" t="s">
        <v>387</v>
      </c>
      <c r="AV276" s="318" t="s">
        <v>93</v>
      </c>
      <c r="AW276" s="324" t="s">
        <v>388</v>
      </c>
      <c r="AX276" s="58" t="s">
        <v>128</v>
      </c>
      <c r="AY276" s="41" t="s">
        <v>128</v>
      </c>
      <c r="AZ276" s="41" t="s">
        <v>128</v>
      </c>
      <c r="BB276" t="str">
        <f t="shared" si="84"/>
        <v>0</v>
      </c>
      <c r="BC276" s="42" t="str">
        <f t="shared" si="87"/>
        <v>2.06.04</v>
      </c>
      <c r="BD276" s="513" t="str">
        <f t="shared" si="85"/>
        <v>MEJA DAN KURSI KERJA/RAPAT PEJABAT</v>
      </c>
      <c r="BE276" s="42">
        <f t="shared" si="86"/>
        <v>5</v>
      </c>
      <c r="BF276" s="515">
        <f t="shared" si="88"/>
        <v>597024.39856</v>
      </c>
      <c r="BG276" s="42">
        <f t="shared" si="89"/>
        <v>1</v>
      </c>
      <c r="BH276" s="529">
        <f t="shared" si="90"/>
        <v>597024.39856</v>
      </c>
      <c r="BI276" s="517">
        <f t="shared" si="91"/>
        <v>597024.39856</v>
      </c>
      <c r="BJ276" s="515">
        <f t="shared" si="92"/>
        <v>597024.39856</v>
      </c>
      <c r="BK276" s="525">
        <f t="shared" si="80"/>
        <v>597024.39856</v>
      </c>
      <c r="BL276" s="525">
        <f t="shared" si="81"/>
        <v>597024.39856</v>
      </c>
      <c r="BM276" s="525">
        <f t="shared" si="75"/>
        <v>0</v>
      </c>
      <c r="BN276" s="516">
        <f t="shared" si="93"/>
        <v>2012</v>
      </c>
      <c r="BO276" s="588">
        <f t="shared" si="82"/>
        <v>10</v>
      </c>
      <c r="BP276" s="589">
        <f t="shared" si="76"/>
        <v>2388097.59424</v>
      </c>
      <c r="BQ276" s="682">
        <f t="shared" si="77"/>
        <v>2985121.9928000001</v>
      </c>
      <c r="BR276" s="591">
        <f t="shared" si="78"/>
        <v>2985121.9928000001</v>
      </c>
      <c r="BS276" s="11"/>
    </row>
    <row r="277" spans="1:71" ht="30" customHeight="1" x14ac:dyDescent="0.2">
      <c r="A277" s="327"/>
      <c r="B277" s="153" t="s">
        <v>673</v>
      </c>
      <c r="C277" s="316" t="s">
        <v>34</v>
      </c>
      <c r="D277" s="486" t="str">
        <f t="shared" si="79"/>
        <v>2.06.04.04.04</v>
      </c>
      <c r="E277" s="317" t="s">
        <v>484</v>
      </c>
      <c r="F277" s="153"/>
      <c r="G277" s="133"/>
      <c r="H277" s="319"/>
      <c r="I277" s="319"/>
      <c r="J277" s="319"/>
      <c r="K277" s="319"/>
      <c r="L277" s="320" t="s">
        <v>481</v>
      </c>
      <c r="M277" s="153" t="s">
        <v>482</v>
      </c>
      <c r="N277" s="371" t="s">
        <v>483</v>
      </c>
      <c r="O277" s="153">
        <v>2012</v>
      </c>
      <c r="P277" s="371"/>
      <c r="Q277" s="133"/>
      <c r="R277" s="133"/>
      <c r="S277" s="133"/>
      <c r="T277" s="133"/>
      <c r="U277" s="319"/>
      <c r="V277" s="319"/>
      <c r="W277" s="319"/>
      <c r="X277" s="319"/>
      <c r="Y277" s="319"/>
      <c r="Z277" s="319"/>
      <c r="AA277" s="319"/>
      <c r="AB277" s="319"/>
      <c r="AC277" s="319"/>
      <c r="AD277" s="319"/>
      <c r="AE277" s="319"/>
      <c r="AF277" s="319"/>
      <c r="AG277" s="319"/>
      <c r="AH277" s="319"/>
      <c r="AI277" s="319"/>
      <c r="AJ277" s="319"/>
      <c r="AK277" s="454"/>
      <c r="AL277" s="153" t="s">
        <v>130</v>
      </c>
      <c r="AM277" s="321">
        <v>2985131.9928000001</v>
      </c>
      <c r="AN277" s="153">
        <v>2012</v>
      </c>
      <c r="AO277" s="153">
        <v>1</v>
      </c>
      <c r="AP277" s="153" t="s">
        <v>439</v>
      </c>
      <c r="AQ277" s="374">
        <v>2991329.9819</v>
      </c>
      <c r="AR277" s="126">
        <v>2985131.9928000001</v>
      </c>
      <c r="AS277" s="318" t="s">
        <v>86</v>
      </c>
      <c r="AT277" s="323" t="s">
        <v>128</v>
      </c>
      <c r="AU277" s="318" t="s">
        <v>387</v>
      </c>
      <c r="AV277" s="318" t="s">
        <v>93</v>
      </c>
      <c r="AW277" s="324" t="s">
        <v>388</v>
      </c>
      <c r="AX277" s="58" t="s">
        <v>128</v>
      </c>
      <c r="AY277" s="41" t="s">
        <v>128</v>
      </c>
      <c r="AZ277" s="41" t="s">
        <v>128</v>
      </c>
      <c r="BB277" t="str">
        <f t="shared" si="84"/>
        <v>0</v>
      </c>
      <c r="BC277" s="42" t="str">
        <f t="shared" si="87"/>
        <v>2.06.04</v>
      </c>
      <c r="BD277" s="513" t="str">
        <f t="shared" si="85"/>
        <v>MEJA DAN KURSI KERJA/RAPAT PEJABAT</v>
      </c>
      <c r="BE277" s="42">
        <f t="shared" si="86"/>
        <v>5</v>
      </c>
      <c r="BF277" s="515">
        <f t="shared" si="88"/>
        <v>597024.39856</v>
      </c>
      <c r="BG277" s="42">
        <f t="shared" si="89"/>
        <v>1</v>
      </c>
      <c r="BH277" s="529">
        <f t="shared" si="90"/>
        <v>597024.39856</v>
      </c>
      <c r="BI277" s="517">
        <f t="shared" si="91"/>
        <v>597024.39856</v>
      </c>
      <c r="BJ277" s="515">
        <f t="shared" si="92"/>
        <v>597024.39856</v>
      </c>
      <c r="BK277" s="525">
        <f t="shared" si="80"/>
        <v>597024.39856</v>
      </c>
      <c r="BL277" s="525">
        <f t="shared" si="81"/>
        <v>597024.39856</v>
      </c>
      <c r="BM277" s="525">
        <f t="shared" si="75"/>
        <v>0</v>
      </c>
      <c r="BN277" s="516">
        <f t="shared" si="93"/>
        <v>2012</v>
      </c>
      <c r="BO277" s="588">
        <f t="shared" si="82"/>
        <v>10</v>
      </c>
      <c r="BP277" s="589">
        <f t="shared" si="76"/>
        <v>2388097.59424</v>
      </c>
      <c r="BQ277" s="682">
        <f t="shared" si="77"/>
        <v>2985121.9928000001</v>
      </c>
      <c r="BR277" s="591">
        <f t="shared" si="78"/>
        <v>2985121.9928000001</v>
      </c>
      <c r="BS277" s="11"/>
    </row>
    <row r="278" spans="1:71" ht="30" customHeight="1" x14ac:dyDescent="0.2">
      <c r="A278" s="340"/>
      <c r="B278" s="151" t="s">
        <v>674</v>
      </c>
      <c r="C278" s="341" t="s">
        <v>34</v>
      </c>
      <c r="D278" s="486" t="str">
        <f t="shared" si="79"/>
        <v>2.06.02.01.66</v>
      </c>
      <c r="E278" s="317" t="s">
        <v>436</v>
      </c>
      <c r="F278" s="151"/>
      <c r="G278" s="105"/>
      <c r="H278" s="378"/>
      <c r="I278" s="378"/>
      <c r="J278" s="378"/>
      <c r="K278" s="378"/>
      <c r="L278" s="345" t="s">
        <v>481</v>
      </c>
      <c r="M278" s="151" t="s">
        <v>482</v>
      </c>
      <c r="N278" s="379" t="s">
        <v>483</v>
      </c>
      <c r="O278" s="151">
        <v>2012</v>
      </c>
      <c r="P278" s="379"/>
      <c r="Q278" s="105"/>
      <c r="R278" s="105"/>
      <c r="S278" s="105"/>
      <c r="T278" s="105"/>
      <c r="U278" s="378"/>
      <c r="V278" s="378"/>
      <c r="W278" s="378"/>
      <c r="X278" s="378"/>
      <c r="Y278" s="378"/>
      <c r="Z278" s="378"/>
      <c r="AA278" s="378"/>
      <c r="AB278" s="378"/>
      <c r="AC278" s="378"/>
      <c r="AD278" s="378"/>
      <c r="AE278" s="378"/>
      <c r="AF278" s="378"/>
      <c r="AG278" s="378"/>
      <c r="AH278" s="378"/>
      <c r="AI278" s="378"/>
      <c r="AJ278" s="378"/>
      <c r="AK278" s="534"/>
      <c r="AL278" s="151" t="s">
        <v>130</v>
      </c>
      <c r="AM278" s="346">
        <v>2985131.9928000001</v>
      </c>
      <c r="AN278" s="151">
        <v>2012</v>
      </c>
      <c r="AO278" s="151">
        <v>1</v>
      </c>
      <c r="AP278" s="151" t="s">
        <v>439</v>
      </c>
      <c r="AQ278" s="380">
        <v>2991329.9819</v>
      </c>
      <c r="AR278" s="198">
        <v>2985131.9928000001</v>
      </c>
      <c r="AS278" s="343" t="s">
        <v>86</v>
      </c>
      <c r="AT278" s="381" t="s">
        <v>128</v>
      </c>
      <c r="AU278" s="343" t="s">
        <v>387</v>
      </c>
      <c r="AV278" s="343" t="s">
        <v>93</v>
      </c>
      <c r="AW278" s="324" t="s">
        <v>370</v>
      </c>
      <c r="AX278" s="58" t="s">
        <v>128</v>
      </c>
      <c r="AY278" s="41" t="s">
        <v>128</v>
      </c>
      <c r="AZ278" s="41" t="s">
        <v>128</v>
      </c>
      <c r="BB278" t="str">
        <f t="shared" si="84"/>
        <v>0</v>
      </c>
      <c r="BC278" s="42" t="str">
        <f t="shared" si="87"/>
        <v>2.06.02</v>
      </c>
      <c r="BD278" s="513" t="str">
        <f t="shared" si="85"/>
        <v>ALAT RUMAH TANGGA</v>
      </c>
      <c r="BE278" s="42">
        <f t="shared" si="86"/>
        <v>5</v>
      </c>
      <c r="BF278" s="515">
        <f t="shared" si="88"/>
        <v>597024.39856</v>
      </c>
      <c r="BG278" s="42">
        <f t="shared" si="89"/>
        <v>1</v>
      </c>
      <c r="BH278" s="529">
        <f t="shared" si="90"/>
        <v>597024.39856</v>
      </c>
      <c r="BI278" s="517">
        <f t="shared" si="91"/>
        <v>597024.39856</v>
      </c>
      <c r="BJ278" s="515">
        <f t="shared" si="92"/>
        <v>597024.39856</v>
      </c>
      <c r="BK278" s="525">
        <f t="shared" si="80"/>
        <v>597024.39856</v>
      </c>
      <c r="BL278" s="525">
        <f t="shared" si="81"/>
        <v>597024.39856</v>
      </c>
      <c r="BM278" s="525">
        <f t="shared" si="75"/>
        <v>0</v>
      </c>
      <c r="BN278" s="516">
        <f t="shared" si="93"/>
        <v>2012</v>
      </c>
      <c r="BO278" s="588">
        <f t="shared" si="82"/>
        <v>10</v>
      </c>
      <c r="BP278" s="589">
        <f t="shared" si="76"/>
        <v>2388097.59424</v>
      </c>
      <c r="BQ278" s="682">
        <f t="shared" si="77"/>
        <v>2985121.9928000001</v>
      </c>
      <c r="BR278" s="591">
        <f t="shared" si="78"/>
        <v>2985121.9928000001</v>
      </c>
      <c r="BS278" s="11"/>
    </row>
    <row r="279" spans="1:71" ht="30" customHeight="1" x14ac:dyDescent="0.2">
      <c r="A279" s="340"/>
      <c r="B279" s="153" t="s">
        <v>673</v>
      </c>
      <c r="C279" s="341" t="s">
        <v>34</v>
      </c>
      <c r="D279" s="486" t="str">
        <f t="shared" si="79"/>
        <v>2.06.04.04.04</v>
      </c>
      <c r="E279" s="485" t="s">
        <v>485</v>
      </c>
      <c r="F279" s="151"/>
      <c r="G279" s="105"/>
      <c r="H279" s="378"/>
      <c r="I279" s="378"/>
      <c r="J279" s="378"/>
      <c r="K279" s="378"/>
      <c r="L279" s="345" t="s">
        <v>486</v>
      </c>
      <c r="M279" s="151" t="s">
        <v>476</v>
      </c>
      <c r="N279" s="379" t="s">
        <v>483</v>
      </c>
      <c r="O279" s="151">
        <v>2012</v>
      </c>
      <c r="P279" s="379"/>
      <c r="Q279" s="105"/>
      <c r="R279" s="105"/>
      <c r="S279" s="105"/>
      <c r="T279" s="105"/>
      <c r="U279" s="378"/>
      <c r="V279" s="378"/>
      <c r="W279" s="378"/>
      <c r="X279" s="378"/>
      <c r="Y279" s="378"/>
      <c r="Z279" s="378"/>
      <c r="AA279" s="378"/>
      <c r="AB279" s="378"/>
      <c r="AC279" s="378"/>
      <c r="AD279" s="378"/>
      <c r="AE279" s="378"/>
      <c r="AF279" s="378"/>
      <c r="AG279" s="378"/>
      <c r="AH279" s="378"/>
      <c r="AI279" s="378"/>
      <c r="AJ279" s="378"/>
      <c r="AK279" s="534"/>
      <c r="AL279" s="151" t="s">
        <v>130</v>
      </c>
      <c r="AM279" s="346">
        <v>5832573.3954999996</v>
      </c>
      <c r="AN279" s="151">
        <v>2012</v>
      </c>
      <c r="AO279" s="151">
        <v>1</v>
      </c>
      <c r="AP279" s="151" t="s">
        <v>439</v>
      </c>
      <c r="AQ279" s="380">
        <v>5844683.4900000002</v>
      </c>
      <c r="AR279" s="198">
        <v>5832573.3954999996</v>
      </c>
      <c r="AS279" s="343" t="s">
        <v>86</v>
      </c>
      <c r="AT279" s="381" t="s">
        <v>128</v>
      </c>
      <c r="AU279" s="343" t="s">
        <v>355</v>
      </c>
      <c r="AV279" s="343" t="s">
        <v>93</v>
      </c>
      <c r="AW279" s="324" t="s">
        <v>464</v>
      </c>
      <c r="AX279" s="58" t="s">
        <v>128</v>
      </c>
      <c r="AY279" s="41" t="s">
        <v>128</v>
      </c>
      <c r="AZ279" s="41" t="s">
        <v>128</v>
      </c>
      <c r="BB279" t="str">
        <f t="shared" si="84"/>
        <v>0</v>
      </c>
      <c r="BC279" s="42" t="str">
        <f t="shared" si="87"/>
        <v>2.06.04</v>
      </c>
      <c r="BD279" s="513" t="str">
        <f t="shared" si="85"/>
        <v>MEJA DAN KURSI KERJA/RAPAT PEJABAT</v>
      </c>
      <c r="BE279" s="42">
        <f t="shared" si="86"/>
        <v>5</v>
      </c>
      <c r="BF279" s="515">
        <f t="shared" si="88"/>
        <v>1166512.6790999998</v>
      </c>
      <c r="BG279" s="42">
        <f t="shared" si="89"/>
        <v>1</v>
      </c>
      <c r="BH279" s="529">
        <f t="shared" si="90"/>
        <v>1166512.6790999998</v>
      </c>
      <c r="BI279" s="517">
        <f t="shared" si="91"/>
        <v>1166512.6790999998</v>
      </c>
      <c r="BJ279" s="515">
        <f t="shared" si="92"/>
        <v>1166512.6790999998</v>
      </c>
      <c r="BK279" s="525">
        <f t="shared" si="80"/>
        <v>1166512.6790999998</v>
      </c>
      <c r="BL279" s="525">
        <f t="shared" si="81"/>
        <v>1166512.6790999998</v>
      </c>
      <c r="BM279" s="525">
        <f t="shared" si="75"/>
        <v>0</v>
      </c>
      <c r="BN279" s="516">
        <f t="shared" si="93"/>
        <v>2012</v>
      </c>
      <c r="BO279" s="588">
        <f t="shared" si="82"/>
        <v>10.000000000931323</v>
      </c>
      <c r="BP279" s="589">
        <f t="shared" si="76"/>
        <v>4666050.7163999993</v>
      </c>
      <c r="BQ279" s="682">
        <f t="shared" si="77"/>
        <v>5832563.3954999987</v>
      </c>
      <c r="BR279" s="591">
        <f t="shared" si="78"/>
        <v>5832563.3954999987</v>
      </c>
      <c r="BS279" s="11"/>
    </row>
    <row r="280" spans="1:71" ht="30" customHeight="1" x14ac:dyDescent="0.2">
      <c r="A280" s="327"/>
      <c r="B280" s="153" t="s">
        <v>673</v>
      </c>
      <c r="C280" s="316" t="s">
        <v>34</v>
      </c>
      <c r="D280" s="486" t="str">
        <f t="shared" si="79"/>
        <v>2.06.04.04.04</v>
      </c>
      <c r="E280" s="317" t="s">
        <v>485</v>
      </c>
      <c r="F280" s="153"/>
      <c r="G280" s="133"/>
      <c r="H280" s="319"/>
      <c r="I280" s="319"/>
      <c r="J280" s="319"/>
      <c r="K280" s="319"/>
      <c r="L280" s="320" t="s">
        <v>486</v>
      </c>
      <c r="M280" s="153" t="s">
        <v>476</v>
      </c>
      <c r="N280" s="371" t="s">
        <v>483</v>
      </c>
      <c r="O280" s="153">
        <v>2012</v>
      </c>
      <c r="P280" s="371"/>
      <c r="Q280" s="133"/>
      <c r="R280" s="133"/>
      <c r="S280" s="133"/>
      <c r="T280" s="133"/>
      <c r="U280" s="319"/>
      <c r="V280" s="319"/>
      <c r="W280" s="319"/>
      <c r="X280" s="319"/>
      <c r="Y280" s="319"/>
      <c r="Z280" s="319"/>
      <c r="AA280" s="319"/>
      <c r="AB280" s="319"/>
      <c r="AC280" s="319"/>
      <c r="AD280" s="319"/>
      <c r="AE280" s="319"/>
      <c r="AF280" s="319"/>
      <c r="AG280" s="319"/>
      <c r="AH280" s="319"/>
      <c r="AI280" s="319"/>
      <c r="AJ280" s="319"/>
      <c r="AK280" s="454"/>
      <c r="AL280" s="153" t="s">
        <v>130</v>
      </c>
      <c r="AM280" s="321">
        <v>5832573.3954999996</v>
      </c>
      <c r="AN280" s="153">
        <v>2012</v>
      </c>
      <c r="AO280" s="153">
        <v>1</v>
      </c>
      <c r="AP280" s="153" t="s">
        <v>439</v>
      </c>
      <c r="AQ280" s="374">
        <v>5844683.4900000002</v>
      </c>
      <c r="AR280" s="126">
        <v>5832573.3954999996</v>
      </c>
      <c r="AS280" s="318" t="s">
        <v>86</v>
      </c>
      <c r="AT280" s="323" t="s">
        <v>128</v>
      </c>
      <c r="AU280" s="318" t="s">
        <v>355</v>
      </c>
      <c r="AV280" s="318" t="s">
        <v>93</v>
      </c>
      <c r="AW280" s="324" t="s">
        <v>464</v>
      </c>
      <c r="AX280" s="58" t="s">
        <v>128</v>
      </c>
      <c r="AY280" s="41" t="s">
        <v>128</v>
      </c>
      <c r="AZ280" s="41" t="s">
        <v>128</v>
      </c>
      <c r="BB280" t="str">
        <f t="shared" si="84"/>
        <v>0</v>
      </c>
      <c r="BC280" s="42" t="str">
        <f t="shared" si="87"/>
        <v>2.06.04</v>
      </c>
      <c r="BD280" s="513" t="str">
        <f t="shared" si="85"/>
        <v>MEJA DAN KURSI KERJA/RAPAT PEJABAT</v>
      </c>
      <c r="BE280" s="42">
        <f t="shared" si="86"/>
        <v>5</v>
      </c>
      <c r="BF280" s="515">
        <f t="shared" si="88"/>
        <v>1166512.6790999998</v>
      </c>
      <c r="BG280" s="42">
        <f t="shared" si="89"/>
        <v>1</v>
      </c>
      <c r="BH280" s="529">
        <f t="shared" si="90"/>
        <v>1166512.6790999998</v>
      </c>
      <c r="BI280" s="517">
        <f t="shared" si="91"/>
        <v>1166512.6790999998</v>
      </c>
      <c r="BJ280" s="515">
        <f t="shared" si="92"/>
        <v>1166512.6790999998</v>
      </c>
      <c r="BK280" s="525">
        <f t="shared" si="80"/>
        <v>1166512.6790999998</v>
      </c>
      <c r="BL280" s="525">
        <f t="shared" si="81"/>
        <v>1166512.6790999998</v>
      </c>
      <c r="BM280" s="525">
        <f t="shared" si="75"/>
        <v>0</v>
      </c>
      <c r="BN280" s="516">
        <f t="shared" si="93"/>
        <v>2012</v>
      </c>
      <c r="BO280" s="588">
        <f t="shared" si="82"/>
        <v>10.000000000931323</v>
      </c>
      <c r="BP280" s="589">
        <f t="shared" si="76"/>
        <v>4666050.7163999993</v>
      </c>
      <c r="BQ280" s="682">
        <f t="shared" si="77"/>
        <v>5832563.3954999987</v>
      </c>
      <c r="BR280" s="591">
        <f t="shared" si="78"/>
        <v>5832563.3954999987</v>
      </c>
      <c r="BS280" s="11"/>
    </row>
    <row r="281" spans="1:71" ht="30" customHeight="1" x14ac:dyDescent="0.2">
      <c r="A281" s="327"/>
      <c r="B281" s="153" t="s">
        <v>675</v>
      </c>
      <c r="C281" s="316" t="s">
        <v>34</v>
      </c>
      <c r="D281" s="486" t="str">
        <f t="shared" si="79"/>
        <v>2.06.02.01.49</v>
      </c>
      <c r="E281" s="317" t="s">
        <v>487</v>
      </c>
      <c r="F281" s="153"/>
      <c r="G281" s="133"/>
      <c r="H281" s="319"/>
      <c r="I281" s="319"/>
      <c r="J281" s="319"/>
      <c r="K281" s="319"/>
      <c r="L281" s="320" t="s">
        <v>488</v>
      </c>
      <c r="M281" s="133" t="s">
        <v>128</v>
      </c>
      <c r="N281" s="371" t="s">
        <v>477</v>
      </c>
      <c r="O281" s="153">
        <v>2012</v>
      </c>
      <c r="P281" s="371" t="s">
        <v>128</v>
      </c>
      <c r="Q281" s="371" t="s">
        <v>128</v>
      </c>
      <c r="R281" s="371" t="s">
        <v>128</v>
      </c>
      <c r="S281" s="371" t="s">
        <v>128</v>
      </c>
      <c r="T281" s="371" t="s">
        <v>128</v>
      </c>
      <c r="U281" s="319"/>
      <c r="V281" s="319"/>
      <c r="W281" s="319"/>
      <c r="X281" s="319"/>
      <c r="Y281" s="319"/>
      <c r="Z281" s="319"/>
      <c r="AA281" s="319"/>
      <c r="AB281" s="319"/>
      <c r="AC281" s="319"/>
      <c r="AD281" s="319"/>
      <c r="AE281" s="319"/>
      <c r="AF281" s="319"/>
      <c r="AG281" s="319"/>
      <c r="AH281" s="319"/>
      <c r="AI281" s="319"/>
      <c r="AJ281" s="319"/>
      <c r="AK281" s="454"/>
      <c r="AL281" s="153" t="s">
        <v>130</v>
      </c>
      <c r="AM281" s="321">
        <v>6509009.71</v>
      </c>
      <c r="AN281" s="153">
        <v>2012</v>
      </c>
      <c r="AO281" s="153">
        <v>1</v>
      </c>
      <c r="AP281" s="153" t="s">
        <v>489</v>
      </c>
      <c r="AQ281" s="374">
        <v>6522524.2800000003</v>
      </c>
      <c r="AR281" s="126">
        <v>6509009.71</v>
      </c>
      <c r="AS281" s="318" t="s">
        <v>86</v>
      </c>
      <c r="AT281" s="323" t="s">
        <v>128</v>
      </c>
      <c r="AU281" s="318" t="s">
        <v>359</v>
      </c>
      <c r="AV281" s="318" t="s">
        <v>93</v>
      </c>
      <c r="AW281" s="324" t="s">
        <v>366</v>
      </c>
      <c r="AX281" s="58" t="s">
        <v>128</v>
      </c>
      <c r="AY281" s="41" t="s">
        <v>128</v>
      </c>
      <c r="AZ281" s="41" t="s">
        <v>128</v>
      </c>
      <c r="BB281" t="str">
        <f t="shared" si="84"/>
        <v>0</v>
      </c>
      <c r="BC281" s="42" t="str">
        <f t="shared" si="87"/>
        <v>2.06.02</v>
      </c>
      <c r="BD281" s="513" t="str">
        <f t="shared" si="85"/>
        <v>ALAT RUMAH TANGGA</v>
      </c>
      <c r="BE281" s="42">
        <f t="shared" si="86"/>
        <v>5</v>
      </c>
      <c r="BF281" s="515">
        <f t="shared" si="88"/>
        <v>1301799.942</v>
      </c>
      <c r="BG281" s="42">
        <f t="shared" si="89"/>
        <v>1</v>
      </c>
      <c r="BH281" s="529">
        <f t="shared" si="90"/>
        <v>1301799.942</v>
      </c>
      <c r="BI281" s="517">
        <f t="shared" si="91"/>
        <v>1301799.942</v>
      </c>
      <c r="BJ281" s="515">
        <f t="shared" si="92"/>
        <v>1301799.942</v>
      </c>
      <c r="BK281" s="525">
        <f t="shared" si="80"/>
        <v>1301799.942</v>
      </c>
      <c r="BL281" s="525">
        <f t="shared" si="81"/>
        <v>1301799.942</v>
      </c>
      <c r="BM281" s="525">
        <f t="shared" si="75"/>
        <v>0</v>
      </c>
      <c r="BN281" s="516">
        <f t="shared" si="93"/>
        <v>2012</v>
      </c>
      <c r="BO281" s="588">
        <f t="shared" si="82"/>
        <v>10</v>
      </c>
      <c r="BP281" s="589">
        <f t="shared" si="76"/>
        <v>5207199.7680000002</v>
      </c>
      <c r="BQ281" s="682">
        <f t="shared" si="77"/>
        <v>6508999.71</v>
      </c>
      <c r="BR281" s="591">
        <f t="shared" si="78"/>
        <v>6508999.71</v>
      </c>
      <c r="BS281" s="11"/>
    </row>
    <row r="282" spans="1:71" ht="30" customHeight="1" x14ac:dyDescent="0.2">
      <c r="A282" s="327"/>
      <c r="B282" s="153" t="s">
        <v>675</v>
      </c>
      <c r="C282" s="316" t="s">
        <v>34</v>
      </c>
      <c r="D282" s="486" t="str">
        <f t="shared" si="79"/>
        <v>2.06.02.01.49</v>
      </c>
      <c r="E282" s="317" t="s">
        <v>490</v>
      </c>
      <c r="F282" s="153"/>
      <c r="G282" s="133"/>
      <c r="H282" s="319"/>
      <c r="I282" s="319"/>
      <c r="J282" s="319"/>
      <c r="K282" s="319"/>
      <c r="L282" s="320" t="s">
        <v>491</v>
      </c>
      <c r="M282" s="133" t="s">
        <v>128</v>
      </c>
      <c r="N282" s="371"/>
      <c r="O282" s="153">
        <v>2012</v>
      </c>
      <c r="P282" s="371"/>
      <c r="Q282" s="133"/>
      <c r="R282" s="133"/>
      <c r="S282" s="133"/>
      <c r="T282" s="133"/>
      <c r="U282" s="319"/>
      <c r="V282" s="319"/>
      <c r="W282" s="319"/>
      <c r="X282" s="319"/>
      <c r="Y282" s="319"/>
      <c r="Z282" s="319"/>
      <c r="AA282" s="319"/>
      <c r="AB282" s="319"/>
      <c r="AC282" s="319"/>
      <c r="AD282" s="319"/>
      <c r="AE282" s="319"/>
      <c r="AF282" s="319"/>
      <c r="AG282" s="319"/>
      <c r="AH282" s="319"/>
      <c r="AI282" s="319"/>
      <c r="AJ282" s="319"/>
      <c r="AK282" s="454"/>
      <c r="AL282" s="153" t="s">
        <v>130</v>
      </c>
      <c r="AM282" s="321">
        <v>14339849.09</v>
      </c>
      <c r="AN282" s="153">
        <v>2012</v>
      </c>
      <c r="AO282" s="153">
        <v>1</v>
      </c>
      <c r="AP282" s="153" t="s">
        <v>489</v>
      </c>
      <c r="AQ282" s="374">
        <v>14369622.720000001</v>
      </c>
      <c r="AR282" s="126">
        <v>14339849.09</v>
      </c>
      <c r="AS282" s="318" t="s">
        <v>86</v>
      </c>
      <c r="AT282" s="323" t="s">
        <v>128</v>
      </c>
      <c r="AU282" s="318" t="s">
        <v>387</v>
      </c>
      <c r="AV282" s="318" t="s">
        <v>93</v>
      </c>
      <c r="AW282" s="324" t="s">
        <v>388</v>
      </c>
      <c r="AX282" s="58" t="s">
        <v>128</v>
      </c>
      <c r="AY282" s="41" t="s">
        <v>128</v>
      </c>
      <c r="AZ282" s="41" t="s">
        <v>128</v>
      </c>
      <c r="BB282" t="str">
        <f t="shared" si="84"/>
        <v>0</v>
      </c>
      <c r="BC282" s="42" t="str">
        <f t="shared" si="87"/>
        <v>2.06.02</v>
      </c>
      <c r="BD282" s="513" t="str">
        <f t="shared" si="85"/>
        <v>ALAT RUMAH TANGGA</v>
      </c>
      <c r="BE282" s="42">
        <f t="shared" si="86"/>
        <v>5</v>
      </c>
      <c r="BF282" s="515">
        <f t="shared" si="88"/>
        <v>2867967.818</v>
      </c>
      <c r="BG282" s="42">
        <f t="shared" si="89"/>
        <v>1</v>
      </c>
      <c r="BH282" s="529">
        <f t="shared" si="90"/>
        <v>2867967.818</v>
      </c>
      <c r="BI282" s="517">
        <f t="shared" si="91"/>
        <v>2867967.818</v>
      </c>
      <c r="BJ282" s="515">
        <f t="shared" si="92"/>
        <v>2867967.818</v>
      </c>
      <c r="BK282" s="525">
        <f t="shared" si="80"/>
        <v>2867967.818</v>
      </c>
      <c r="BL282" s="525">
        <f t="shared" si="81"/>
        <v>2867967.818</v>
      </c>
      <c r="BM282" s="525">
        <f t="shared" si="75"/>
        <v>0</v>
      </c>
      <c r="BN282" s="516">
        <f t="shared" si="93"/>
        <v>2012</v>
      </c>
      <c r="BO282" s="588">
        <f t="shared" si="82"/>
        <v>10</v>
      </c>
      <c r="BP282" s="589">
        <f t="shared" si="76"/>
        <v>11471871.272</v>
      </c>
      <c r="BQ282" s="682">
        <f t="shared" si="77"/>
        <v>14339839.09</v>
      </c>
      <c r="BR282" s="591">
        <f t="shared" si="78"/>
        <v>14339839.09</v>
      </c>
      <c r="BS282" s="11"/>
    </row>
    <row r="283" spans="1:71" ht="30" customHeight="1" x14ac:dyDescent="0.2">
      <c r="A283" s="327"/>
      <c r="B283" s="153" t="s">
        <v>220</v>
      </c>
      <c r="C283" s="316" t="s">
        <v>34</v>
      </c>
      <c r="D283" s="486" t="str">
        <f t="shared" si="79"/>
        <v>2.06.01.04.04</v>
      </c>
      <c r="E283" s="317" t="s">
        <v>193</v>
      </c>
      <c r="F283" s="153"/>
      <c r="G283" s="133"/>
      <c r="H283" s="319"/>
      <c r="I283" s="319"/>
      <c r="J283" s="319"/>
      <c r="K283" s="319"/>
      <c r="L283" s="320" t="s">
        <v>249</v>
      </c>
      <c r="M283" s="133" t="s">
        <v>128</v>
      </c>
      <c r="N283" s="371" t="s">
        <v>492</v>
      </c>
      <c r="O283" s="153">
        <v>2012</v>
      </c>
      <c r="P283" s="371" t="s">
        <v>128</v>
      </c>
      <c r="Q283" s="371" t="s">
        <v>128</v>
      </c>
      <c r="R283" s="371" t="s">
        <v>128</v>
      </c>
      <c r="S283" s="371" t="s">
        <v>128</v>
      </c>
      <c r="T283" s="371" t="s">
        <v>128</v>
      </c>
      <c r="U283" s="319"/>
      <c r="V283" s="319"/>
      <c r="W283" s="319"/>
      <c r="X283" s="319"/>
      <c r="Y283" s="319"/>
      <c r="Z283" s="319"/>
      <c r="AA283" s="319"/>
      <c r="AB283" s="319"/>
      <c r="AC283" s="319"/>
      <c r="AD283" s="319"/>
      <c r="AE283" s="319"/>
      <c r="AF283" s="319"/>
      <c r="AG283" s="319"/>
      <c r="AH283" s="319"/>
      <c r="AI283" s="319"/>
      <c r="AJ283" s="319"/>
      <c r="AK283" s="454"/>
      <c r="AL283" s="153" t="s">
        <v>130</v>
      </c>
      <c r="AM283" s="321">
        <v>4005544.44</v>
      </c>
      <c r="AN283" s="153">
        <v>2012</v>
      </c>
      <c r="AO283" s="153">
        <v>1</v>
      </c>
      <c r="AP283" s="153" t="s">
        <v>439</v>
      </c>
      <c r="AQ283" s="374">
        <v>4013861.1</v>
      </c>
      <c r="AR283" s="126">
        <v>4005544.44</v>
      </c>
      <c r="AS283" s="318" t="s">
        <v>86</v>
      </c>
      <c r="AT283" s="323" t="s">
        <v>128</v>
      </c>
      <c r="AU283" s="318" t="s">
        <v>355</v>
      </c>
      <c r="AV283" s="318" t="s">
        <v>93</v>
      </c>
      <c r="AW283" s="324" t="s">
        <v>369</v>
      </c>
      <c r="AX283" s="58" t="s">
        <v>128</v>
      </c>
      <c r="AY283" s="41" t="s">
        <v>128</v>
      </c>
      <c r="AZ283" s="41" t="s">
        <v>128</v>
      </c>
      <c r="BB283" t="str">
        <f t="shared" si="84"/>
        <v>0</v>
      </c>
      <c r="BC283" s="42" t="str">
        <f t="shared" si="87"/>
        <v>2.06.01</v>
      </c>
      <c r="BD283" s="513" t="str">
        <f t="shared" si="85"/>
        <v>ALAT KANTOR</v>
      </c>
      <c r="BE283" s="42">
        <f t="shared" si="86"/>
        <v>5</v>
      </c>
      <c r="BF283" s="515">
        <f t="shared" si="88"/>
        <v>801106.88800000004</v>
      </c>
      <c r="BG283" s="42">
        <f t="shared" si="89"/>
        <v>1</v>
      </c>
      <c r="BH283" s="529">
        <f t="shared" si="90"/>
        <v>801106.88800000004</v>
      </c>
      <c r="BI283" s="517">
        <f t="shared" si="91"/>
        <v>801106.88800000004</v>
      </c>
      <c r="BJ283" s="515">
        <f t="shared" si="92"/>
        <v>801106.88800000004</v>
      </c>
      <c r="BK283" s="525">
        <f t="shared" si="80"/>
        <v>801106.88800000004</v>
      </c>
      <c r="BL283" s="525">
        <f t="shared" si="81"/>
        <v>801106.88800000004</v>
      </c>
      <c r="BM283" s="525">
        <f t="shared" si="75"/>
        <v>0</v>
      </c>
      <c r="BN283" s="516">
        <f t="shared" si="93"/>
        <v>2012</v>
      </c>
      <c r="BO283" s="588">
        <f t="shared" si="82"/>
        <v>9.9999999995343387</v>
      </c>
      <c r="BP283" s="589">
        <f t="shared" si="76"/>
        <v>3204427.5520000001</v>
      </c>
      <c r="BQ283" s="682">
        <f t="shared" si="77"/>
        <v>4005534.4400000004</v>
      </c>
      <c r="BR283" s="591">
        <f t="shared" si="78"/>
        <v>4005534.4400000004</v>
      </c>
      <c r="BS283" s="11"/>
    </row>
    <row r="284" spans="1:71" ht="30" customHeight="1" x14ac:dyDescent="0.2">
      <c r="A284" s="327"/>
      <c r="B284" s="133" t="s">
        <v>144</v>
      </c>
      <c r="C284" s="316" t="s">
        <v>34</v>
      </c>
      <c r="D284" s="486" t="str">
        <f t="shared" si="79"/>
        <v>2.06.03.02.01</v>
      </c>
      <c r="E284" s="317" t="s">
        <v>210</v>
      </c>
      <c r="F284" s="153"/>
      <c r="G284" s="133"/>
      <c r="H284" s="319"/>
      <c r="I284" s="319"/>
      <c r="J284" s="319"/>
      <c r="K284" s="319"/>
      <c r="L284" s="320" t="s">
        <v>493</v>
      </c>
      <c r="M284" s="153" t="s">
        <v>494</v>
      </c>
      <c r="N284" s="371" t="s">
        <v>495</v>
      </c>
      <c r="O284" s="153">
        <v>2012</v>
      </c>
      <c r="P284" s="371" t="s">
        <v>128</v>
      </c>
      <c r="Q284" s="371" t="s">
        <v>496</v>
      </c>
      <c r="R284" s="133"/>
      <c r="S284" s="133"/>
      <c r="T284" s="133"/>
      <c r="U284" s="319"/>
      <c r="V284" s="319"/>
      <c r="W284" s="319"/>
      <c r="X284" s="319"/>
      <c r="Y284" s="319"/>
      <c r="Z284" s="319"/>
      <c r="AA284" s="319"/>
      <c r="AB284" s="319"/>
      <c r="AC284" s="319"/>
      <c r="AD284" s="319"/>
      <c r="AE284" s="319"/>
      <c r="AF284" s="319"/>
      <c r="AG284" s="319"/>
      <c r="AH284" s="319"/>
      <c r="AI284" s="319"/>
      <c r="AJ284" s="319"/>
      <c r="AK284" s="454"/>
      <c r="AL284" s="153" t="s">
        <v>130</v>
      </c>
      <c r="AM284" s="321">
        <v>16822471</v>
      </c>
      <c r="AN284" s="153">
        <v>2012</v>
      </c>
      <c r="AO284" s="153">
        <v>1</v>
      </c>
      <c r="AP284" s="153" t="s">
        <v>439</v>
      </c>
      <c r="AQ284" s="374">
        <v>16787537.879999999</v>
      </c>
      <c r="AR284" s="126">
        <v>16822471</v>
      </c>
      <c r="AS284" s="318" t="s">
        <v>86</v>
      </c>
      <c r="AT284" s="323" t="s">
        <v>128</v>
      </c>
      <c r="AU284" s="318" t="s">
        <v>355</v>
      </c>
      <c r="AV284" s="318" t="s">
        <v>93</v>
      </c>
      <c r="AW284" s="375" t="s">
        <v>497</v>
      </c>
      <c r="AX284" s="58" t="s">
        <v>128</v>
      </c>
      <c r="AY284" s="41" t="s">
        <v>128</v>
      </c>
      <c r="AZ284" s="41" t="s">
        <v>128</v>
      </c>
      <c r="BB284" t="str">
        <f t="shared" si="84"/>
        <v>0</v>
      </c>
      <c r="BC284" s="42" t="str">
        <f t="shared" si="87"/>
        <v>2.06.03</v>
      </c>
      <c r="BD284" s="513" t="str">
        <f t="shared" si="85"/>
        <v>KOMPUTER</v>
      </c>
      <c r="BE284" s="42">
        <f t="shared" si="86"/>
        <v>4</v>
      </c>
      <c r="BF284" s="515">
        <f t="shared" si="88"/>
        <v>4205615.25</v>
      </c>
      <c r="BG284" s="42">
        <f t="shared" si="89"/>
        <v>1</v>
      </c>
      <c r="BH284" s="529">
        <f t="shared" si="90"/>
        <v>4205615.25</v>
      </c>
      <c r="BI284" s="517">
        <f t="shared" si="91"/>
        <v>4205615.25</v>
      </c>
      <c r="BJ284" s="515">
        <f t="shared" si="92"/>
        <v>4205615.25</v>
      </c>
      <c r="BK284" s="525">
        <f t="shared" si="80"/>
        <v>4205615.25</v>
      </c>
      <c r="BL284" s="525">
        <f t="shared" si="81"/>
        <v>0</v>
      </c>
      <c r="BM284" s="525">
        <f t="shared" si="75"/>
        <v>0</v>
      </c>
      <c r="BN284" s="516">
        <f t="shared" si="93"/>
        <v>2012</v>
      </c>
      <c r="BO284" s="588">
        <f t="shared" si="82"/>
        <v>10</v>
      </c>
      <c r="BP284" s="589">
        <f t="shared" si="76"/>
        <v>16822461</v>
      </c>
      <c r="BQ284" s="682">
        <f t="shared" si="77"/>
        <v>16822461</v>
      </c>
      <c r="BR284" s="591">
        <f t="shared" si="78"/>
        <v>16822461</v>
      </c>
      <c r="BS284" s="11"/>
    </row>
    <row r="285" spans="1:71" ht="30" customHeight="1" x14ac:dyDescent="0.2">
      <c r="A285" s="327"/>
      <c r="B285" s="133" t="s">
        <v>144</v>
      </c>
      <c r="C285" s="316" t="s">
        <v>34</v>
      </c>
      <c r="D285" s="486" t="str">
        <f t="shared" si="79"/>
        <v>2.06.03.02.01</v>
      </c>
      <c r="E285" s="317" t="s">
        <v>210</v>
      </c>
      <c r="F285" s="153"/>
      <c r="G285" s="133"/>
      <c r="H285" s="319"/>
      <c r="I285" s="319"/>
      <c r="J285" s="319"/>
      <c r="K285" s="319"/>
      <c r="L285" s="320" t="s">
        <v>493</v>
      </c>
      <c r="M285" s="153" t="s">
        <v>494</v>
      </c>
      <c r="N285" s="371" t="s">
        <v>495</v>
      </c>
      <c r="O285" s="153">
        <v>2012</v>
      </c>
      <c r="P285" s="371" t="s">
        <v>128</v>
      </c>
      <c r="Q285" s="371" t="s">
        <v>498</v>
      </c>
      <c r="R285" s="133"/>
      <c r="S285" s="133"/>
      <c r="T285" s="133"/>
      <c r="U285" s="319"/>
      <c r="V285" s="319"/>
      <c r="W285" s="319"/>
      <c r="X285" s="319"/>
      <c r="Y285" s="319"/>
      <c r="Z285" s="319"/>
      <c r="AA285" s="319"/>
      <c r="AB285" s="319"/>
      <c r="AC285" s="319"/>
      <c r="AD285" s="319"/>
      <c r="AE285" s="319"/>
      <c r="AF285" s="319"/>
      <c r="AG285" s="319"/>
      <c r="AH285" s="319"/>
      <c r="AI285" s="319"/>
      <c r="AJ285" s="319"/>
      <c r="AK285" s="454"/>
      <c r="AL285" s="153" t="s">
        <v>130</v>
      </c>
      <c r="AM285" s="321">
        <v>16822471</v>
      </c>
      <c r="AN285" s="153">
        <v>2012</v>
      </c>
      <c r="AO285" s="153">
        <v>1</v>
      </c>
      <c r="AP285" s="153" t="s">
        <v>439</v>
      </c>
      <c r="AQ285" s="374">
        <v>16787537.879999999</v>
      </c>
      <c r="AR285" s="126">
        <v>16822471</v>
      </c>
      <c r="AS285" s="318" t="s">
        <v>86</v>
      </c>
      <c r="AT285" s="323" t="s">
        <v>128</v>
      </c>
      <c r="AU285" s="318" t="s">
        <v>355</v>
      </c>
      <c r="AV285" s="318" t="s">
        <v>93</v>
      </c>
      <c r="AW285" s="375" t="s">
        <v>499</v>
      </c>
      <c r="AX285" s="58" t="s">
        <v>128</v>
      </c>
      <c r="AY285" s="41" t="s">
        <v>128</v>
      </c>
      <c r="AZ285" s="41" t="s">
        <v>128</v>
      </c>
      <c r="BB285" t="str">
        <f t="shared" si="84"/>
        <v>0</v>
      </c>
      <c r="BC285" s="42" t="str">
        <f t="shared" si="87"/>
        <v>2.06.03</v>
      </c>
      <c r="BD285" s="513" t="str">
        <f t="shared" si="85"/>
        <v>KOMPUTER</v>
      </c>
      <c r="BE285" s="42">
        <f t="shared" si="86"/>
        <v>4</v>
      </c>
      <c r="BF285" s="515">
        <f t="shared" si="88"/>
        <v>4205615.25</v>
      </c>
      <c r="BG285" s="42">
        <f t="shared" si="89"/>
        <v>1</v>
      </c>
      <c r="BH285" s="529">
        <f t="shared" si="90"/>
        <v>4205615.25</v>
      </c>
      <c r="BI285" s="517">
        <f t="shared" si="91"/>
        <v>4205615.25</v>
      </c>
      <c r="BJ285" s="515">
        <f t="shared" si="92"/>
        <v>4205615.25</v>
      </c>
      <c r="BK285" s="525">
        <f t="shared" si="80"/>
        <v>4205615.25</v>
      </c>
      <c r="BL285" s="525">
        <f t="shared" si="81"/>
        <v>0</v>
      </c>
      <c r="BM285" s="525">
        <f t="shared" si="75"/>
        <v>0</v>
      </c>
      <c r="BN285" s="516">
        <f t="shared" si="93"/>
        <v>2012</v>
      </c>
      <c r="BO285" s="588">
        <f t="shared" si="82"/>
        <v>10</v>
      </c>
      <c r="BP285" s="589">
        <f t="shared" si="76"/>
        <v>16822461</v>
      </c>
      <c r="BQ285" s="682">
        <f t="shared" si="77"/>
        <v>16822461</v>
      </c>
      <c r="BR285" s="591">
        <f t="shared" si="78"/>
        <v>16822461</v>
      </c>
      <c r="BS285" s="11"/>
    </row>
    <row r="286" spans="1:71" ht="30" customHeight="1" x14ac:dyDescent="0.2">
      <c r="A286" s="330"/>
      <c r="B286" s="214" t="s">
        <v>144</v>
      </c>
      <c r="C286" s="331" t="s">
        <v>34</v>
      </c>
      <c r="D286" s="494" t="str">
        <f t="shared" si="79"/>
        <v>2.06.03.02.01</v>
      </c>
      <c r="E286" s="477" t="s">
        <v>210</v>
      </c>
      <c r="F286" s="278"/>
      <c r="G286" s="214"/>
      <c r="H286" s="333"/>
      <c r="I286" s="333"/>
      <c r="J286" s="333"/>
      <c r="K286" s="333"/>
      <c r="L286" s="334" t="s">
        <v>493</v>
      </c>
      <c r="M286" s="278" t="s">
        <v>494</v>
      </c>
      <c r="N286" s="382" t="s">
        <v>495</v>
      </c>
      <c r="O286" s="278">
        <v>2012</v>
      </c>
      <c r="P286" s="382" t="s">
        <v>128</v>
      </c>
      <c r="Q286" s="382" t="s">
        <v>500</v>
      </c>
      <c r="R286" s="214"/>
      <c r="S286" s="214"/>
      <c r="T286" s="214"/>
      <c r="U286" s="333"/>
      <c r="V286" s="333"/>
      <c r="W286" s="333"/>
      <c r="X286" s="333"/>
      <c r="Y286" s="333"/>
      <c r="Z286" s="333"/>
      <c r="AA286" s="333"/>
      <c r="AB286" s="333"/>
      <c r="AC286" s="333"/>
      <c r="AD286" s="333"/>
      <c r="AE286" s="333"/>
      <c r="AF286" s="333"/>
      <c r="AG286" s="333"/>
      <c r="AH286" s="333"/>
      <c r="AI286" s="333"/>
      <c r="AJ286" s="333"/>
      <c r="AK286" s="467"/>
      <c r="AL286" s="278" t="s">
        <v>130</v>
      </c>
      <c r="AM286" s="335">
        <v>16822471</v>
      </c>
      <c r="AN286" s="278">
        <v>2012</v>
      </c>
      <c r="AO286" s="278">
        <v>1</v>
      </c>
      <c r="AP286" s="278" t="s">
        <v>439</v>
      </c>
      <c r="AQ286" s="383">
        <v>16787537.879999999</v>
      </c>
      <c r="AR286" s="211">
        <v>16822471</v>
      </c>
      <c r="AS286" s="332" t="s">
        <v>86</v>
      </c>
      <c r="AT286" s="369" t="s">
        <v>128</v>
      </c>
      <c r="AU286" s="332" t="s">
        <v>355</v>
      </c>
      <c r="AV286" s="332" t="s">
        <v>93</v>
      </c>
      <c r="AW286" s="384" t="s">
        <v>501</v>
      </c>
      <c r="AX286" s="58" t="s">
        <v>128</v>
      </c>
      <c r="AY286" s="41" t="s">
        <v>128</v>
      </c>
      <c r="AZ286" s="41" t="s">
        <v>128</v>
      </c>
      <c r="BB286" t="str">
        <f t="shared" si="84"/>
        <v>0</v>
      </c>
      <c r="BC286" s="42" t="str">
        <f t="shared" si="87"/>
        <v>2.06.03</v>
      </c>
      <c r="BD286" s="513" t="str">
        <f t="shared" si="85"/>
        <v>KOMPUTER</v>
      </c>
      <c r="BE286" s="42">
        <f t="shared" si="86"/>
        <v>4</v>
      </c>
      <c r="BF286" s="515">
        <f t="shared" si="88"/>
        <v>4205615.25</v>
      </c>
      <c r="BG286" s="42">
        <f t="shared" si="89"/>
        <v>1</v>
      </c>
      <c r="BH286" s="529">
        <f t="shared" si="90"/>
        <v>4205615.25</v>
      </c>
      <c r="BI286" s="517">
        <f t="shared" si="91"/>
        <v>4205615.25</v>
      </c>
      <c r="BJ286" s="515">
        <f t="shared" si="92"/>
        <v>4205615.25</v>
      </c>
      <c r="BK286" s="525">
        <f t="shared" si="80"/>
        <v>4205615.25</v>
      </c>
      <c r="BL286" s="525">
        <f t="shared" si="81"/>
        <v>0</v>
      </c>
      <c r="BM286" s="525">
        <f t="shared" si="75"/>
        <v>0</v>
      </c>
      <c r="BN286" s="516">
        <f t="shared" si="93"/>
        <v>2012</v>
      </c>
      <c r="BO286" s="588">
        <f t="shared" si="82"/>
        <v>10</v>
      </c>
      <c r="BP286" s="589">
        <f t="shared" si="76"/>
        <v>16822461</v>
      </c>
      <c r="BQ286" s="682">
        <f t="shared" si="77"/>
        <v>16822461</v>
      </c>
      <c r="BR286" s="591">
        <f t="shared" si="78"/>
        <v>16822461</v>
      </c>
      <c r="BS286" s="11"/>
    </row>
    <row r="287" spans="1:71" ht="30" customHeight="1" x14ac:dyDescent="0.2">
      <c r="A287" s="327"/>
      <c r="B287" s="133" t="s">
        <v>144</v>
      </c>
      <c r="C287" s="316" t="s">
        <v>34</v>
      </c>
      <c r="D287" s="486" t="str">
        <f t="shared" si="79"/>
        <v>2.06.03.02.01</v>
      </c>
      <c r="E287" s="317" t="s">
        <v>210</v>
      </c>
      <c r="F287" s="153"/>
      <c r="G287" s="133"/>
      <c r="H287" s="319"/>
      <c r="I287" s="319"/>
      <c r="J287" s="319"/>
      <c r="K287" s="319"/>
      <c r="L287" s="320" t="s">
        <v>493</v>
      </c>
      <c r="M287" s="153" t="s">
        <v>494</v>
      </c>
      <c r="N287" s="371" t="s">
        <v>495</v>
      </c>
      <c r="O287" s="153">
        <v>2012</v>
      </c>
      <c r="P287" s="371" t="s">
        <v>128</v>
      </c>
      <c r="Q287" s="371" t="s">
        <v>502</v>
      </c>
      <c r="R287" s="133"/>
      <c r="S287" s="133"/>
      <c r="T287" s="133"/>
      <c r="U287" s="319"/>
      <c r="V287" s="319"/>
      <c r="W287" s="319"/>
      <c r="X287" s="319"/>
      <c r="Y287" s="319"/>
      <c r="Z287" s="319"/>
      <c r="AA287" s="319"/>
      <c r="AB287" s="319"/>
      <c r="AC287" s="319"/>
      <c r="AD287" s="319"/>
      <c r="AE287" s="319"/>
      <c r="AF287" s="319"/>
      <c r="AG287" s="319"/>
      <c r="AH287" s="319"/>
      <c r="AI287" s="319"/>
      <c r="AJ287" s="319"/>
      <c r="AK287" s="454"/>
      <c r="AL287" s="153" t="s">
        <v>130</v>
      </c>
      <c r="AM287" s="321">
        <v>16822471</v>
      </c>
      <c r="AN287" s="153">
        <v>2012</v>
      </c>
      <c r="AO287" s="153">
        <v>1</v>
      </c>
      <c r="AP287" s="153" t="s">
        <v>439</v>
      </c>
      <c r="AQ287" s="374">
        <v>16787537.879999999</v>
      </c>
      <c r="AR287" s="126">
        <v>16822471</v>
      </c>
      <c r="AS287" s="318" t="s">
        <v>86</v>
      </c>
      <c r="AT287" s="323" t="s">
        <v>128</v>
      </c>
      <c r="AU287" s="318" t="s">
        <v>355</v>
      </c>
      <c r="AV287" s="318" t="s">
        <v>93</v>
      </c>
      <c r="AW287" s="375" t="s">
        <v>503</v>
      </c>
      <c r="AX287" s="58" t="s">
        <v>128</v>
      </c>
      <c r="AY287" s="41" t="s">
        <v>128</v>
      </c>
      <c r="AZ287" s="41" t="s">
        <v>128</v>
      </c>
      <c r="BB287" t="str">
        <f t="shared" si="84"/>
        <v>0</v>
      </c>
      <c r="BC287" s="42" t="str">
        <f t="shared" si="87"/>
        <v>2.06.03</v>
      </c>
      <c r="BD287" s="513" t="str">
        <f t="shared" si="85"/>
        <v>KOMPUTER</v>
      </c>
      <c r="BE287" s="42">
        <f t="shared" si="86"/>
        <v>4</v>
      </c>
      <c r="BF287" s="515">
        <f t="shared" si="88"/>
        <v>4205615.25</v>
      </c>
      <c r="BG287" s="42">
        <f t="shared" si="89"/>
        <v>1</v>
      </c>
      <c r="BH287" s="529">
        <f t="shared" si="90"/>
        <v>4205615.25</v>
      </c>
      <c r="BI287" s="517">
        <f t="shared" si="91"/>
        <v>4205615.25</v>
      </c>
      <c r="BJ287" s="515">
        <f t="shared" si="92"/>
        <v>4205615.25</v>
      </c>
      <c r="BK287" s="525">
        <f t="shared" si="80"/>
        <v>4205615.25</v>
      </c>
      <c r="BL287" s="525">
        <f t="shared" si="81"/>
        <v>0</v>
      </c>
      <c r="BM287" s="525">
        <f t="shared" si="75"/>
        <v>0</v>
      </c>
      <c r="BN287" s="516">
        <f t="shared" si="93"/>
        <v>2012</v>
      </c>
      <c r="BO287" s="588">
        <f t="shared" si="82"/>
        <v>10</v>
      </c>
      <c r="BP287" s="589">
        <f t="shared" si="76"/>
        <v>16822461</v>
      </c>
      <c r="BQ287" s="682">
        <f t="shared" si="77"/>
        <v>16822461</v>
      </c>
      <c r="BR287" s="591">
        <f t="shared" si="78"/>
        <v>16822461</v>
      </c>
      <c r="BS287" s="11"/>
    </row>
    <row r="288" spans="1:71" ht="30" customHeight="1" x14ac:dyDescent="0.2">
      <c r="A288" s="327"/>
      <c r="B288" s="133" t="s">
        <v>144</v>
      </c>
      <c r="C288" s="316" t="s">
        <v>34</v>
      </c>
      <c r="D288" s="486" t="str">
        <f t="shared" si="79"/>
        <v>2.06.03.02.01</v>
      </c>
      <c r="E288" s="317" t="s">
        <v>210</v>
      </c>
      <c r="F288" s="153"/>
      <c r="G288" s="133"/>
      <c r="H288" s="319"/>
      <c r="I288" s="319"/>
      <c r="J288" s="319"/>
      <c r="K288" s="319"/>
      <c r="L288" s="320" t="s">
        <v>493</v>
      </c>
      <c r="M288" s="153" t="s">
        <v>494</v>
      </c>
      <c r="N288" s="371" t="s">
        <v>495</v>
      </c>
      <c r="O288" s="153">
        <v>2012</v>
      </c>
      <c r="P288" s="371" t="s">
        <v>128</v>
      </c>
      <c r="Q288" s="371" t="s">
        <v>504</v>
      </c>
      <c r="R288" s="133"/>
      <c r="S288" s="133"/>
      <c r="T288" s="133"/>
      <c r="U288" s="319"/>
      <c r="V288" s="319"/>
      <c r="W288" s="319"/>
      <c r="X288" s="319"/>
      <c r="Y288" s="319"/>
      <c r="Z288" s="319"/>
      <c r="AA288" s="319"/>
      <c r="AB288" s="319"/>
      <c r="AC288" s="319"/>
      <c r="AD288" s="319"/>
      <c r="AE288" s="319"/>
      <c r="AF288" s="319"/>
      <c r="AG288" s="319"/>
      <c r="AH288" s="319"/>
      <c r="AI288" s="319"/>
      <c r="AJ288" s="319"/>
      <c r="AK288" s="454"/>
      <c r="AL288" s="153" t="s">
        <v>130</v>
      </c>
      <c r="AM288" s="321">
        <v>16822471</v>
      </c>
      <c r="AN288" s="153">
        <v>2012</v>
      </c>
      <c r="AO288" s="153">
        <v>1</v>
      </c>
      <c r="AP288" s="153" t="s">
        <v>439</v>
      </c>
      <c r="AQ288" s="374">
        <v>16787537.879999999</v>
      </c>
      <c r="AR288" s="126">
        <v>16822471</v>
      </c>
      <c r="AS288" s="318" t="s">
        <v>86</v>
      </c>
      <c r="AT288" s="323" t="s">
        <v>128</v>
      </c>
      <c r="AU288" s="318" t="s">
        <v>355</v>
      </c>
      <c r="AV288" s="318" t="s">
        <v>93</v>
      </c>
      <c r="AW288" s="375" t="s">
        <v>505</v>
      </c>
      <c r="AX288" s="58" t="s">
        <v>128</v>
      </c>
      <c r="AY288" s="41" t="s">
        <v>128</v>
      </c>
      <c r="AZ288" s="41" t="s">
        <v>128</v>
      </c>
      <c r="BB288" t="str">
        <f t="shared" si="84"/>
        <v>0</v>
      </c>
      <c r="BC288" s="42" t="str">
        <f t="shared" si="87"/>
        <v>2.06.03</v>
      </c>
      <c r="BD288" s="513" t="str">
        <f t="shared" si="85"/>
        <v>KOMPUTER</v>
      </c>
      <c r="BE288" s="42">
        <f t="shared" si="86"/>
        <v>4</v>
      </c>
      <c r="BF288" s="515">
        <f t="shared" si="88"/>
        <v>4205615.25</v>
      </c>
      <c r="BG288" s="42">
        <f t="shared" si="89"/>
        <v>1</v>
      </c>
      <c r="BH288" s="529">
        <f t="shared" si="90"/>
        <v>4205615.25</v>
      </c>
      <c r="BI288" s="517">
        <f t="shared" si="91"/>
        <v>4205615.25</v>
      </c>
      <c r="BJ288" s="515">
        <f t="shared" si="92"/>
        <v>4205615.25</v>
      </c>
      <c r="BK288" s="525">
        <f t="shared" si="80"/>
        <v>4205615.25</v>
      </c>
      <c r="BL288" s="525">
        <f t="shared" si="81"/>
        <v>0</v>
      </c>
      <c r="BM288" s="525">
        <f t="shared" si="75"/>
        <v>0</v>
      </c>
      <c r="BN288" s="516">
        <f t="shared" si="93"/>
        <v>2012</v>
      </c>
      <c r="BO288" s="588">
        <f t="shared" si="82"/>
        <v>10</v>
      </c>
      <c r="BP288" s="589">
        <f t="shared" si="76"/>
        <v>16822461</v>
      </c>
      <c r="BQ288" s="682">
        <f t="shared" si="77"/>
        <v>16822461</v>
      </c>
      <c r="BR288" s="591">
        <f t="shared" si="78"/>
        <v>16822461</v>
      </c>
      <c r="BS288" s="11"/>
    </row>
    <row r="289" spans="1:71" ht="30" customHeight="1" x14ac:dyDescent="0.2">
      <c r="A289" s="327"/>
      <c r="B289" s="133" t="s">
        <v>144</v>
      </c>
      <c r="C289" s="316" t="s">
        <v>34</v>
      </c>
      <c r="D289" s="486" t="str">
        <f t="shared" si="79"/>
        <v>2.06.03.02.01</v>
      </c>
      <c r="E289" s="317" t="s">
        <v>210</v>
      </c>
      <c r="F289" s="153"/>
      <c r="G289" s="133"/>
      <c r="H289" s="319"/>
      <c r="I289" s="319"/>
      <c r="J289" s="319"/>
      <c r="K289" s="319"/>
      <c r="L289" s="320" t="s">
        <v>493</v>
      </c>
      <c r="M289" s="153" t="s">
        <v>494</v>
      </c>
      <c r="N289" s="371" t="s">
        <v>495</v>
      </c>
      <c r="O289" s="153">
        <v>2012</v>
      </c>
      <c r="P289" s="371" t="s">
        <v>128</v>
      </c>
      <c r="Q289" s="371" t="s">
        <v>506</v>
      </c>
      <c r="R289" s="133"/>
      <c r="S289" s="133"/>
      <c r="T289" s="133"/>
      <c r="U289" s="319"/>
      <c r="V289" s="319"/>
      <c r="W289" s="319"/>
      <c r="X289" s="319"/>
      <c r="Y289" s="319"/>
      <c r="Z289" s="319"/>
      <c r="AA289" s="319"/>
      <c r="AB289" s="319"/>
      <c r="AC289" s="319"/>
      <c r="AD289" s="319"/>
      <c r="AE289" s="319"/>
      <c r="AF289" s="319"/>
      <c r="AG289" s="319"/>
      <c r="AH289" s="319"/>
      <c r="AI289" s="319"/>
      <c r="AJ289" s="319"/>
      <c r="AK289" s="454"/>
      <c r="AL289" s="153" t="s">
        <v>130</v>
      </c>
      <c r="AM289" s="321">
        <v>16822471</v>
      </c>
      <c r="AN289" s="153">
        <v>2012</v>
      </c>
      <c r="AO289" s="153">
        <v>1</v>
      </c>
      <c r="AP289" s="153" t="s">
        <v>439</v>
      </c>
      <c r="AQ289" s="374">
        <v>16787537.879999999</v>
      </c>
      <c r="AR289" s="126">
        <v>16822471</v>
      </c>
      <c r="AS289" s="318" t="s">
        <v>86</v>
      </c>
      <c r="AT289" s="323" t="s">
        <v>128</v>
      </c>
      <c r="AU289" s="318" t="s">
        <v>355</v>
      </c>
      <c r="AV289" s="318" t="s">
        <v>93</v>
      </c>
      <c r="AW289" s="375" t="s">
        <v>507</v>
      </c>
      <c r="AX289" s="58" t="s">
        <v>128</v>
      </c>
      <c r="AY289" s="41" t="s">
        <v>128</v>
      </c>
      <c r="AZ289" s="41" t="s">
        <v>128</v>
      </c>
      <c r="BB289" t="str">
        <f t="shared" si="84"/>
        <v>0</v>
      </c>
      <c r="BC289" s="42" t="str">
        <f t="shared" si="87"/>
        <v>2.06.03</v>
      </c>
      <c r="BD289" s="513" t="str">
        <f t="shared" si="85"/>
        <v>KOMPUTER</v>
      </c>
      <c r="BE289" s="42">
        <f t="shared" si="86"/>
        <v>4</v>
      </c>
      <c r="BF289" s="515">
        <f t="shared" si="88"/>
        <v>4205615.25</v>
      </c>
      <c r="BG289" s="42">
        <f t="shared" si="89"/>
        <v>1</v>
      </c>
      <c r="BH289" s="529">
        <f t="shared" si="90"/>
        <v>4205615.25</v>
      </c>
      <c r="BI289" s="517">
        <f t="shared" si="91"/>
        <v>4205615.25</v>
      </c>
      <c r="BJ289" s="515">
        <f t="shared" si="92"/>
        <v>4205615.25</v>
      </c>
      <c r="BK289" s="525">
        <f t="shared" si="80"/>
        <v>4205615.25</v>
      </c>
      <c r="BL289" s="525">
        <f t="shared" si="81"/>
        <v>0</v>
      </c>
      <c r="BM289" s="525">
        <f t="shared" ref="BM289:BM352" si="94">IF(AM289-10=BH289+BI289+BJ289+BK289+BL289,0,BF289)</f>
        <v>0</v>
      </c>
      <c r="BN289" s="516">
        <f t="shared" si="93"/>
        <v>2012</v>
      </c>
      <c r="BO289" s="588">
        <f t="shared" si="82"/>
        <v>10</v>
      </c>
      <c r="BP289" s="589">
        <f t="shared" ref="BP289:BP352" si="95">BH289+BI289+BJ289+BK289</f>
        <v>16822461</v>
      </c>
      <c r="BQ289" s="682">
        <f t="shared" ref="BQ289:BQ352" si="96">BH289+BI289+BJ289+BK289+BL289</f>
        <v>16822461</v>
      </c>
      <c r="BR289" s="591">
        <f t="shared" ref="BR289:BR352" si="97">BH289+BI289+BJ289+BK289+BL289+BM289</f>
        <v>16822461</v>
      </c>
      <c r="BS289" s="11"/>
    </row>
    <row r="290" spans="1:71" ht="30" customHeight="1" x14ac:dyDescent="0.2">
      <c r="A290" s="327"/>
      <c r="B290" s="153" t="s">
        <v>217</v>
      </c>
      <c r="C290" s="316" t="s">
        <v>34</v>
      </c>
      <c r="D290" s="486" t="str">
        <f t="shared" ref="D290:D353" si="98">MID(B290,2,18)</f>
        <v>2.07.01.01.52</v>
      </c>
      <c r="E290" s="317" t="s">
        <v>167</v>
      </c>
      <c r="F290" s="153"/>
      <c r="G290" s="133"/>
      <c r="H290" s="319"/>
      <c r="I290" s="319"/>
      <c r="J290" s="319"/>
      <c r="K290" s="319"/>
      <c r="L290" s="320" t="s">
        <v>264</v>
      </c>
      <c r="M290" s="153" t="s">
        <v>508</v>
      </c>
      <c r="N290" s="371" t="s">
        <v>259</v>
      </c>
      <c r="O290" s="153">
        <v>2012</v>
      </c>
      <c r="P290" s="371" t="s">
        <v>128</v>
      </c>
      <c r="Q290" s="133" t="s">
        <v>509</v>
      </c>
      <c r="R290" s="133"/>
      <c r="S290" s="133"/>
      <c r="T290" s="133"/>
      <c r="U290" s="319"/>
      <c r="V290" s="319"/>
      <c r="W290" s="319"/>
      <c r="X290" s="319"/>
      <c r="Y290" s="319"/>
      <c r="Z290" s="319"/>
      <c r="AA290" s="319"/>
      <c r="AB290" s="319"/>
      <c r="AC290" s="319"/>
      <c r="AD290" s="319"/>
      <c r="AE290" s="319"/>
      <c r="AF290" s="319"/>
      <c r="AG290" s="319"/>
      <c r="AH290" s="319"/>
      <c r="AI290" s="319"/>
      <c r="AJ290" s="319"/>
      <c r="AK290" s="454"/>
      <c r="AL290" s="153" t="s">
        <v>130</v>
      </c>
      <c r="AM290" s="321">
        <v>3186242.8517</v>
      </c>
      <c r="AN290" s="153">
        <v>2012</v>
      </c>
      <c r="AO290" s="153">
        <v>1</v>
      </c>
      <c r="AP290" s="153" t="s">
        <v>439</v>
      </c>
      <c r="AQ290" s="374">
        <v>3186242.8517</v>
      </c>
      <c r="AR290" s="126">
        <f t="shared" ref="AR290:AR305" si="99">AO290*AQ290</f>
        <v>3186242.8517</v>
      </c>
      <c r="AS290" s="318" t="s">
        <v>86</v>
      </c>
      <c r="AT290" s="323" t="s">
        <v>128</v>
      </c>
      <c r="AU290" s="318" t="s">
        <v>355</v>
      </c>
      <c r="AV290" s="318" t="s">
        <v>93</v>
      </c>
      <c r="AW290" s="324" t="s">
        <v>371</v>
      </c>
      <c r="AX290" s="58" t="s">
        <v>128</v>
      </c>
      <c r="AY290" s="41" t="s">
        <v>128</v>
      </c>
      <c r="AZ290" s="41" t="s">
        <v>128</v>
      </c>
      <c r="BB290" t="str">
        <f t="shared" si="84"/>
        <v>0</v>
      </c>
      <c r="BC290" s="42" t="str">
        <f t="shared" si="87"/>
        <v>2.07.01</v>
      </c>
      <c r="BD290" s="513" t="str">
        <f t="shared" si="85"/>
        <v>ALAT STUDIO</v>
      </c>
      <c r="BE290" s="42">
        <f t="shared" si="86"/>
        <v>5</v>
      </c>
      <c r="BF290" s="515">
        <f t="shared" si="88"/>
        <v>637246.57033999998</v>
      </c>
      <c r="BG290" s="42">
        <f t="shared" si="89"/>
        <v>1</v>
      </c>
      <c r="BH290" s="529">
        <f t="shared" si="90"/>
        <v>637246.57033999998</v>
      </c>
      <c r="BI290" s="517">
        <f t="shared" si="91"/>
        <v>637246.57033999998</v>
      </c>
      <c r="BJ290" s="515">
        <f t="shared" si="92"/>
        <v>637246.57033999998</v>
      </c>
      <c r="BK290" s="525">
        <f t="shared" ref="BK290:BK353" si="100">IF(AM290-10=BH290+BI290+BJ290,0,BF290)</f>
        <v>637246.57033999998</v>
      </c>
      <c r="BL290" s="525">
        <f t="shared" ref="BL290:BL353" si="101">IF(AM290-10=BH290+BI290+BJ290+BK290,0,BF290)</f>
        <v>637246.57033999998</v>
      </c>
      <c r="BM290" s="525">
        <f t="shared" si="94"/>
        <v>0</v>
      </c>
      <c r="BN290" s="516">
        <f t="shared" si="93"/>
        <v>2012</v>
      </c>
      <c r="BO290" s="588">
        <f t="shared" ref="BO290:BO353" si="102">AM290-(BH290+BI290+BJ290+BK290+BL290+BM290)</f>
        <v>10</v>
      </c>
      <c r="BP290" s="589">
        <f t="shared" si="95"/>
        <v>2548986.2813599999</v>
      </c>
      <c r="BQ290" s="682">
        <f t="shared" si="96"/>
        <v>3186232.8517</v>
      </c>
      <c r="BR290" s="591">
        <f t="shared" si="97"/>
        <v>3186232.8517</v>
      </c>
      <c r="BS290" s="11"/>
    </row>
    <row r="291" spans="1:71" ht="30" customHeight="1" x14ac:dyDescent="0.2">
      <c r="A291" s="327"/>
      <c r="B291" s="153" t="s">
        <v>217</v>
      </c>
      <c r="C291" s="316" t="s">
        <v>34</v>
      </c>
      <c r="D291" s="486" t="str">
        <f t="shared" si="98"/>
        <v>2.07.01.01.52</v>
      </c>
      <c r="E291" s="317" t="s">
        <v>167</v>
      </c>
      <c r="F291" s="153"/>
      <c r="G291" s="133"/>
      <c r="H291" s="319"/>
      <c r="I291" s="319"/>
      <c r="J291" s="319"/>
      <c r="K291" s="319"/>
      <c r="L291" s="320" t="s">
        <v>264</v>
      </c>
      <c r="M291" s="153" t="s">
        <v>508</v>
      </c>
      <c r="N291" s="371" t="s">
        <v>259</v>
      </c>
      <c r="O291" s="153">
        <v>2012</v>
      </c>
      <c r="P291" s="371" t="s">
        <v>128</v>
      </c>
      <c r="Q291" s="133" t="s">
        <v>510</v>
      </c>
      <c r="R291" s="133"/>
      <c r="S291" s="133"/>
      <c r="T291" s="133"/>
      <c r="U291" s="319"/>
      <c r="V291" s="319"/>
      <c r="W291" s="319"/>
      <c r="X291" s="319"/>
      <c r="Y291" s="319"/>
      <c r="Z291" s="319"/>
      <c r="AA291" s="319"/>
      <c r="AB291" s="319"/>
      <c r="AC291" s="319"/>
      <c r="AD291" s="319"/>
      <c r="AE291" s="319"/>
      <c r="AF291" s="319"/>
      <c r="AG291" s="319"/>
      <c r="AH291" s="319"/>
      <c r="AI291" s="319"/>
      <c r="AJ291" s="319"/>
      <c r="AK291" s="454"/>
      <c r="AL291" s="153" t="s">
        <v>130</v>
      </c>
      <c r="AM291" s="321">
        <v>3186242.8517</v>
      </c>
      <c r="AN291" s="153">
        <v>2012</v>
      </c>
      <c r="AO291" s="153">
        <v>1</v>
      </c>
      <c r="AP291" s="153" t="s">
        <v>439</v>
      </c>
      <c r="AQ291" s="374">
        <v>3186242.8517</v>
      </c>
      <c r="AR291" s="126">
        <f t="shared" si="99"/>
        <v>3186242.8517</v>
      </c>
      <c r="AS291" s="318" t="s">
        <v>86</v>
      </c>
      <c r="AT291" s="323" t="s">
        <v>128</v>
      </c>
      <c r="AU291" s="318" t="s">
        <v>355</v>
      </c>
      <c r="AV291" s="318" t="s">
        <v>93</v>
      </c>
      <c r="AW291" s="324" t="s">
        <v>371</v>
      </c>
      <c r="AX291" s="58" t="s">
        <v>128</v>
      </c>
      <c r="AY291" s="41" t="s">
        <v>128</v>
      </c>
      <c r="AZ291" s="41" t="s">
        <v>128</v>
      </c>
      <c r="BB291" t="str">
        <f t="shared" si="84"/>
        <v>0</v>
      </c>
      <c r="BC291" s="42" t="str">
        <f t="shared" si="87"/>
        <v>2.07.01</v>
      </c>
      <c r="BD291" s="513" t="str">
        <f t="shared" si="85"/>
        <v>ALAT STUDIO</v>
      </c>
      <c r="BE291" s="42">
        <f t="shared" si="86"/>
        <v>5</v>
      </c>
      <c r="BF291" s="515">
        <f t="shared" si="88"/>
        <v>637246.57033999998</v>
      </c>
      <c r="BG291" s="42">
        <f t="shared" si="89"/>
        <v>1</v>
      </c>
      <c r="BH291" s="529">
        <f t="shared" si="90"/>
        <v>637246.57033999998</v>
      </c>
      <c r="BI291" s="517">
        <f t="shared" si="91"/>
        <v>637246.57033999998</v>
      </c>
      <c r="BJ291" s="515">
        <f t="shared" si="92"/>
        <v>637246.57033999998</v>
      </c>
      <c r="BK291" s="525">
        <f t="shared" si="100"/>
        <v>637246.57033999998</v>
      </c>
      <c r="BL291" s="525">
        <f t="shared" si="101"/>
        <v>637246.57033999998</v>
      </c>
      <c r="BM291" s="525">
        <f t="shared" si="94"/>
        <v>0</v>
      </c>
      <c r="BN291" s="516">
        <f t="shared" si="93"/>
        <v>2012</v>
      </c>
      <c r="BO291" s="588">
        <f t="shared" si="102"/>
        <v>10</v>
      </c>
      <c r="BP291" s="589">
        <f t="shared" si="95"/>
        <v>2548986.2813599999</v>
      </c>
      <c r="BQ291" s="682">
        <f t="shared" si="96"/>
        <v>3186232.8517</v>
      </c>
      <c r="BR291" s="591">
        <f t="shared" si="97"/>
        <v>3186232.8517</v>
      </c>
      <c r="BS291" s="11"/>
    </row>
    <row r="292" spans="1:71" ht="30" customHeight="1" x14ac:dyDescent="0.2">
      <c r="A292" s="327"/>
      <c r="B292" s="153" t="s">
        <v>217</v>
      </c>
      <c r="C292" s="316" t="s">
        <v>34</v>
      </c>
      <c r="D292" s="486" t="str">
        <f t="shared" si="98"/>
        <v>2.07.01.01.52</v>
      </c>
      <c r="E292" s="317" t="s">
        <v>167</v>
      </c>
      <c r="F292" s="153"/>
      <c r="G292" s="133"/>
      <c r="H292" s="319"/>
      <c r="I292" s="319"/>
      <c r="J292" s="319"/>
      <c r="K292" s="319"/>
      <c r="L292" s="320" t="s">
        <v>264</v>
      </c>
      <c r="M292" s="153" t="s">
        <v>508</v>
      </c>
      <c r="N292" s="371" t="s">
        <v>259</v>
      </c>
      <c r="O292" s="153">
        <v>2012</v>
      </c>
      <c r="P292" s="371" t="s">
        <v>128</v>
      </c>
      <c r="Q292" s="133" t="s">
        <v>511</v>
      </c>
      <c r="R292" s="133"/>
      <c r="S292" s="133"/>
      <c r="T292" s="133"/>
      <c r="U292" s="319"/>
      <c r="V292" s="319"/>
      <c r="W292" s="319"/>
      <c r="X292" s="319"/>
      <c r="Y292" s="319"/>
      <c r="Z292" s="319"/>
      <c r="AA292" s="319"/>
      <c r="AB292" s="319"/>
      <c r="AC292" s="319"/>
      <c r="AD292" s="319"/>
      <c r="AE292" s="319"/>
      <c r="AF292" s="319"/>
      <c r="AG292" s="319"/>
      <c r="AH292" s="319"/>
      <c r="AI292" s="319"/>
      <c r="AJ292" s="319"/>
      <c r="AK292" s="454"/>
      <c r="AL292" s="153" t="s">
        <v>130</v>
      </c>
      <c r="AM292" s="321">
        <v>3186242.8517</v>
      </c>
      <c r="AN292" s="153">
        <v>2012</v>
      </c>
      <c r="AO292" s="153">
        <v>1</v>
      </c>
      <c r="AP292" s="153" t="s">
        <v>439</v>
      </c>
      <c r="AQ292" s="374">
        <v>3186242.8517</v>
      </c>
      <c r="AR292" s="126">
        <f t="shared" si="99"/>
        <v>3186242.8517</v>
      </c>
      <c r="AS292" s="318" t="s">
        <v>86</v>
      </c>
      <c r="AT292" s="323" t="s">
        <v>128</v>
      </c>
      <c r="AU292" s="318" t="s">
        <v>355</v>
      </c>
      <c r="AV292" s="318" t="s">
        <v>93</v>
      </c>
      <c r="AW292" s="324" t="s">
        <v>371</v>
      </c>
      <c r="AX292" s="58" t="s">
        <v>128</v>
      </c>
      <c r="AY292" s="41" t="s">
        <v>128</v>
      </c>
      <c r="AZ292" s="41" t="s">
        <v>128</v>
      </c>
      <c r="BB292" t="str">
        <f t="shared" si="84"/>
        <v>0</v>
      </c>
      <c r="BC292" s="42" t="str">
        <f t="shared" si="87"/>
        <v>2.07.01</v>
      </c>
      <c r="BD292" s="513" t="str">
        <f t="shared" si="85"/>
        <v>ALAT STUDIO</v>
      </c>
      <c r="BE292" s="42">
        <f t="shared" si="86"/>
        <v>5</v>
      </c>
      <c r="BF292" s="515">
        <f t="shared" si="88"/>
        <v>637246.57033999998</v>
      </c>
      <c r="BG292" s="42">
        <f t="shared" si="89"/>
        <v>1</v>
      </c>
      <c r="BH292" s="529">
        <f t="shared" si="90"/>
        <v>637246.57033999998</v>
      </c>
      <c r="BI292" s="517">
        <f t="shared" si="91"/>
        <v>637246.57033999998</v>
      </c>
      <c r="BJ292" s="515">
        <f t="shared" si="92"/>
        <v>637246.57033999998</v>
      </c>
      <c r="BK292" s="525">
        <f t="shared" si="100"/>
        <v>637246.57033999998</v>
      </c>
      <c r="BL292" s="525">
        <f t="shared" si="101"/>
        <v>637246.57033999998</v>
      </c>
      <c r="BM292" s="525">
        <f t="shared" si="94"/>
        <v>0</v>
      </c>
      <c r="BN292" s="516">
        <f t="shared" si="93"/>
        <v>2012</v>
      </c>
      <c r="BO292" s="588">
        <f t="shared" si="102"/>
        <v>10</v>
      </c>
      <c r="BP292" s="589">
        <f t="shared" si="95"/>
        <v>2548986.2813599999</v>
      </c>
      <c r="BQ292" s="682">
        <f t="shared" si="96"/>
        <v>3186232.8517</v>
      </c>
      <c r="BR292" s="591">
        <f t="shared" si="97"/>
        <v>3186232.8517</v>
      </c>
      <c r="BS292" s="11"/>
    </row>
    <row r="293" spans="1:71" ht="30" customHeight="1" x14ac:dyDescent="0.2">
      <c r="A293" s="327"/>
      <c r="B293" s="153" t="s">
        <v>217</v>
      </c>
      <c r="C293" s="316" t="s">
        <v>34</v>
      </c>
      <c r="D293" s="486" t="str">
        <f t="shared" si="98"/>
        <v>2.07.01.01.52</v>
      </c>
      <c r="E293" s="317" t="s">
        <v>167</v>
      </c>
      <c r="F293" s="153"/>
      <c r="G293" s="133"/>
      <c r="H293" s="319"/>
      <c r="I293" s="319"/>
      <c r="J293" s="319"/>
      <c r="K293" s="319"/>
      <c r="L293" s="320" t="s">
        <v>264</v>
      </c>
      <c r="M293" s="153" t="s">
        <v>508</v>
      </c>
      <c r="N293" s="371" t="s">
        <v>259</v>
      </c>
      <c r="O293" s="153">
        <v>2012</v>
      </c>
      <c r="P293" s="371" t="s">
        <v>128</v>
      </c>
      <c r="Q293" s="133" t="s">
        <v>512</v>
      </c>
      <c r="R293" s="133"/>
      <c r="S293" s="133"/>
      <c r="T293" s="133"/>
      <c r="U293" s="319"/>
      <c r="V293" s="319"/>
      <c r="W293" s="319"/>
      <c r="X293" s="319"/>
      <c r="Y293" s="319"/>
      <c r="Z293" s="319"/>
      <c r="AA293" s="319"/>
      <c r="AB293" s="319"/>
      <c r="AC293" s="319"/>
      <c r="AD293" s="319"/>
      <c r="AE293" s="319"/>
      <c r="AF293" s="319"/>
      <c r="AG293" s="319"/>
      <c r="AH293" s="319"/>
      <c r="AI293" s="319"/>
      <c r="AJ293" s="319"/>
      <c r="AK293" s="454"/>
      <c r="AL293" s="153" t="s">
        <v>130</v>
      </c>
      <c r="AM293" s="321">
        <v>3186242.8517</v>
      </c>
      <c r="AN293" s="153">
        <v>2012</v>
      </c>
      <c r="AO293" s="153">
        <v>1</v>
      </c>
      <c r="AP293" s="153" t="s">
        <v>439</v>
      </c>
      <c r="AQ293" s="374">
        <v>3186242.8517</v>
      </c>
      <c r="AR293" s="126">
        <f t="shared" si="99"/>
        <v>3186242.8517</v>
      </c>
      <c r="AS293" s="318" t="s">
        <v>86</v>
      </c>
      <c r="AT293" s="323" t="s">
        <v>128</v>
      </c>
      <c r="AU293" s="318" t="s">
        <v>355</v>
      </c>
      <c r="AV293" s="318" t="s">
        <v>93</v>
      </c>
      <c r="AW293" s="324" t="s">
        <v>371</v>
      </c>
      <c r="AX293" s="58" t="s">
        <v>128</v>
      </c>
      <c r="AY293" s="41" t="s">
        <v>128</v>
      </c>
      <c r="AZ293" s="41" t="s">
        <v>128</v>
      </c>
      <c r="BB293" t="str">
        <f t="shared" si="84"/>
        <v>0</v>
      </c>
      <c r="BC293" s="42" t="str">
        <f t="shared" si="87"/>
        <v>2.07.01</v>
      </c>
      <c r="BD293" s="513" t="str">
        <f t="shared" si="85"/>
        <v>ALAT STUDIO</v>
      </c>
      <c r="BE293" s="42">
        <f t="shared" si="86"/>
        <v>5</v>
      </c>
      <c r="BF293" s="515">
        <f t="shared" si="88"/>
        <v>637246.57033999998</v>
      </c>
      <c r="BG293" s="42">
        <f t="shared" si="89"/>
        <v>1</v>
      </c>
      <c r="BH293" s="529">
        <f t="shared" si="90"/>
        <v>637246.57033999998</v>
      </c>
      <c r="BI293" s="517">
        <f t="shared" si="91"/>
        <v>637246.57033999998</v>
      </c>
      <c r="BJ293" s="515">
        <f t="shared" si="92"/>
        <v>637246.57033999998</v>
      </c>
      <c r="BK293" s="525">
        <f t="shared" si="100"/>
        <v>637246.57033999998</v>
      </c>
      <c r="BL293" s="525">
        <f t="shared" si="101"/>
        <v>637246.57033999998</v>
      </c>
      <c r="BM293" s="525">
        <f t="shared" si="94"/>
        <v>0</v>
      </c>
      <c r="BN293" s="516">
        <f t="shared" si="93"/>
        <v>2012</v>
      </c>
      <c r="BO293" s="588">
        <f t="shared" si="102"/>
        <v>10</v>
      </c>
      <c r="BP293" s="589">
        <f t="shared" si="95"/>
        <v>2548986.2813599999</v>
      </c>
      <c r="BQ293" s="682">
        <f t="shared" si="96"/>
        <v>3186232.8517</v>
      </c>
      <c r="BR293" s="591">
        <f t="shared" si="97"/>
        <v>3186232.8517</v>
      </c>
      <c r="BS293" s="11"/>
    </row>
    <row r="294" spans="1:71" ht="30" customHeight="1" x14ac:dyDescent="0.2">
      <c r="A294" s="327"/>
      <c r="B294" s="153" t="s">
        <v>217</v>
      </c>
      <c r="C294" s="316" t="s">
        <v>34</v>
      </c>
      <c r="D294" s="486" t="str">
        <f t="shared" si="98"/>
        <v>2.07.01.01.52</v>
      </c>
      <c r="E294" s="317" t="s">
        <v>167</v>
      </c>
      <c r="F294" s="153"/>
      <c r="G294" s="133"/>
      <c r="H294" s="319"/>
      <c r="I294" s="319"/>
      <c r="J294" s="319"/>
      <c r="K294" s="319"/>
      <c r="L294" s="320" t="s">
        <v>264</v>
      </c>
      <c r="M294" s="153" t="s">
        <v>508</v>
      </c>
      <c r="N294" s="371" t="s">
        <v>259</v>
      </c>
      <c r="O294" s="153">
        <v>2012</v>
      </c>
      <c r="P294" s="371" t="s">
        <v>128</v>
      </c>
      <c r="Q294" s="133" t="s">
        <v>513</v>
      </c>
      <c r="R294" s="133"/>
      <c r="S294" s="133"/>
      <c r="T294" s="133"/>
      <c r="U294" s="319"/>
      <c r="V294" s="319"/>
      <c r="W294" s="319"/>
      <c r="X294" s="319"/>
      <c r="Y294" s="319"/>
      <c r="Z294" s="319"/>
      <c r="AA294" s="319"/>
      <c r="AB294" s="319"/>
      <c r="AC294" s="319"/>
      <c r="AD294" s="319"/>
      <c r="AE294" s="319"/>
      <c r="AF294" s="319"/>
      <c r="AG294" s="319"/>
      <c r="AH294" s="319"/>
      <c r="AI294" s="319"/>
      <c r="AJ294" s="319"/>
      <c r="AK294" s="454"/>
      <c r="AL294" s="153" t="s">
        <v>130</v>
      </c>
      <c r="AM294" s="321">
        <v>3186242.8517</v>
      </c>
      <c r="AN294" s="153">
        <v>2012</v>
      </c>
      <c r="AO294" s="153">
        <v>1</v>
      </c>
      <c r="AP294" s="153" t="s">
        <v>439</v>
      </c>
      <c r="AQ294" s="374">
        <v>3186242.8517</v>
      </c>
      <c r="AR294" s="126">
        <f t="shared" si="99"/>
        <v>3186242.8517</v>
      </c>
      <c r="AS294" s="318" t="s">
        <v>86</v>
      </c>
      <c r="AT294" s="323" t="s">
        <v>128</v>
      </c>
      <c r="AU294" s="318" t="s">
        <v>355</v>
      </c>
      <c r="AV294" s="318" t="s">
        <v>93</v>
      </c>
      <c r="AW294" s="324" t="s">
        <v>371</v>
      </c>
      <c r="AX294" s="58" t="s">
        <v>128</v>
      </c>
      <c r="AY294" s="41" t="s">
        <v>128</v>
      </c>
      <c r="AZ294" s="41" t="s">
        <v>128</v>
      </c>
      <c r="BB294" t="str">
        <f t="shared" si="84"/>
        <v>0</v>
      </c>
      <c r="BC294" s="42" t="str">
        <f t="shared" si="87"/>
        <v>2.07.01</v>
      </c>
      <c r="BD294" s="513" t="str">
        <f t="shared" si="85"/>
        <v>ALAT STUDIO</v>
      </c>
      <c r="BE294" s="42">
        <f t="shared" si="86"/>
        <v>5</v>
      </c>
      <c r="BF294" s="515">
        <f t="shared" si="88"/>
        <v>637246.57033999998</v>
      </c>
      <c r="BG294" s="42">
        <f t="shared" si="89"/>
        <v>1</v>
      </c>
      <c r="BH294" s="529">
        <f t="shared" si="90"/>
        <v>637246.57033999998</v>
      </c>
      <c r="BI294" s="517">
        <f t="shared" si="91"/>
        <v>637246.57033999998</v>
      </c>
      <c r="BJ294" s="515">
        <f t="shared" si="92"/>
        <v>637246.57033999998</v>
      </c>
      <c r="BK294" s="525">
        <f t="shared" si="100"/>
        <v>637246.57033999998</v>
      </c>
      <c r="BL294" s="525">
        <f t="shared" si="101"/>
        <v>637246.57033999998</v>
      </c>
      <c r="BM294" s="525">
        <f t="shared" si="94"/>
        <v>0</v>
      </c>
      <c r="BN294" s="516">
        <f t="shared" si="93"/>
        <v>2012</v>
      </c>
      <c r="BO294" s="588">
        <f t="shared" si="102"/>
        <v>10</v>
      </c>
      <c r="BP294" s="589">
        <f t="shared" si="95"/>
        <v>2548986.2813599999</v>
      </c>
      <c r="BQ294" s="682">
        <f t="shared" si="96"/>
        <v>3186232.8517</v>
      </c>
      <c r="BR294" s="591">
        <f t="shared" si="97"/>
        <v>3186232.8517</v>
      </c>
      <c r="BS294" s="11"/>
    </row>
    <row r="295" spans="1:71" ht="30" customHeight="1" x14ac:dyDescent="0.2">
      <c r="A295" s="327"/>
      <c r="B295" s="153" t="s">
        <v>217</v>
      </c>
      <c r="C295" s="316" t="s">
        <v>34</v>
      </c>
      <c r="D295" s="486" t="str">
        <f t="shared" si="98"/>
        <v>2.07.01.01.52</v>
      </c>
      <c r="E295" s="317" t="s">
        <v>167</v>
      </c>
      <c r="F295" s="153"/>
      <c r="G295" s="133"/>
      <c r="H295" s="319"/>
      <c r="I295" s="319"/>
      <c r="J295" s="319"/>
      <c r="K295" s="319"/>
      <c r="L295" s="320" t="s">
        <v>264</v>
      </c>
      <c r="M295" s="153" t="s">
        <v>508</v>
      </c>
      <c r="N295" s="371" t="s">
        <v>259</v>
      </c>
      <c r="O295" s="153">
        <v>2012</v>
      </c>
      <c r="P295" s="371" t="s">
        <v>128</v>
      </c>
      <c r="Q295" s="133" t="s">
        <v>514</v>
      </c>
      <c r="R295" s="133"/>
      <c r="S295" s="133"/>
      <c r="T295" s="133"/>
      <c r="U295" s="319"/>
      <c r="V295" s="319"/>
      <c r="W295" s="319"/>
      <c r="X295" s="319"/>
      <c r="Y295" s="319"/>
      <c r="Z295" s="319"/>
      <c r="AA295" s="319"/>
      <c r="AB295" s="319"/>
      <c r="AC295" s="319"/>
      <c r="AD295" s="319"/>
      <c r="AE295" s="319"/>
      <c r="AF295" s="319"/>
      <c r="AG295" s="319"/>
      <c r="AH295" s="319"/>
      <c r="AI295" s="319"/>
      <c r="AJ295" s="319"/>
      <c r="AK295" s="454"/>
      <c r="AL295" s="153" t="s">
        <v>130</v>
      </c>
      <c r="AM295" s="321">
        <v>3186242.8517</v>
      </c>
      <c r="AN295" s="153">
        <v>2012</v>
      </c>
      <c r="AO295" s="153">
        <v>1</v>
      </c>
      <c r="AP295" s="153" t="s">
        <v>439</v>
      </c>
      <c r="AQ295" s="374">
        <v>3186242.8517</v>
      </c>
      <c r="AR295" s="126">
        <f t="shared" si="99"/>
        <v>3186242.8517</v>
      </c>
      <c r="AS295" s="318" t="s">
        <v>86</v>
      </c>
      <c r="AT295" s="323" t="s">
        <v>128</v>
      </c>
      <c r="AU295" s="318" t="s">
        <v>355</v>
      </c>
      <c r="AV295" s="318" t="s">
        <v>93</v>
      </c>
      <c r="AW295" s="324" t="s">
        <v>371</v>
      </c>
      <c r="AX295" s="58" t="s">
        <v>128</v>
      </c>
      <c r="AY295" s="41" t="s">
        <v>128</v>
      </c>
      <c r="AZ295" s="41" t="s">
        <v>128</v>
      </c>
      <c r="BB295" t="str">
        <f t="shared" si="84"/>
        <v>0</v>
      </c>
      <c r="BC295" s="42" t="str">
        <f t="shared" si="87"/>
        <v>2.07.01</v>
      </c>
      <c r="BD295" s="513" t="str">
        <f t="shared" si="85"/>
        <v>ALAT STUDIO</v>
      </c>
      <c r="BE295" s="42">
        <f t="shared" si="86"/>
        <v>5</v>
      </c>
      <c r="BF295" s="515">
        <f t="shared" si="88"/>
        <v>637246.57033999998</v>
      </c>
      <c r="BG295" s="42">
        <f t="shared" si="89"/>
        <v>1</v>
      </c>
      <c r="BH295" s="529">
        <f t="shared" si="90"/>
        <v>637246.57033999998</v>
      </c>
      <c r="BI295" s="517">
        <f t="shared" si="91"/>
        <v>637246.57033999998</v>
      </c>
      <c r="BJ295" s="515">
        <f t="shared" si="92"/>
        <v>637246.57033999998</v>
      </c>
      <c r="BK295" s="525">
        <f t="shared" si="100"/>
        <v>637246.57033999998</v>
      </c>
      <c r="BL295" s="525">
        <f t="shared" si="101"/>
        <v>637246.57033999998</v>
      </c>
      <c r="BM295" s="525">
        <f t="shared" si="94"/>
        <v>0</v>
      </c>
      <c r="BN295" s="516">
        <f t="shared" si="93"/>
        <v>2012</v>
      </c>
      <c r="BO295" s="588">
        <f t="shared" si="102"/>
        <v>10</v>
      </c>
      <c r="BP295" s="589">
        <f t="shared" si="95"/>
        <v>2548986.2813599999</v>
      </c>
      <c r="BQ295" s="682">
        <f t="shared" si="96"/>
        <v>3186232.8517</v>
      </c>
      <c r="BR295" s="591">
        <f t="shared" si="97"/>
        <v>3186232.8517</v>
      </c>
      <c r="BS295" s="11"/>
    </row>
    <row r="296" spans="1:71" ht="30" customHeight="1" x14ac:dyDescent="0.2">
      <c r="A296" s="327"/>
      <c r="B296" s="153" t="s">
        <v>224</v>
      </c>
      <c r="C296" s="316" t="s">
        <v>34</v>
      </c>
      <c r="D296" s="486" t="str">
        <f t="shared" si="98"/>
        <v>2.06.03.02.02</v>
      </c>
      <c r="E296" s="317" t="s">
        <v>515</v>
      </c>
      <c r="F296" s="153"/>
      <c r="G296" s="133"/>
      <c r="H296" s="319"/>
      <c r="I296" s="319"/>
      <c r="J296" s="319"/>
      <c r="K296" s="319"/>
      <c r="L296" s="320" t="s">
        <v>516</v>
      </c>
      <c r="M296" s="153" t="s">
        <v>517</v>
      </c>
      <c r="N296" s="371" t="s">
        <v>142</v>
      </c>
      <c r="O296" s="153">
        <v>2012</v>
      </c>
      <c r="P296" s="371" t="s">
        <v>128</v>
      </c>
      <c r="Q296" s="174" t="s">
        <v>518</v>
      </c>
      <c r="R296" s="371" t="s">
        <v>128</v>
      </c>
      <c r="S296" s="371" t="s">
        <v>128</v>
      </c>
      <c r="T296" s="371" t="s">
        <v>128</v>
      </c>
      <c r="U296" s="319"/>
      <c r="V296" s="319"/>
      <c r="W296" s="319"/>
      <c r="X296" s="319"/>
      <c r="Y296" s="319"/>
      <c r="Z296" s="319"/>
      <c r="AA296" s="319"/>
      <c r="AB296" s="319"/>
      <c r="AC296" s="319"/>
      <c r="AD296" s="319"/>
      <c r="AE296" s="319"/>
      <c r="AF296" s="319"/>
      <c r="AG296" s="319"/>
      <c r="AH296" s="319"/>
      <c r="AI296" s="319"/>
      <c r="AJ296" s="319"/>
      <c r="AK296" s="454"/>
      <c r="AL296" s="153" t="s">
        <v>130</v>
      </c>
      <c r="AM296" s="321">
        <v>15095661.062999999</v>
      </c>
      <c r="AN296" s="153">
        <v>2012</v>
      </c>
      <c r="AO296" s="153">
        <v>1</v>
      </c>
      <c r="AP296" s="153" t="s">
        <v>439</v>
      </c>
      <c r="AQ296" s="374">
        <v>15095661.062999999</v>
      </c>
      <c r="AR296" s="126">
        <f t="shared" si="99"/>
        <v>15095661.062999999</v>
      </c>
      <c r="AS296" s="318" t="s">
        <v>86</v>
      </c>
      <c r="AT296" s="323" t="s">
        <v>128</v>
      </c>
      <c r="AU296" s="318" t="s">
        <v>359</v>
      </c>
      <c r="AV296" s="318" t="s">
        <v>93</v>
      </c>
      <c r="AW296" s="375" t="s">
        <v>519</v>
      </c>
      <c r="AX296" s="58" t="s">
        <v>128</v>
      </c>
      <c r="AY296" s="41" t="s">
        <v>128</v>
      </c>
      <c r="AZ296" s="41" t="s">
        <v>128</v>
      </c>
      <c r="BB296" t="str">
        <f t="shared" si="84"/>
        <v>0</v>
      </c>
      <c r="BC296" s="42" t="str">
        <f t="shared" si="87"/>
        <v>2.06.03</v>
      </c>
      <c r="BD296" s="513" t="str">
        <f t="shared" si="85"/>
        <v>KOMPUTER</v>
      </c>
      <c r="BE296" s="42">
        <f t="shared" si="86"/>
        <v>4</v>
      </c>
      <c r="BF296" s="515">
        <f t="shared" si="88"/>
        <v>3773912.7657499998</v>
      </c>
      <c r="BG296" s="42">
        <f t="shared" si="89"/>
        <v>1</v>
      </c>
      <c r="BH296" s="529">
        <f t="shared" si="90"/>
        <v>3773912.7657499998</v>
      </c>
      <c r="BI296" s="517">
        <f t="shared" si="91"/>
        <v>3773912.7657499998</v>
      </c>
      <c r="BJ296" s="515">
        <f t="shared" si="92"/>
        <v>3773912.7657499998</v>
      </c>
      <c r="BK296" s="525">
        <f t="shared" si="100"/>
        <v>3773912.7657499998</v>
      </c>
      <c r="BL296" s="525">
        <f t="shared" si="101"/>
        <v>0</v>
      </c>
      <c r="BM296" s="525">
        <f t="shared" si="94"/>
        <v>0</v>
      </c>
      <c r="BN296" s="516">
        <f t="shared" si="93"/>
        <v>2012</v>
      </c>
      <c r="BO296" s="588">
        <f t="shared" si="102"/>
        <v>10</v>
      </c>
      <c r="BP296" s="589">
        <f t="shared" si="95"/>
        <v>15095651.062999999</v>
      </c>
      <c r="BQ296" s="682">
        <f t="shared" si="96"/>
        <v>15095651.062999999</v>
      </c>
      <c r="BR296" s="591">
        <f t="shared" si="97"/>
        <v>15095651.062999999</v>
      </c>
      <c r="BS296" s="11"/>
    </row>
    <row r="297" spans="1:71" ht="30" customHeight="1" x14ac:dyDescent="0.2">
      <c r="A297" s="327"/>
      <c r="B297" s="153" t="s">
        <v>224</v>
      </c>
      <c r="C297" s="316" t="s">
        <v>34</v>
      </c>
      <c r="D297" s="486" t="str">
        <f t="shared" si="98"/>
        <v>2.06.03.02.02</v>
      </c>
      <c r="E297" s="317" t="s">
        <v>515</v>
      </c>
      <c r="F297" s="153"/>
      <c r="G297" s="133"/>
      <c r="H297" s="319"/>
      <c r="I297" s="319"/>
      <c r="J297" s="319"/>
      <c r="K297" s="319"/>
      <c r="L297" s="320" t="s">
        <v>516</v>
      </c>
      <c r="M297" s="153" t="s">
        <v>520</v>
      </c>
      <c r="N297" s="371" t="s">
        <v>142</v>
      </c>
      <c r="O297" s="153">
        <v>2012</v>
      </c>
      <c r="P297" s="371" t="s">
        <v>128</v>
      </c>
      <c r="Q297" s="133" t="s">
        <v>521</v>
      </c>
      <c r="R297" s="371" t="s">
        <v>128</v>
      </c>
      <c r="S297" s="371" t="s">
        <v>128</v>
      </c>
      <c r="T297" s="371" t="s">
        <v>128</v>
      </c>
      <c r="U297" s="319"/>
      <c r="V297" s="319"/>
      <c r="W297" s="319"/>
      <c r="X297" s="319"/>
      <c r="Y297" s="319"/>
      <c r="Z297" s="319"/>
      <c r="AA297" s="319"/>
      <c r="AB297" s="319"/>
      <c r="AC297" s="319"/>
      <c r="AD297" s="319"/>
      <c r="AE297" s="319"/>
      <c r="AF297" s="319"/>
      <c r="AG297" s="319"/>
      <c r="AH297" s="319"/>
      <c r="AI297" s="319"/>
      <c r="AJ297" s="319"/>
      <c r="AK297" s="454"/>
      <c r="AL297" s="153" t="s">
        <v>130</v>
      </c>
      <c r="AM297" s="321">
        <v>15095661.062999999</v>
      </c>
      <c r="AN297" s="153">
        <v>2012</v>
      </c>
      <c r="AO297" s="153">
        <v>1</v>
      </c>
      <c r="AP297" s="153" t="s">
        <v>439</v>
      </c>
      <c r="AQ297" s="374">
        <v>15095661.062999999</v>
      </c>
      <c r="AR297" s="126">
        <f t="shared" si="99"/>
        <v>15095661.062999999</v>
      </c>
      <c r="AS297" s="318" t="s">
        <v>86</v>
      </c>
      <c r="AT297" s="323" t="s">
        <v>128</v>
      </c>
      <c r="AU297" s="318" t="s">
        <v>351</v>
      </c>
      <c r="AV297" s="318" t="s">
        <v>93</v>
      </c>
      <c r="AW297" s="375" t="s">
        <v>522</v>
      </c>
      <c r="AX297" s="58" t="s">
        <v>128</v>
      </c>
      <c r="AY297" s="41" t="s">
        <v>128</v>
      </c>
      <c r="AZ297" s="41" t="s">
        <v>128</v>
      </c>
      <c r="BB297" t="str">
        <f t="shared" si="84"/>
        <v>0</v>
      </c>
      <c r="BC297" s="42" t="str">
        <f t="shared" si="87"/>
        <v>2.06.03</v>
      </c>
      <c r="BD297" s="513" t="str">
        <f t="shared" si="85"/>
        <v>KOMPUTER</v>
      </c>
      <c r="BE297" s="42">
        <f t="shared" si="86"/>
        <v>4</v>
      </c>
      <c r="BF297" s="515">
        <f t="shared" si="88"/>
        <v>3773912.7657499998</v>
      </c>
      <c r="BG297" s="42">
        <f t="shared" si="89"/>
        <v>1</v>
      </c>
      <c r="BH297" s="529">
        <f t="shared" si="90"/>
        <v>3773912.7657499998</v>
      </c>
      <c r="BI297" s="517">
        <f t="shared" si="91"/>
        <v>3773912.7657499998</v>
      </c>
      <c r="BJ297" s="515">
        <f t="shared" si="92"/>
        <v>3773912.7657499998</v>
      </c>
      <c r="BK297" s="525">
        <f t="shared" si="100"/>
        <v>3773912.7657499998</v>
      </c>
      <c r="BL297" s="525">
        <f t="shared" si="101"/>
        <v>0</v>
      </c>
      <c r="BM297" s="525">
        <f t="shared" si="94"/>
        <v>0</v>
      </c>
      <c r="BN297" s="516">
        <f t="shared" si="93"/>
        <v>2012</v>
      </c>
      <c r="BO297" s="588">
        <f t="shared" si="102"/>
        <v>10</v>
      </c>
      <c r="BP297" s="589">
        <f t="shared" si="95"/>
        <v>15095651.062999999</v>
      </c>
      <c r="BQ297" s="682">
        <f t="shared" si="96"/>
        <v>15095651.062999999</v>
      </c>
      <c r="BR297" s="591">
        <f t="shared" si="97"/>
        <v>15095651.062999999</v>
      </c>
      <c r="BS297" s="11"/>
    </row>
    <row r="298" spans="1:71" ht="30" customHeight="1" x14ac:dyDescent="0.2">
      <c r="A298" s="327"/>
      <c r="B298" s="153" t="s">
        <v>224</v>
      </c>
      <c r="C298" s="316" t="s">
        <v>34</v>
      </c>
      <c r="D298" s="486" t="str">
        <f t="shared" si="98"/>
        <v>2.06.03.02.02</v>
      </c>
      <c r="E298" s="317" t="s">
        <v>515</v>
      </c>
      <c r="F298" s="153"/>
      <c r="G298" s="133"/>
      <c r="H298" s="319"/>
      <c r="I298" s="319"/>
      <c r="J298" s="319"/>
      <c r="K298" s="319"/>
      <c r="L298" s="371" t="s">
        <v>516</v>
      </c>
      <c r="M298" s="153" t="s">
        <v>517</v>
      </c>
      <c r="N298" s="371" t="s">
        <v>142</v>
      </c>
      <c r="O298" s="153">
        <v>2012</v>
      </c>
      <c r="P298" s="371" t="s">
        <v>128</v>
      </c>
      <c r="Q298" s="133" t="s">
        <v>523</v>
      </c>
      <c r="R298" s="371" t="s">
        <v>128</v>
      </c>
      <c r="S298" s="371" t="s">
        <v>128</v>
      </c>
      <c r="T298" s="371" t="s">
        <v>128</v>
      </c>
      <c r="U298" s="319"/>
      <c r="V298" s="319"/>
      <c r="W298" s="319"/>
      <c r="X298" s="319"/>
      <c r="Y298" s="319"/>
      <c r="Z298" s="319"/>
      <c r="AA298" s="319"/>
      <c r="AB298" s="319"/>
      <c r="AC298" s="319"/>
      <c r="AD298" s="319"/>
      <c r="AE298" s="319"/>
      <c r="AF298" s="319"/>
      <c r="AG298" s="319"/>
      <c r="AH298" s="319"/>
      <c r="AI298" s="319"/>
      <c r="AJ298" s="319"/>
      <c r="AK298" s="454"/>
      <c r="AL298" s="153" t="s">
        <v>130</v>
      </c>
      <c r="AM298" s="321">
        <v>15095661.062999999</v>
      </c>
      <c r="AN298" s="153">
        <v>2012</v>
      </c>
      <c r="AO298" s="153">
        <v>1</v>
      </c>
      <c r="AP298" s="153" t="s">
        <v>439</v>
      </c>
      <c r="AQ298" s="374">
        <v>15095661.062999999</v>
      </c>
      <c r="AR298" s="126">
        <f t="shared" si="99"/>
        <v>15095661.062999999</v>
      </c>
      <c r="AS298" s="318" t="s">
        <v>86</v>
      </c>
      <c r="AT298" s="323" t="s">
        <v>128</v>
      </c>
      <c r="AU298" s="318" t="s">
        <v>355</v>
      </c>
      <c r="AV298" s="318" t="s">
        <v>93</v>
      </c>
      <c r="AW298" s="375" t="s">
        <v>524</v>
      </c>
      <c r="AX298" s="58" t="s">
        <v>128</v>
      </c>
      <c r="AY298" s="41" t="s">
        <v>128</v>
      </c>
      <c r="AZ298" s="41" t="s">
        <v>128</v>
      </c>
      <c r="BB298" t="str">
        <f t="shared" si="84"/>
        <v>0</v>
      </c>
      <c r="BC298" s="42" t="str">
        <f t="shared" si="87"/>
        <v>2.06.03</v>
      </c>
      <c r="BD298" s="513" t="str">
        <f t="shared" si="85"/>
        <v>KOMPUTER</v>
      </c>
      <c r="BE298" s="42">
        <f t="shared" si="86"/>
        <v>4</v>
      </c>
      <c r="BF298" s="515">
        <f t="shared" si="88"/>
        <v>3773912.7657499998</v>
      </c>
      <c r="BG298" s="42">
        <f t="shared" si="89"/>
        <v>1</v>
      </c>
      <c r="BH298" s="529">
        <f t="shared" si="90"/>
        <v>3773912.7657499998</v>
      </c>
      <c r="BI298" s="517">
        <f t="shared" si="91"/>
        <v>3773912.7657499998</v>
      </c>
      <c r="BJ298" s="515">
        <f t="shared" si="92"/>
        <v>3773912.7657499998</v>
      </c>
      <c r="BK298" s="525">
        <f t="shared" si="100"/>
        <v>3773912.7657499998</v>
      </c>
      <c r="BL298" s="525">
        <f t="shared" si="101"/>
        <v>0</v>
      </c>
      <c r="BM298" s="525">
        <f t="shared" si="94"/>
        <v>0</v>
      </c>
      <c r="BN298" s="516">
        <f t="shared" si="93"/>
        <v>2012</v>
      </c>
      <c r="BO298" s="588">
        <f t="shared" si="102"/>
        <v>10</v>
      </c>
      <c r="BP298" s="589">
        <f t="shared" si="95"/>
        <v>15095651.062999999</v>
      </c>
      <c r="BQ298" s="682">
        <f t="shared" si="96"/>
        <v>15095651.062999999</v>
      </c>
      <c r="BR298" s="591">
        <f t="shared" si="97"/>
        <v>15095651.062999999</v>
      </c>
      <c r="BS298" s="11"/>
    </row>
    <row r="299" spans="1:71" ht="30" customHeight="1" x14ac:dyDescent="0.2">
      <c r="A299" s="327"/>
      <c r="B299" s="153" t="s">
        <v>224</v>
      </c>
      <c r="C299" s="316" t="s">
        <v>34</v>
      </c>
      <c r="D299" s="486" t="str">
        <f t="shared" si="98"/>
        <v>2.06.03.02.02</v>
      </c>
      <c r="E299" s="317" t="s">
        <v>515</v>
      </c>
      <c r="F299" s="153"/>
      <c r="G299" s="133"/>
      <c r="H299" s="319"/>
      <c r="I299" s="319"/>
      <c r="J299" s="319"/>
      <c r="K299" s="319"/>
      <c r="L299" s="320" t="s">
        <v>525</v>
      </c>
      <c r="M299" s="153" t="s">
        <v>520</v>
      </c>
      <c r="N299" s="371" t="s">
        <v>142</v>
      </c>
      <c r="O299" s="153">
        <v>2012</v>
      </c>
      <c r="P299" s="371" t="s">
        <v>128</v>
      </c>
      <c r="Q299" s="133" t="s">
        <v>526</v>
      </c>
      <c r="R299" s="133"/>
      <c r="S299" s="133"/>
      <c r="T299" s="133"/>
      <c r="U299" s="319"/>
      <c r="V299" s="319"/>
      <c r="W299" s="319"/>
      <c r="X299" s="319"/>
      <c r="Y299" s="319"/>
      <c r="Z299" s="319"/>
      <c r="AA299" s="319"/>
      <c r="AB299" s="319"/>
      <c r="AC299" s="319"/>
      <c r="AD299" s="319"/>
      <c r="AE299" s="319"/>
      <c r="AF299" s="319"/>
      <c r="AG299" s="319"/>
      <c r="AH299" s="319"/>
      <c r="AI299" s="319"/>
      <c r="AJ299" s="319"/>
      <c r="AK299" s="454"/>
      <c r="AL299" s="153" t="s">
        <v>130</v>
      </c>
      <c r="AM299" s="321">
        <v>15095661.062999999</v>
      </c>
      <c r="AN299" s="153">
        <v>2012</v>
      </c>
      <c r="AO299" s="153">
        <v>1</v>
      </c>
      <c r="AP299" s="153" t="s">
        <v>439</v>
      </c>
      <c r="AQ299" s="374">
        <v>15095661.062999999</v>
      </c>
      <c r="AR299" s="126">
        <f t="shared" si="99"/>
        <v>15095661.062999999</v>
      </c>
      <c r="AS299" s="318" t="s">
        <v>86</v>
      </c>
      <c r="AT299" s="323" t="s">
        <v>128</v>
      </c>
      <c r="AU299" s="318" t="s">
        <v>361</v>
      </c>
      <c r="AV299" s="318" t="s">
        <v>93</v>
      </c>
      <c r="AW299" s="375" t="s">
        <v>685</v>
      </c>
      <c r="AX299" s="58" t="s">
        <v>128</v>
      </c>
      <c r="AY299" s="41" t="s">
        <v>128</v>
      </c>
      <c r="AZ299" s="41" t="s">
        <v>128</v>
      </c>
      <c r="BB299" t="str">
        <f t="shared" si="84"/>
        <v>0</v>
      </c>
      <c r="BC299" s="42" t="str">
        <f t="shared" si="87"/>
        <v>2.06.03</v>
      </c>
      <c r="BD299" s="513" t="str">
        <f t="shared" si="85"/>
        <v>KOMPUTER</v>
      </c>
      <c r="BE299" s="42">
        <f t="shared" si="86"/>
        <v>4</v>
      </c>
      <c r="BF299" s="515">
        <f t="shared" si="88"/>
        <v>3773912.7657499998</v>
      </c>
      <c r="BG299" s="42">
        <f t="shared" si="89"/>
        <v>1</v>
      </c>
      <c r="BH299" s="529">
        <f t="shared" si="90"/>
        <v>3773912.7657499998</v>
      </c>
      <c r="BI299" s="517">
        <f t="shared" si="91"/>
        <v>3773912.7657499998</v>
      </c>
      <c r="BJ299" s="515">
        <f t="shared" si="92"/>
        <v>3773912.7657499998</v>
      </c>
      <c r="BK299" s="525">
        <f t="shared" si="100"/>
        <v>3773912.7657499998</v>
      </c>
      <c r="BL299" s="525">
        <f t="shared" si="101"/>
        <v>0</v>
      </c>
      <c r="BM299" s="525">
        <f t="shared" si="94"/>
        <v>0</v>
      </c>
      <c r="BN299" s="516">
        <f t="shared" si="93"/>
        <v>2012</v>
      </c>
      <c r="BO299" s="588">
        <f t="shared" si="102"/>
        <v>10</v>
      </c>
      <c r="BP299" s="589">
        <f t="shared" si="95"/>
        <v>15095651.062999999</v>
      </c>
      <c r="BQ299" s="682">
        <f t="shared" si="96"/>
        <v>15095651.062999999</v>
      </c>
      <c r="BR299" s="591">
        <f t="shared" si="97"/>
        <v>15095651.062999999</v>
      </c>
      <c r="BS299" s="11"/>
    </row>
    <row r="300" spans="1:71" ht="30" customHeight="1" x14ac:dyDescent="0.2">
      <c r="A300" s="327"/>
      <c r="B300" s="153" t="s">
        <v>224</v>
      </c>
      <c r="C300" s="316" t="s">
        <v>34</v>
      </c>
      <c r="D300" s="486" t="str">
        <f t="shared" si="98"/>
        <v>2.06.03.02.02</v>
      </c>
      <c r="E300" s="317" t="s">
        <v>515</v>
      </c>
      <c r="F300" s="153"/>
      <c r="G300" s="133"/>
      <c r="H300" s="319"/>
      <c r="I300" s="319"/>
      <c r="J300" s="319"/>
      <c r="K300" s="319"/>
      <c r="L300" s="320" t="s">
        <v>516</v>
      </c>
      <c r="M300" s="153" t="s">
        <v>520</v>
      </c>
      <c r="N300" s="371" t="s">
        <v>142</v>
      </c>
      <c r="O300" s="153">
        <v>2012</v>
      </c>
      <c r="P300" s="371" t="s">
        <v>128</v>
      </c>
      <c r="Q300" s="133" t="s">
        <v>527</v>
      </c>
      <c r="R300" s="133"/>
      <c r="S300" s="133"/>
      <c r="T300" s="133"/>
      <c r="U300" s="319"/>
      <c r="V300" s="319"/>
      <c r="W300" s="319"/>
      <c r="X300" s="319"/>
      <c r="Y300" s="319"/>
      <c r="Z300" s="319"/>
      <c r="AA300" s="319"/>
      <c r="AB300" s="319"/>
      <c r="AC300" s="319"/>
      <c r="AD300" s="319"/>
      <c r="AE300" s="319"/>
      <c r="AF300" s="319"/>
      <c r="AG300" s="319"/>
      <c r="AH300" s="319"/>
      <c r="AI300" s="319"/>
      <c r="AJ300" s="319"/>
      <c r="AK300" s="454"/>
      <c r="AL300" s="153" t="s">
        <v>130</v>
      </c>
      <c r="AM300" s="321">
        <v>15095661.062999999</v>
      </c>
      <c r="AN300" s="153">
        <v>2012</v>
      </c>
      <c r="AO300" s="153">
        <v>1</v>
      </c>
      <c r="AP300" s="153" t="s">
        <v>439</v>
      </c>
      <c r="AQ300" s="374">
        <v>15095661.062999999</v>
      </c>
      <c r="AR300" s="126">
        <f t="shared" si="99"/>
        <v>15095661.062999999</v>
      </c>
      <c r="AS300" s="318" t="s">
        <v>86</v>
      </c>
      <c r="AT300" s="323" t="s">
        <v>128</v>
      </c>
      <c r="AU300" s="318" t="s">
        <v>355</v>
      </c>
      <c r="AV300" s="318" t="s">
        <v>93</v>
      </c>
      <c r="AW300" s="375" t="s">
        <v>528</v>
      </c>
      <c r="AX300" s="58" t="s">
        <v>128</v>
      </c>
      <c r="AY300" s="41" t="s">
        <v>128</v>
      </c>
      <c r="AZ300" s="41" t="s">
        <v>128</v>
      </c>
      <c r="BB300" t="str">
        <f t="shared" si="84"/>
        <v>0</v>
      </c>
      <c r="BC300" s="42" t="str">
        <f t="shared" si="87"/>
        <v>2.06.03</v>
      </c>
      <c r="BD300" s="513" t="str">
        <f t="shared" si="85"/>
        <v>KOMPUTER</v>
      </c>
      <c r="BE300" s="42">
        <f t="shared" si="86"/>
        <v>4</v>
      </c>
      <c r="BF300" s="515">
        <f t="shared" si="88"/>
        <v>3773912.7657499998</v>
      </c>
      <c r="BG300" s="42">
        <f t="shared" si="89"/>
        <v>1</v>
      </c>
      <c r="BH300" s="529">
        <f t="shared" si="90"/>
        <v>3773912.7657499998</v>
      </c>
      <c r="BI300" s="517">
        <f t="shared" si="91"/>
        <v>3773912.7657499998</v>
      </c>
      <c r="BJ300" s="515">
        <f t="shared" si="92"/>
        <v>3773912.7657499998</v>
      </c>
      <c r="BK300" s="525">
        <f t="shared" si="100"/>
        <v>3773912.7657499998</v>
      </c>
      <c r="BL300" s="525">
        <f t="shared" si="101"/>
        <v>0</v>
      </c>
      <c r="BM300" s="525">
        <f t="shared" si="94"/>
        <v>0</v>
      </c>
      <c r="BN300" s="516">
        <f t="shared" si="93"/>
        <v>2012</v>
      </c>
      <c r="BO300" s="588">
        <f t="shared" si="102"/>
        <v>10</v>
      </c>
      <c r="BP300" s="589">
        <f t="shared" si="95"/>
        <v>15095651.062999999</v>
      </c>
      <c r="BQ300" s="682">
        <f t="shared" si="96"/>
        <v>15095651.062999999</v>
      </c>
      <c r="BR300" s="591">
        <f t="shared" si="97"/>
        <v>15095651.062999999</v>
      </c>
      <c r="BS300" s="11"/>
    </row>
    <row r="301" spans="1:71" ht="30" customHeight="1" x14ac:dyDescent="0.2">
      <c r="A301" s="340"/>
      <c r="B301" s="153" t="s">
        <v>224</v>
      </c>
      <c r="C301" s="341" t="s">
        <v>34</v>
      </c>
      <c r="D301" s="486" t="str">
        <f t="shared" si="98"/>
        <v>2.06.03.02.02</v>
      </c>
      <c r="E301" s="485" t="s">
        <v>515</v>
      </c>
      <c r="F301" s="151"/>
      <c r="G301" s="105"/>
      <c r="H301" s="378"/>
      <c r="I301" s="378"/>
      <c r="J301" s="378"/>
      <c r="K301" s="378"/>
      <c r="L301" s="345" t="s">
        <v>516</v>
      </c>
      <c r="M301" s="151" t="s">
        <v>520</v>
      </c>
      <c r="N301" s="379" t="s">
        <v>142</v>
      </c>
      <c r="O301" s="151">
        <v>2012</v>
      </c>
      <c r="P301" s="379" t="s">
        <v>128</v>
      </c>
      <c r="Q301" s="105" t="s">
        <v>529</v>
      </c>
      <c r="R301" s="105"/>
      <c r="S301" s="105"/>
      <c r="T301" s="105"/>
      <c r="U301" s="378"/>
      <c r="V301" s="378"/>
      <c r="W301" s="378"/>
      <c r="X301" s="378"/>
      <c r="Y301" s="378"/>
      <c r="Z301" s="378"/>
      <c r="AA301" s="378"/>
      <c r="AB301" s="378"/>
      <c r="AC301" s="378"/>
      <c r="AD301" s="378"/>
      <c r="AE301" s="378"/>
      <c r="AF301" s="378"/>
      <c r="AG301" s="378"/>
      <c r="AH301" s="378"/>
      <c r="AI301" s="378"/>
      <c r="AJ301" s="378"/>
      <c r="AK301" s="534"/>
      <c r="AL301" s="151" t="s">
        <v>130</v>
      </c>
      <c r="AM301" s="346">
        <v>15095661.062999999</v>
      </c>
      <c r="AN301" s="151">
        <v>2012</v>
      </c>
      <c r="AO301" s="151">
        <v>1</v>
      </c>
      <c r="AP301" s="151" t="s">
        <v>439</v>
      </c>
      <c r="AQ301" s="380">
        <v>15095661.062999999</v>
      </c>
      <c r="AR301" s="198">
        <f t="shared" si="99"/>
        <v>15095661.062999999</v>
      </c>
      <c r="AS301" s="343" t="s">
        <v>86</v>
      </c>
      <c r="AT301" s="381" t="s">
        <v>128</v>
      </c>
      <c r="AU301" s="343" t="s">
        <v>355</v>
      </c>
      <c r="AV301" s="343" t="s">
        <v>93</v>
      </c>
      <c r="AW301" s="375" t="s">
        <v>530</v>
      </c>
      <c r="AX301" s="58" t="s">
        <v>128</v>
      </c>
      <c r="AY301" s="41" t="s">
        <v>128</v>
      </c>
      <c r="AZ301" s="41" t="s">
        <v>128</v>
      </c>
      <c r="BB301" t="str">
        <f t="shared" si="84"/>
        <v>0</v>
      </c>
      <c r="BC301" s="42" t="str">
        <f t="shared" si="87"/>
        <v>2.06.03</v>
      </c>
      <c r="BD301" s="513" t="str">
        <f t="shared" si="85"/>
        <v>KOMPUTER</v>
      </c>
      <c r="BE301" s="42">
        <f t="shared" si="86"/>
        <v>4</v>
      </c>
      <c r="BF301" s="515">
        <f t="shared" si="88"/>
        <v>3773912.7657499998</v>
      </c>
      <c r="BG301" s="42">
        <f t="shared" si="89"/>
        <v>1</v>
      </c>
      <c r="BH301" s="529">
        <f t="shared" si="90"/>
        <v>3773912.7657499998</v>
      </c>
      <c r="BI301" s="517">
        <f t="shared" si="91"/>
        <v>3773912.7657499998</v>
      </c>
      <c r="BJ301" s="515">
        <f t="shared" si="92"/>
        <v>3773912.7657499998</v>
      </c>
      <c r="BK301" s="525">
        <f t="shared" si="100"/>
        <v>3773912.7657499998</v>
      </c>
      <c r="BL301" s="525">
        <f t="shared" si="101"/>
        <v>0</v>
      </c>
      <c r="BM301" s="525">
        <f t="shared" si="94"/>
        <v>0</v>
      </c>
      <c r="BN301" s="516">
        <f t="shared" si="93"/>
        <v>2012</v>
      </c>
      <c r="BO301" s="588">
        <f t="shared" si="102"/>
        <v>10</v>
      </c>
      <c r="BP301" s="589">
        <f t="shared" si="95"/>
        <v>15095651.062999999</v>
      </c>
      <c r="BQ301" s="682">
        <f t="shared" si="96"/>
        <v>15095651.062999999</v>
      </c>
      <c r="BR301" s="591">
        <f t="shared" si="97"/>
        <v>15095651.062999999</v>
      </c>
      <c r="BS301" s="11"/>
    </row>
    <row r="302" spans="1:71" ht="30" customHeight="1" x14ac:dyDescent="0.2">
      <c r="A302" s="340"/>
      <c r="B302" s="151" t="s">
        <v>676</v>
      </c>
      <c r="C302" s="341" t="s">
        <v>34</v>
      </c>
      <c r="D302" s="486" t="str">
        <f t="shared" si="98"/>
        <v>2.06.03.03.12</v>
      </c>
      <c r="E302" s="485" t="s">
        <v>531</v>
      </c>
      <c r="F302" s="151"/>
      <c r="G302" s="105"/>
      <c r="H302" s="378"/>
      <c r="I302" s="378"/>
      <c r="J302" s="378"/>
      <c r="K302" s="378"/>
      <c r="L302" s="345" t="s">
        <v>532</v>
      </c>
      <c r="M302" s="151" t="s">
        <v>533</v>
      </c>
      <c r="N302" s="379" t="s">
        <v>142</v>
      </c>
      <c r="O302" s="151">
        <v>2012</v>
      </c>
      <c r="P302" s="379" t="s">
        <v>128</v>
      </c>
      <c r="Q302" s="105" t="s">
        <v>534</v>
      </c>
      <c r="R302" s="105"/>
      <c r="S302" s="105"/>
      <c r="T302" s="105"/>
      <c r="U302" s="378"/>
      <c r="V302" s="378"/>
      <c r="W302" s="378"/>
      <c r="X302" s="378"/>
      <c r="Y302" s="378"/>
      <c r="Z302" s="378"/>
      <c r="AA302" s="378"/>
      <c r="AB302" s="378"/>
      <c r="AC302" s="378"/>
      <c r="AD302" s="378"/>
      <c r="AE302" s="378"/>
      <c r="AF302" s="378"/>
      <c r="AG302" s="378"/>
      <c r="AH302" s="378"/>
      <c r="AI302" s="378"/>
      <c r="AJ302" s="378"/>
      <c r="AK302" s="534"/>
      <c r="AL302" s="151" t="s">
        <v>130</v>
      </c>
      <c r="AM302" s="346">
        <v>1519187.628</v>
      </c>
      <c r="AN302" s="151">
        <v>2012</v>
      </c>
      <c r="AO302" s="151">
        <v>1</v>
      </c>
      <c r="AP302" s="151" t="s">
        <v>439</v>
      </c>
      <c r="AQ302" s="380">
        <v>1519187.628</v>
      </c>
      <c r="AR302" s="198">
        <f t="shared" si="99"/>
        <v>1519187.628</v>
      </c>
      <c r="AS302" s="343" t="s">
        <v>86</v>
      </c>
      <c r="AT302" s="381" t="s">
        <v>128</v>
      </c>
      <c r="AU302" s="343" t="s">
        <v>355</v>
      </c>
      <c r="AV302" s="343" t="s">
        <v>93</v>
      </c>
      <c r="AW302" s="324" t="s">
        <v>371</v>
      </c>
      <c r="AX302" s="58" t="s">
        <v>128</v>
      </c>
      <c r="AY302" s="41" t="s">
        <v>128</v>
      </c>
      <c r="AZ302" s="41" t="s">
        <v>128</v>
      </c>
      <c r="BB302" t="str">
        <f t="shared" si="84"/>
        <v>0</v>
      </c>
      <c r="BC302" s="42" t="str">
        <f t="shared" si="87"/>
        <v>2.06.03</v>
      </c>
      <c r="BD302" s="513" t="str">
        <f t="shared" si="85"/>
        <v>KOMPUTER</v>
      </c>
      <c r="BE302" s="42">
        <f t="shared" si="86"/>
        <v>4</v>
      </c>
      <c r="BF302" s="515">
        <f t="shared" si="88"/>
        <v>379794.40700000001</v>
      </c>
      <c r="BG302" s="42">
        <f t="shared" si="89"/>
        <v>1</v>
      </c>
      <c r="BH302" s="529">
        <f t="shared" si="90"/>
        <v>379794.40700000001</v>
      </c>
      <c r="BI302" s="517">
        <f t="shared" si="91"/>
        <v>379794.40700000001</v>
      </c>
      <c r="BJ302" s="515">
        <f t="shared" si="92"/>
        <v>379794.40700000001</v>
      </c>
      <c r="BK302" s="525">
        <f t="shared" si="100"/>
        <v>379794.40700000001</v>
      </c>
      <c r="BL302" s="525">
        <f t="shared" si="101"/>
        <v>0</v>
      </c>
      <c r="BM302" s="525">
        <f t="shared" si="94"/>
        <v>0</v>
      </c>
      <c r="BN302" s="516">
        <f t="shared" si="93"/>
        <v>2012</v>
      </c>
      <c r="BO302" s="588">
        <f t="shared" si="102"/>
        <v>10</v>
      </c>
      <c r="BP302" s="589">
        <f t="shared" si="95"/>
        <v>1519177.628</v>
      </c>
      <c r="BQ302" s="682">
        <f t="shared" si="96"/>
        <v>1519177.628</v>
      </c>
      <c r="BR302" s="591">
        <f t="shared" si="97"/>
        <v>1519177.628</v>
      </c>
      <c r="BS302" s="11"/>
    </row>
    <row r="303" spans="1:71" ht="30" customHeight="1" x14ac:dyDescent="0.2">
      <c r="A303" s="330"/>
      <c r="B303" s="350" t="s">
        <v>676</v>
      </c>
      <c r="C303" s="331" t="s">
        <v>34</v>
      </c>
      <c r="D303" s="494" t="str">
        <f t="shared" si="98"/>
        <v>2.06.03.03.12</v>
      </c>
      <c r="E303" s="477" t="s">
        <v>531</v>
      </c>
      <c r="F303" s="278"/>
      <c r="G303" s="214"/>
      <c r="H303" s="333"/>
      <c r="I303" s="333"/>
      <c r="J303" s="333"/>
      <c r="K303" s="333"/>
      <c r="L303" s="334" t="s">
        <v>532</v>
      </c>
      <c r="M303" s="278" t="s">
        <v>533</v>
      </c>
      <c r="N303" s="382" t="s">
        <v>142</v>
      </c>
      <c r="O303" s="278">
        <v>2012</v>
      </c>
      <c r="P303" s="382" t="s">
        <v>128</v>
      </c>
      <c r="Q303" s="214" t="s">
        <v>535</v>
      </c>
      <c r="R303" s="214"/>
      <c r="S303" s="214"/>
      <c r="T303" s="214"/>
      <c r="U303" s="333"/>
      <c r="V303" s="333"/>
      <c r="W303" s="333"/>
      <c r="X303" s="333"/>
      <c r="Y303" s="333"/>
      <c r="Z303" s="333"/>
      <c r="AA303" s="333"/>
      <c r="AB303" s="333"/>
      <c r="AC303" s="333"/>
      <c r="AD303" s="333"/>
      <c r="AE303" s="333"/>
      <c r="AF303" s="333"/>
      <c r="AG303" s="333"/>
      <c r="AH303" s="333"/>
      <c r="AI303" s="333"/>
      <c r="AJ303" s="333"/>
      <c r="AK303" s="467"/>
      <c r="AL303" s="278" t="s">
        <v>130</v>
      </c>
      <c r="AM303" s="335">
        <v>1519187.628</v>
      </c>
      <c r="AN303" s="278">
        <v>2012</v>
      </c>
      <c r="AO303" s="278">
        <v>1</v>
      </c>
      <c r="AP303" s="278" t="s">
        <v>439</v>
      </c>
      <c r="AQ303" s="383">
        <v>1519187.628</v>
      </c>
      <c r="AR303" s="211">
        <f t="shared" si="99"/>
        <v>1519187.628</v>
      </c>
      <c r="AS303" s="332" t="s">
        <v>86</v>
      </c>
      <c r="AT303" s="369" t="s">
        <v>128</v>
      </c>
      <c r="AU303" s="332" t="s">
        <v>355</v>
      </c>
      <c r="AV303" s="332" t="s">
        <v>93</v>
      </c>
      <c r="AW303" s="337" t="s">
        <v>371</v>
      </c>
      <c r="AX303" s="58" t="s">
        <v>128</v>
      </c>
      <c r="AY303" s="41" t="s">
        <v>128</v>
      </c>
      <c r="AZ303" s="41" t="s">
        <v>128</v>
      </c>
      <c r="BB303" t="str">
        <f t="shared" si="84"/>
        <v>0</v>
      </c>
      <c r="BC303" s="42" t="str">
        <f t="shared" si="87"/>
        <v>2.06.03</v>
      </c>
      <c r="BD303" s="513" t="str">
        <f t="shared" si="85"/>
        <v>KOMPUTER</v>
      </c>
      <c r="BE303" s="42">
        <f t="shared" si="86"/>
        <v>4</v>
      </c>
      <c r="BF303" s="515">
        <f t="shared" si="88"/>
        <v>379794.40700000001</v>
      </c>
      <c r="BG303" s="42">
        <f t="shared" si="89"/>
        <v>1</v>
      </c>
      <c r="BH303" s="529">
        <f t="shared" si="90"/>
        <v>379794.40700000001</v>
      </c>
      <c r="BI303" s="517">
        <f t="shared" si="91"/>
        <v>379794.40700000001</v>
      </c>
      <c r="BJ303" s="515">
        <f t="shared" si="92"/>
        <v>379794.40700000001</v>
      </c>
      <c r="BK303" s="525">
        <f t="shared" si="100"/>
        <v>379794.40700000001</v>
      </c>
      <c r="BL303" s="525">
        <f t="shared" si="101"/>
        <v>0</v>
      </c>
      <c r="BM303" s="525">
        <f t="shared" si="94"/>
        <v>0</v>
      </c>
      <c r="BN303" s="516">
        <f t="shared" si="93"/>
        <v>2012</v>
      </c>
      <c r="BO303" s="588">
        <f t="shared" si="102"/>
        <v>10</v>
      </c>
      <c r="BP303" s="589">
        <f t="shared" si="95"/>
        <v>1519177.628</v>
      </c>
      <c r="BQ303" s="682">
        <f t="shared" si="96"/>
        <v>1519177.628</v>
      </c>
      <c r="BR303" s="591">
        <f t="shared" si="97"/>
        <v>1519177.628</v>
      </c>
      <c r="BS303" s="11"/>
    </row>
    <row r="304" spans="1:71" ht="30" customHeight="1" x14ac:dyDescent="0.2">
      <c r="A304" s="327"/>
      <c r="B304" s="151" t="s">
        <v>676</v>
      </c>
      <c r="C304" s="316" t="s">
        <v>34</v>
      </c>
      <c r="D304" s="486" t="str">
        <f t="shared" si="98"/>
        <v>2.06.03.03.12</v>
      </c>
      <c r="E304" s="317" t="s">
        <v>531</v>
      </c>
      <c r="F304" s="153"/>
      <c r="G304" s="133"/>
      <c r="H304" s="319"/>
      <c r="I304" s="319"/>
      <c r="J304" s="319"/>
      <c r="K304" s="319"/>
      <c r="L304" s="320" t="s">
        <v>532</v>
      </c>
      <c r="M304" s="153" t="s">
        <v>533</v>
      </c>
      <c r="N304" s="371" t="s">
        <v>142</v>
      </c>
      <c r="O304" s="153">
        <v>2012</v>
      </c>
      <c r="P304" s="371" t="s">
        <v>128</v>
      </c>
      <c r="Q304" s="133" t="s">
        <v>536</v>
      </c>
      <c r="R304" s="133"/>
      <c r="S304" s="133"/>
      <c r="T304" s="133"/>
      <c r="U304" s="319"/>
      <c r="V304" s="319"/>
      <c r="W304" s="319"/>
      <c r="X304" s="319"/>
      <c r="Y304" s="319"/>
      <c r="Z304" s="319"/>
      <c r="AA304" s="319"/>
      <c r="AB304" s="319"/>
      <c r="AC304" s="319"/>
      <c r="AD304" s="319"/>
      <c r="AE304" s="319"/>
      <c r="AF304" s="319"/>
      <c r="AG304" s="319"/>
      <c r="AH304" s="319"/>
      <c r="AI304" s="319"/>
      <c r="AJ304" s="319"/>
      <c r="AK304" s="454"/>
      <c r="AL304" s="153" t="s">
        <v>130</v>
      </c>
      <c r="AM304" s="321">
        <v>1519187.628</v>
      </c>
      <c r="AN304" s="153">
        <v>2012</v>
      </c>
      <c r="AO304" s="153">
        <v>1</v>
      </c>
      <c r="AP304" s="153" t="s">
        <v>439</v>
      </c>
      <c r="AQ304" s="374">
        <v>1519187.628</v>
      </c>
      <c r="AR304" s="126">
        <f t="shared" si="99"/>
        <v>1519187.628</v>
      </c>
      <c r="AS304" s="318" t="s">
        <v>86</v>
      </c>
      <c r="AT304" s="323" t="s">
        <v>128</v>
      </c>
      <c r="AU304" s="318" t="s">
        <v>355</v>
      </c>
      <c r="AV304" s="318" t="s">
        <v>93</v>
      </c>
      <c r="AW304" s="324" t="s">
        <v>371</v>
      </c>
      <c r="AX304" s="58" t="s">
        <v>128</v>
      </c>
      <c r="AY304" s="41" t="s">
        <v>128</v>
      </c>
      <c r="AZ304" s="41" t="s">
        <v>128</v>
      </c>
      <c r="BB304" t="str">
        <f t="shared" si="84"/>
        <v>0</v>
      </c>
      <c r="BC304" s="42" t="str">
        <f t="shared" si="87"/>
        <v>2.06.03</v>
      </c>
      <c r="BD304" s="513" t="str">
        <f t="shared" si="85"/>
        <v>KOMPUTER</v>
      </c>
      <c r="BE304" s="42">
        <f t="shared" si="86"/>
        <v>4</v>
      </c>
      <c r="BF304" s="515">
        <f t="shared" si="88"/>
        <v>379794.40700000001</v>
      </c>
      <c r="BG304" s="42">
        <f t="shared" si="89"/>
        <v>1</v>
      </c>
      <c r="BH304" s="529">
        <f t="shared" si="90"/>
        <v>379794.40700000001</v>
      </c>
      <c r="BI304" s="517">
        <f t="shared" si="91"/>
        <v>379794.40700000001</v>
      </c>
      <c r="BJ304" s="515">
        <f t="shared" si="92"/>
        <v>379794.40700000001</v>
      </c>
      <c r="BK304" s="525">
        <f t="shared" si="100"/>
        <v>379794.40700000001</v>
      </c>
      <c r="BL304" s="525">
        <f t="shared" si="101"/>
        <v>0</v>
      </c>
      <c r="BM304" s="525">
        <f t="shared" si="94"/>
        <v>0</v>
      </c>
      <c r="BN304" s="516">
        <f t="shared" si="93"/>
        <v>2012</v>
      </c>
      <c r="BO304" s="588">
        <f t="shared" si="102"/>
        <v>10</v>
      </c>
      <c r="BP304" s="589">
        <f t="shared" si="95"/>
        <v>1519177.628</v>
      </c>
      <c r="BQ304" s="682">
        <f t="shared" si="96"/>
        <v>1519177.628</v>
      </c>
      <c r="BR304" s="591">
        <f t="shared" si="97"/>
        <v>1519177.628</v>
      </c>
      <c r="BS304" s="11"/>
    </row>
    <row r="305" spans="1:71" ht="30" customHeight="1" x14ac:dyDescent="0.2">
      <c r="A305" s="327"/>
      <c r="B305" s="151" t="s">
        <v>676</v>
      </c>
      <c r="C305" s="316" t="s">
        <v>34</v>
      </c>
      <c r="D305" s="486" t="str">
        <f t="shared" si="98"/>
        <v>2.06.03.03.12</v>
      </c>
      <c r="E305" s="317" t="s">
        <v>531</v>
      </c>
      <c r="F305" s="153"/>
      <c r="G305" s="133"/>
      <c r="H305" s="319"/>
      <c r="I305" s="319"/>
      <c r="J305" s="319"/>
      <c r="K305" s="319"/>
      <c r="L305" s="320" t="s">
        <v>532</v>
      </c>
      <c r="M305" s="153" t="s">
        <v>533</v>
      </c>
      <c r="N305" s="371" t="s">
        <v>142</v>
      </c>
      <c r="O305" s="153">
        <v>2012</v>
      </c>
      <c r="P305" s="371" t="s">
        <v>128</v>
      </c>
      <c r="Q305" s="133" t="s">
        <v>537</v>
      </c>
      <c r="R305" s="133"/>
      <c r="S305" s="133"/>
      <c r="T305" s="133"/>
      <c r="U305" s="319"/>
      <c r="V305" s="319"/>
      <c r="W305" s="319"/>
      <c r="X305" s="319"/>
      <c r="Y305" s="319"/>
      <c r="Z305" s="319"/>
      <c r="AA305" s="319"/>
      <c r="AB305" s="319"/>
      <c r="AC305" s="319"/>
      <c r="AD305" s="319"/>
      <c r="AE305" s="319"/>
      <c r="AF305" s="319"/>
      <c r="AG305" s="319"/>
      <c r="AH305" s="319"/>
      <c r="AI305" s="319"/>
      <c r="AJ305" s="319"/>
      <c r="AK305" s="454"/>
      <c r="AL305" s="153" t="s">
        <v>130</v>
      </c>
      <c r="AM305" s="321">
        <v>1519187.628</v>
      </c>
      <c r="AN305" s="153">
        <v>2012</v>
      </c>
      <c r="AO305" s="153">
        <v>1</v>
      </c>
      <c r="AP305" s="153" t="s">
        <v>439</v>
      </c>
      <c r="AQ305" s="374">
        <v>1519187.628</v>
      </c>
      <c r="AR305" s="126">
        <f t="shared" si="99"/>
        <v>1519187.628</v>
      </c>
      <c r="AS305" s="318" t="s">
        <v>86</v>
      </c>
      <c r="AT305" s="323" t="s">
        <v>128</v>
      </c>
      <c r="AU305" s="318" t="s">
        <v>355</v>
      </c>
      <c r="AV305" s="318" t="s">
        <v>93</v>
      </c>
      <c r="AW305" s="324" t="s">
        <v>371</v>
      </c>
      <c r="AX305" s="58" t="s">
        <v>128</v>
      </c>
      <c r="AY305" s="41" t="s">
        <v>128</v>
      </c>
      <c r="AZ305" s="41" t="s">
        <v>128</v>
      </c>
      <c r="BB305" t="str">
        <f t="shared" si="84"/>
        <v>0</v>
      </c>
      <c r="BC305" s="42" t="str">
        <f t="shared" si="87"/>
        <v>2.06.03</v>
      </c>
      <c r="BD305" s="513" t="str">
        <f t="shared" si="85"/>
        <v>KOMPUTER</v>
      </c>
      <c r="BE305" s="42">
        <f t="shared" si="86"/>
        <v>4</v>
      </c>
      <c r="BF305" s="515">
        <f t="shared" si="88"/>
        <v>379794.40700000001</v>
      </c>
      <c r="BG305" s="42">
        <f t="shared" si="89"/>
        <v>1</v>
      </c>
      <c r="BH305" s="529">
        <f t="shared" si="90"/>
        <v>379794.40700000001</v>
      </c>
      <c r="BI305" s="517">
        <f t="shared" si="91"/>
        <v>379794.40700000001</v>
      </c>
      <c r="BJ305" s="515">
        <f t="shared" si="92"/>
        <v>379794.40700000001</v>
      </c>
      <c r="BK305" s="525">
        <f t="shared" si="100"/>
        <v>379794.40700000001</v>
      </c>
      <c r="BL305" s="525">
        <f t="shared" si="101"/>
        <v>0</v>
      </c>
      <c r="BM305" s="525">
        <f t="shared" si="94"/>
        <v>0</v>
      </c>
      <c r="BN305" s="516">
        <f t="shared" si="93"/>
        <v>2012</v>
      </c>
      <c r="BO305" s="588">
        <f t="shared" si="102"/>
        <v>10</v>
      </c>
      <c r="BP305" s="589">
        <f t="shared" si="95"/>
        <v>1519177.628</v>
      </c>
      <c r="BQ305" s="682">
        <f t="shared" si="96"/>
        <v>1519177.628</v>
      </c>
      <c r="BR305" s="591">
        <f t="shared" si="97"/>
        <v>1519177.628</v>
      </c>
      <c r="BS305" s="11"/>
    </row>
    <row r="306" spans="1:71" ht="30" customHeight="1" x14ac:dyDescent="0.2">
      <c r="A306" s="327"/>
      <c r="B306" s="153" t="s">
        <v>903</v>
      </c>
      <c r="C306" s="316" t="s">
        <v>34</v>
      </c>
      <c r="D306" s="486" t="str">
        <f t="shared" si="98"/>
        <v>2.06.03.00.00</v>
      </c>
      <c r="E306" s="317" t="s">
        <v>538</v>
      </c>
      <c r="F306" s="153"/>
      <c r="G306" s="133"/>
      <c r="H306" s="319"/>
      <c r="I306" s="319"/>
      <c r="J306" s="319"/>
      <c r="K306" s="319"/>
      <c r="L306" s="320"/>
      <c r="M306" s="153"/>
      <c r="N306" s="371"/>
      <c r="O306" s="153">
        <v>2012</v>
      </c>
      <c r="P306" s="371"/>
      <c r="Q306" s="133"/>
      <c r="R306" s="133"/>
      <c r="S306" s="133"/>
      <c r="T306" s="133"/>
      <c r="U306" s="319"/>
      <c r="V306" s="319"/>
      <c r="W306" s="319"/>
      <c r="X306" s="319"/>
      <c r="Y306" s="319"/>
      <c r="Z306" s="319"/>
      <c r="AA306" s="319"/>
      <c r="AB306" s="319"/>
      <c r="AC306" s="319"/>
      <c r="AD306" s="319"/>
      <c r="AE306" s="319"/>
      <c r="AF306" s="319"/>
      <c r="AG306" s="319"/>
      <c r="AH306" s="319"/>
      <c r="AI306" s="319"/>
      <c r="AJ306" s="319"/>
      <c r="AK306" s="454"/>
      <c r="AL306" s="153" t="s">
        <v>130</v>
      </c>
      <c r="AM306" s="321">
        <v>27203000</v>
      </c>
      <c r="AN306" s="153">
        <v>2012</v>
      </c>
      <c r="AO306" s="153">
        <v>1</v>
      </c>
      <c r="AP306" s="153" t="s">
        <v>489</v>
      </c>
      <c r="AQ306" s="377">
        <v>27203000</v>
      </c>
      <c r="AR306" s="126">
        <f>AQ306*AO306</f>
        <v>27203000</v>
      </c>
      <c r="AS306" s="318" t="s">
        <v>86</v>
      </c>
      <c r="AT306" s="323" t="s">
        <v>128</v>
      </c>
      <c r="AU306" s="318" t="s">
        <v>355</v>
      </c>
      <c r="AV306" s="318" t="s">
        <v>93</v>
      </c>
      <c r="AW306" s="324" t="s">
        <v>371</v>
      </c>
      <c r="AX306" s="58" t="s">
        <v>128</v>
      </c>
      <c r="AY306" s="41" t="s">
        <v>128</v>
      </c>
      <c r="AZ306" s="41" t="s">
        <v>128</v>
      </c>
      <c r="BB306" t="str">
        <f t="shared" si="84"/>
        <v>0</v>
      </c>
      <c r="BC306" s="42" t="str">
        <f t="shared" si="87"/>
        <v>2.06.03</v>
      </c>
      <c r="BD306" s="513" t="str">
        <f t="shared" si="85"/>
        <v>KOMPUTER</v>
      </c>
      <c r="BE306" s="42">
        <f t="shared" si="86"/>
        <v>4</v>
      </c>
      <c r="BF306" s="515">
        <f t="shared" si="88"/>
        <v>6800747.5</v>
      </c>
      <c r="BG306" s="42">
        <f t="shared" si="89"/>
        <v>1</v>
      </c>
      <c r="BH306" s="529">
        <f t="shared" si="90"/>
        <v>6800747.5</v>
      </c>
      <c r="BI306" s="517">
        <f t="shared" si="91"/>
        <v>6800747.5</v>
      </c>
      <c r="BJ306" s="515">
        <f t="shared" si="92"/>
        <v>6800747.5</v>
      </c>
      <c r="BK306" s="525">
        <f t="shared" si="100"/>
        <v>6800747.5</v>
      </c>
      <c r="BL306" s="525">
        <f t="shared" si="101"/>
        <v>0</v>
      </c>
      <c r="BM306" s="525">
        <f t="shared" si="94"/>
        <v>0</v>
      </c>
      <c r="BN306" s="516">
        <f t="shared" si="93"/>
        <v>2012</v>
      </c>
      <c r="BO306" s="588">
        <f t="shared" si="102"/>
        <v>10</v>
      </c>
      <c r="BP306" s="589">
        <f t="shared" si="95"/>
        <v>27202990</v>
      </c>
      <c r="BQ306" s="682">
        <f t="shared" si="96"/>
        <v>27202990</v>
      </c>
      <c r="BR306" s="591">
        <f t="shared" si="97"/>
        <v>27202990</v>
      </c>
      <c r="BS306" s="11"/>
    </row>
    <row r="307" spans="1:71" ht="30" customHeight="1" x14ac:dyDescent="0.2">
      <c r="A307" s="327"/>
      <c r="B307" s="153" t="s">
        <v>902</v>
      </c>
      <c r="C307" s="316" t="s">
        <v>34</v>
      </c>
      <c r="D307" s="486" t="str">
        <f t="shared" si="98"/>
        <v>2.06.02.00.00</v>
      </c>
      <c r="E307" s="317" t="s">
        <v>539</v>
      </c>
      <c r="F307" s="153"/>
      <c r="G307" s="133"/>
      <c r="H307" s="319"/>
      <c r="I307" s="319"/>
      <c r="J307" s="319"/>
      <c r="K307" s="319"/>
      <c r="L307" s="320" t="s">
        <v>249</v>
      </c>
      <c r="M307" s="153" t="s">
        <v>540</v>
      </c>
      <c r="N307" s="371" t="s">
        <v>462</v>
      </c>
      <c r="O307" s="153">
        <v>2012</v>
      </c>
      <c r="P307" s="371" t="s">
        <v>128</v>
      </c>
      <c r="Q307" s="133" t="s">
        <v>128</v>
      </c>
      <c r="R307" s="133" t="s">
        <v>128</v>
      </c>
      <c r="S307" s="133" t="s">
        <v>128</v>
      </c>
      <c r="T307" s="133" t="s">
        <v>128</v>
      </c>
      <c r="U307" s="319"/>
      <c r="V307" s="319"/>
      <c r="W307" s="319"/>
      <c r="X307" s="319"/>
      <c r="Y307" s="319"/>
      <c r="Z307" s="319"/>
      <c r="AA307" s="319"/>
      <c r="AB307" s="319"/>
      <c r="AC307" s="319"/>
      <c r="AD307" s="319"/>
      <c r="AE307" s="319"/>
      <c r="AF307" s="319"/>
      <c r="AG307" s="319"/>
      <c r="AH307" s="319"/>
      <c r="AI307" s="319"/>
      <c r="AJ307" s="319"/>
      <c r="AK307" s="454"/>
      <c r="AL307" s="153" t="s">
        <v>130</v>
      </c>
      <c r="AM307" s="321">
        <v>86000000</v>
      </c>
      <c r="AN307" s="153">
        <v>2012</v>
      </c>
      <c r="AO307" s="153">
        <v>1</v>
      </c>
      <c r="AP307" s="153" t="s">
        <v>463</v>
      </c>
      <c r="AQ307" s="385">
        <v>86000000</v>
      </c>
      <c r="AR307" s="126">
        <f t="shared" ref="AR307:AR322" si="103">AQ307*AO307</f>
        <v>86000000</v>
      </c>
      <c r="AS307" s="318" t="s">
        <v>86</v>
      </c>
      <c r="AT307" s="323" t="s">
        <v>128</v>
      </c>
      <c r="AU307" s="318" t="s">
        <v>355</v>
      </c>
      <c r="AV307" s="318" t="s">
        <v>93</v>
      </c>
      <c r="AW307" s="324" t="s">
        <v>388</v>
      </c>
      <c r="AX307" s="58" t="s">
        <v>128</v>
      </c>
      <c r="AY307" s="41" t="s">
        <v>128</v>
      </c>
      <c r="AZ307" s="41" t="s">
        <v>128</v>
      </c>
      <c r="BB307" t="str">
        <f t="shared" si="84"/>
        <v>0</v>
      </c>
      <c r="BC307" s="42" t="str">
        <f t="shared" si="87"/>
        <v>2.06.02</v>
      </c>
      <c r="BD307" s="513" t="str">
        <f t="shared" si="85"/>
        <v>ALAT RUMAH TANGGA</v>
      </c>
      <c r="BE307" s="42">
        <f t="shared" si="86"/>
        <v>5</v>
      </c>
      <c r="BF307" s="515">
        <f t="shared" si="88"/>
        <v>17199998</v>
      </c>
      <c r="BG307" s="42">
        <f t="shared" si="89"/>
        <v>1</v>
      </c>
      <c r="BH307" s="529">
        <f t="shared" si="90"/>
        <v>17199998</v>
      </c>
      <c r="BI307" s="517">
        <f t="shared" si="91"/>
        <v>17199998</v>
      </c>
      <c r="BJ307" s="515">
        <f t="shared" si="92"/>
        <v>17199998</v>
      </c>
      <c r="BK307" s="525">
        <f t="shared" si="100"/>
        <v>17199998</v>
      </c>
      <c r="BL307" s="525">
        <f t="shared" si="101"/>
        <v>17199998</v>
      </c>
      <c r="BM307" s="525">
        <f t="shared" si="94"/>
        <v>0</v>
      </c>
      <c r="BN307" s="516">
        <f t="shared" si="93"/>
        <v>2012</v>
      </c>
      <c r="BO307" s="588">
        <f t="shared" si="102"/>
        <v>10</v>
      </c>
      <c r="BP307" s="589">
        <f t="shared" si="95"/>
        <v>68799992</v>
      </c>
      <c r="BQ307" s="682">
        <f t="shared" si="96"/>
        <v>85999990</v>
      </c>
      <c r="BR307" s="591">
        <f t="shared" si="97"/>
        <v>85999990</v>
      </c>
      <c r="BS307" s="11"/>
    </row>
    <row r="308" spans="1:71" ht="30" customHeight="1" x14ac:dyDescent="0.2">
      <c r="A308" s="327"/>
      <c r="B308" s="153" t="s">
        <v>902</v>
      </c>
      <c r="C308" s="316" t="s">
        <v>34</v>
      </c>
      <c r="D308" s="486" t="str">
        <f t="shared" si="98"/>
        <v>2.06.02.00.00</v>
      </c>
      <c r="E308" s="317" t="s">
        <v>541</v>
      </c>
      <c r="F308" s="153"/>
      <c r="G308" s="133"/>
      <c r="H308" s="319"/>
      <c r="I308" s="319"/>
      <c r="J308" s="319"/>
      <c r="K308" s="319"/>
      <c r="L308" s="320" t="s">
        <v>249</v>
      </c>
      <c r="M308" s="153" t="s">
        <v>540</v>
      </c>
      <c r="N308" s="371" t="s">
        <v>462</v>
      </c>
      <c r="O308" s="153">
        <v>2012</v>
      </c>
      <c r="P308" s="371" t="s">
        <v>128</v>
      </c>
      <c r="Q308" s="133" t="s">
        <v>128</v>
      </c>
      <c r="R308" s="133" t="s">
        <v>128</v>
      </c>
      <c r="S308" s="133" t="s">
        <v>128</v>
      </c>
      <c r="T308" s="133" t="s">
        <v>128</v>
      </c>
      <c r="U308" s="319"/>
      <c r="V308" s="319"/>
      <c r="W308" s="319"/>
      <c r="X308" s="319"/>
      <c r="Y308" s="319"/>
      <c r="Z308" s="319"/>
      <c r="AA308" s="319"/>
      <c r="AB308" s="319"/>
      <c r="AC308" s="319"/>
      <c r="AD308" s="319"/>
      <c r="AE308" s="319"/>
      <c r="AF308" s="319"/>
      <c r="AG308" s="319"/>
      <c r="AH308" s="319"/>
      <c r="AI308" s="319"/>
      <c r="AJ308" s="319"/>
      <c r="AK308" s="454"/>
      <c r="AL308" s="153" t="s">
        <v>130</v>
      </c>
      <c r="AM308" s="321">
        <v>70000000</v>
      </c>
      <c r="AN308" s="153">
        <v>2012</v>
      </c>
      <c r="AO308" s="153">
        <v>1</v>
      </c>
      <c r="AP308" s="153" t="s">
        <v>463</v>
      </c>
      <c r="AQ308" s="377">
        <v>70000000</v>
      </c>
      <c r="AR308" s="126">
        <f t="shared" si="103"/>
        <v>70000000</v>
      </c>
      <c r="AS308" s="318" t="s">
        <v>86</v>
      </c>
      <c r="AT308" s="323" t="s">
        <v>128</v>
      </c>
      <c r="AU308" s="318" t="s">
        <v>355</v>
      </c>
      <c r="AV308" s="318" t="s">
        <v>93</v>
      </c>
      <c r="AW308" s="324" t="s">
        <v>364</v>
      </c>
      <c r="AX308" s="58" t="s">
        <v>128</v>
      </c>
      <c r="AY308" s="41" t="s">
        <v>128</v>
      </c>
      <c r="AZ308" s="41" t="s">
        <v>128</v>
      </c>
      <c r="BB308" t="str">
        <f t="shared" si="84"/>
        <v>0</v>
      </c>
      <c r="BC308" s="42" t="str">
        <f t="shared" si="87"/>
        <v>2.06.02</v>
      </c>
      <c r="BD308" s="513" t="str">
        <f t="shared" si="85"/>
        <v>ALAT RUMAH TANGGA</v>
      </c>
      <c r="BE308" s="42">
        <f t="shared" si="86"/>
        <v>5</v>
      </c>
      <c r="BF308" s="515">
        <f t="shared" si="88"/>
        <v>13999998</v>
      </c>
      <c r="BG308" s="42">
        <f t="shared" si="89"/>
        <v>1</v>
      </c>
      <c r="BH308" s="529">
        <f t="shared" si="90"/>
        <v>13999998</v>
      </c>
      <c r="BI308" s="517">
        <f t="shared" si="91"/>
        <v>13999998</v>
      </c>
      <c r="BJ308" s="515">
        <f t="shared" si="92"/>
        <v>13999998</v>
      </c>
      <c r="BK308" s="525">
        <f t="shared" si="100"/>
        <v>13999998</v>
      </c>
      <c r="BL308" s="525">
        <f t="shared" si="101"/>
        <v>13999998</v>
      </c>
      <c r="BM308" s="525">
        <f t="shared" si="94"/>
        <v>0</v>
      </c>
      <c r="BN308" s="516">
        <f t="shared" si="93"/>
        <v>2012</v>
      </c>
      <c r="BO308" s="588">
        <f t="shared" si="102"/>
        <v>10</v>
      </c>
      <c r="BP308" s="589">
        <f t="shared" si="95"/>
        <v>55999992</v>
      </c>
      <c r="BQ308" s="682">
        <f t="shared" si="96"/>
        <v>69999990</v>
      </c>
      <c r="BR308" s="591">
        <f t="shared" si="97"/>
        <v>69999990</v>
      </c>
      <c r="BS308" s="11"/>
    </row>
    <row r="309" spans="1:71" ht="30" customHeight="1" x14ac:dyDescent="0.2">
      <c r="A309" s="327"/>
      <c r="B309" s="151" t="s">
        <v>676</v>
      </c>
      <c r="C309" s="316" t="s">
        <v>34</v>
      </c>
      <c r="D309" s="486" t="str">
        <f t="shared" si="98"/>
        <v>2.06.03.03.12</v>
      </c>
      <c r="E309" s="317" t="s">
        <v>531</v>
      </c>
      <c r="F309" s="153"/>
      <c r="G309" s="133"/>
      <c r="H309" s="319"/>
      <c r="I309" s="319"/>
      <c r="J309" s="319"/>
      <c r="K309" s="319"/>
      <c r="L309" s="320" t="s">
        <v>542</v>
      </c>
      <c r="M309" s="153"/>
      <c r="N309" s="371" t="s">
        <v>142</v>
      </c>
      <c r="O309" s="153">
        <v>2012</v>
      </c>
      <c r="P309" s="371"/>
      <c r="Q309" s="133" t="s">
        <v>543</v>
      </c>
      <c r="R309" s="133"/>
      <c r="S309" s="133"/>
      <c r="T309" s="133"/>
      <c r="U309" s="319"/>
      <c r="V309" s="319"/>
      <c r="W309" s="319"/>
      <c r="X309" s="319"/>
      <c r="Y309" s="319"/>
      <c r="Z309" s="319"/>
      <c r="AA309" s="319"/>
      <c r="AB309" s="319"/>
      <c r="AC309" s="319"/>
      <c r="AD309" s="319"/>
      <c r="AE309" s="319"/>
      <c r="AF309" s="319"/>
      <c r="AG309" s="319"/>
      <c r="AH309" s="319"/>
      <c r="AI309" s="319"/>
      <c r="AJ309" s="319"/>
      <c r="AK309" s="454"/>
      <c r="AL309" s="153" t="s">
        <v>130</v>
      </c>
      <c r="AM309" s="321">
        <v>750000</v>
      </c>
      <c r="AN309" s="153">
        <v>2012</v>
      </c>
      <c r="AO309" s="153">
        <v>1</v>
      </c>
      <c r="AP309" s="153" t="s">
        <v>439</v>
      </c>
      <c r="AQ309" s="377">
        <v>750000</v>
      </c>
      <c r="AR309" s="126">
        <f t="shared" si="103"/>
        <v>750000</v>
      </c>
      <c r="AS309" s="318" t="s">
        <v>86</v>
      </c>
      <c r="AT309" s="323" t="s">
        <v>128</v>
      </c>
      <c r="AU309" s="318" t="s">
        <v>361</v>
      </c>
      <c r="AV309" s="318" t="s">
        <v>93</v>
      </c>
      <c r="AW309" s="375" t="s">
        <v>544</v>
      </c>
      <c r="AX309" s="58" t="s">
        <v>128</v>
      </c>
      <c r="AY309" s="41" t="s">
        <v>128</v>
      </c>
      <c r="AZ309" s="41" t="s">
        <v>128</v>
      </c>
      <c r="BB309" t="str">
        <f t="shared" si="84"/>
        <v>0</v>
      </c>
      <c r="BC309" s="42" t="str">
        <f t="shared" si="87"/>
        <v>2.06.03</v>
      </c>
      <c r="BD309" s="513" t="str">
        <f t="shared" si="85"/>
        <v>KOMPUTER</v>
      </c>
      <c r="BE309" s="42">
        <f t="shared" si="86"/>
        <v>4</v>
      </c>
      <c r="BF309" s="515">
        <f t="shared" si="88"/>
        <v>187497.5</v>
      </c>
      <c r="BG309" s="42">
        <f t="shared" si="89"/>
        <v>1</v>
      </c>
      <c r="BH309" s="529">
        <f t="shared" si="90"/>
        <v>187497.5</v>
      </c>
      <c r="BI309" s="517">
        <f t="shared" si="91"/>
        <v>187497.5</v>
      </c>
      <c r="BJ309" s="515">
        <f t="shared" si="92"/>
        <v>187497.5</v>
      </c>
      <c r="BK309" s="525">
        <f t="shared" si="100"/>
        <v>187497.5</v>
      </c>
      <c r="BL309" s="525">
        <f t="shared" si="101"/>
        <v>0</v>
      </c>
      <c r="BM309" s="525">
        <f t="shared" si="94"/>
        <v>0</v>
      </c>
      <c r="BN309" s="516">
        <f t="shared" si="93"/>
        <v>2012</v>
      </c>
      <c r="BO309" s="588">
        <f t="shared" si="102"/>
        <v>10</v>
      </c>
      <c r="BP309" s="589">
        <f t="shared" si="95"/>
        <v>749990</v>
      </c>
      <c r="BQ309" s="682">
        <f t="shared" si="96"/>
        <v>749990</v>
      </c>
      <c r="BR309" s="591">
        <f t="shared" si="97"/>
        <v>749990</v>
      </c>
      <c r="BS309" s="11"/>
    </row>
    <row r="310" spans="1:71" ht="30" customHeight="1" x14ac:dyDescent="0.2">
      <c r="A310" s="327"/>
      <c r="B310" s="151" t="s">
        <v>676</v>
      </c>
      <c r="C310" s="316" t="s">
        <v>34</v>
      </c>
      <c r="D310" s="486" t="str">
        <f t="shared" si="98"/>
        <v>2.06.03.03.12</v>
      </c>
      <c r="E310" s="317" t="s">
        <v>531</v>
      </c>
      <c r="F310" s="153"/>
      <c r="G310" s="133"/>
      <c r="H310" s="319"/>
      <c r="I310" s="319"/>
      <c r="J310" s="319"/>
      <c r="K310" s="319"/>
      <c r="L310" s="320" t="s">
        <v>542</v>
      </c>
      <c r="M310" s="133" t="s">
        <v>128</v>
      </c>
      <c r="N310" s="371" t="s">
        <v>142</v>
      </c>
      <c r="O310" s="153">
        <v>2012</v>
      </c>
      <c r="P310" s="371" t="s">
        <v>128</v>
      </c>
      <c r="Q310" s="133" t="s">
        <v>545</v>
      </c>
      <c r="R310" s="133"/>
      <c r="S310" s="133"/>
      <c r="T310" s="133"/>
      <c r="U310" s="319"/>
      <c r="V310" s="319"/>
      <c r="W310" s="319"/>
      <c r="X310" s="319"/>
      <c r="Y310" s="319"/>
      <c r="Z310" s="319"/>
      <c r="AA310" s="319"/>
      <c r="AB310" s="319"/>
      <c r="AC310" s="319"/>
      <c r="AD310" s="319"/>
      <c r="AE310" s="319"/>
      <c r="AF310" s="319"/>
      <c r="AG310" s="319"/>
      <c r="AH310" s="319"/>
      <c r="AI310" s="319"/>
      <c r="AJ310" s="319"/>
      <c r="AK310" s="454"/>
      <c r="AL310" s="153" t="s">
        <v>130</v>
      </c>
      <c r="AM310" s="321">
        <v>750000</v>
      </c>
      <c r="AN310" s="153">
        <v>2012</v>
      </c>
      <c r="AO310" s="153">
        <v>1</v>
      </c>
      <c r="AP310" s="153" t="s">
        <v>439</v>
      </c>
      <c r="AQ310" s="377">
        <v>750000</v>
      </c>
      <c r="AR310" s="126">
        <f t="shared" si="103"/>
        <v>750000</v>
      </c>
      <c r="AS310" s="318" t="s">
        <v>86</v>
      </c>
      <c r="AT310" s="323" t="s">
        <v>128</v>
      </c>
      <c r="AU310" s="318" t="s">
        <v>361</v>
      </c>
      <c r="AV310" s="318" t="s">
        <v>93</v>
      </c>
      <c r="AW310" s="375" t="s">
        <v>546</v>
      </c>
      <c r="AX310" s="58" t="s">
        <v>128</v>
      </c>
      <c r="AY310" s="41" t="s">
        <v>128</v>
      </c>
      <c r="AZ310" s="41" t="s">
        <v>128</v>
      </c>
      <c r="BB310" t="str">
        <f t="shared" si="84"/>
        <v>0</v>
      </c>
      <c r="BC310" s="42" t="str">
        <f t="shared" si="87"/>
        <v>2.06.03</v>
      </c>
      <c r="BD310" s="513" t="str">
        <f t="shared" si="85"/>
        <v>KOMPUTER</v>
      </c>
      <c r="BE310" s="42">
        <f t="shared" si="86"/>
        <v>4</v>
      </c>
      <c r="BF310" s="515">
        <f t="shared" si="88"/>
        <v>187497.5</v>
      </c>
      <c r="BG310" s="42">
        <f t="shared" si="89"/>
        <v>1</v>
      </c>
      <c r="BH310" s="529">
        <f t="shared" si="90"/>
        <v>187497.5</v>
      </c>
      <c r="BI310" s="517">
        <f t="shared" si="91"/>
        <v>187497.5</v>
      </c>
      <c r="BJ310" s="515">
        <f t="shared" si="92"/>
        <v>187497.5</v>
      </c>
      <c r="BK310" s="525">
        <f t="shared" si="100"/>
        <v>187497.5</v>
      </c>
      <c r="BL310" s="525">
        <f t="shared" si="101"/>
        <v>0</v>
      </c>
      <c r="BM310" s="525">
        <f t="shared" si="94"/>
        <v>0</v>
      </c>
      <c r="BN310" s="516">
        <f t="shared" si="93"/>
        <v>2012</v>
      </c>
      <c r="BO310" s="588">
        <f t="shared" si="102"/>
        <v>10</v>
      </c>
      <c r="BP310" s="589">
        <f t="shared" si="95"/>
        <v>749990</v>
      </c>
      <c r="BQ310" s="682">
        <f t="shared" si="96"/>
        <v>749990</v>
      </c>
      <c r="BR310" s="591">
        <f t="shared" si="97"/>
        <v>749990</v>
      </c>
      <c r="BS310" s="11"/>
    </row>
    <row r="311" spans="1:71" ht="30" customHeight="1" x14ac:dyDescent="0.2">
      <c r="A311" s="327"/>
      <c r="B311" s="153" t="s">
        <v>224</v>
      </c>
      <c r="C311" s="316" t="s">
        <v>34</v>
      </c>
      <c r="D311" s="486" t="str">
        <f t="shared" si="98"/>
        <v>2.06.03.02.02</v>
      </c>
      <c r="E311" s="317" t="s">
        <v>515</v>
      </c>
      <c r="F311" s="153"/>
      <c r="G311" s="133"/>
      <c r="H311" s="319"/>
      <c r="I311" s="319"/>
      <c r="J311" s="319"/>
      <c r="K311" s="319"/>
      <c r="L311" s="320" t="s">
        <v>547</v>
      </c>
      <c r="M311" s="153"/>
      <c r="N311" s="371" t="s">
        <v>142</v>
      </c>
      <c r="O311" s="153">
        <v>2012</v>
      </c>
      <c r="P311" s="371" t="s">
        <v>128</v>
      </c>
      <c r="Q311" s="133" t="s">
        <v>548</v>
      </c>
      <c r="R311" s="133" t="s">
        <v>128</v>
      </c>
      <c r="S311" s="133" t="s">
        <v>128</v>
      </c>
      <c r="T311" s="133" t="s">
        <v>128</v>
      </c>
      <c r="U311" s="319"/>
      <c r="V311" s="319"/>
      <c r="W311" s="319"/>
      <c r="X311" s="319"/>
      <c r="Y311" s="319"/>
      <c r="Z311" s="319"/>
      <c r="AA311" s="319"/>
      <c r="AB311" s="319"/>
      <c r="AC311" s="319"/>
      <c r="AD311" s="319"/>
      <c r="AE311" s="319"/>
      <c r="AF311" s="319"/>
      <c r="AG311" s="319"/>
      <c r="AH311" s="319"/>
      <c r="AI311" s="319"/>
      <c r="AJ311" s="319"/>
      <c r="AK311" s="454"/>
      <c r="AL311" s="153" t="s">
        <v>130</v>
      </c>
      <c r="AM311" s="321">
        <v>24860000</v>
      </c>
      <c r="AN311" s="153">
        <v>2012</v>
      </c>
      <c r="AO311" s="153">
        <v>1</v>
      </c>
      <c r="AP311" s="153" t="s">
        <v>439</v>
      </c>
      <c r="AQ311" s="377">
        <v>24860000</v>
      </c>
      <c r="AR311" s="126">
        <f t="shared" si="103"/>
        <v>24860000</v>
      </c>
      <c r="AS311" s="318" t="s">
        <v>86</v>
      </c>
      <c r="AT311" s="323" t="s">
        <v>128</v>
      </c>
      <c r="AU311" s="318" t="s">
        <v>352</v>
      </c>
      <c r="AV311" s="318" t="s">
        <v>93</v>
      </c>
      <c r="AW311" s="375" t="s">
        <v>549</v>
      </c>
      <c r="AX311" s="58" t="s">
        <v>128</v>
      </c>
      <c r="AY311" s="41" t="s">
        <v>128</v>
      </c>
      <c r="AZ311" s="41" t="s">
        <v>128</v>
      </c>
      <c r="BB311" t="str">
        <f t="shared" si="84"/>
        <v>0</v>
      </c>
      <c r="BC311" s="42" t="str">
        <f t="shared" si="87"/>
        <v>2.06.03</v>
      </c>
      <c r="BD311" s="513" t="str">
        <f t="shared" si="85"/>
        <v>KOMPUTER</v>
      </c>
      <c r="BE311" s="42">
        <f t="shared" si="86"/>
        <v>4</v>
      </c>
      <c r="BF311" s="515">
        <f t="shared" si="88"/>
        <v>6214997.5</v>
      </c>
      <c r="BG311" s="42">
        <f t="shared" si="89"/>
        <v>1</v>
      </c>
      <c r="BH311" s="529">
        <f t="shared" si="90"/>
        <v>6214997.5</v>
      </c>
      <c r="BI311" s="517">
        <f t="shared" si="91"/>
        <v>6214997.5</v>
      </c>
      <c r="BJ311" s="515">
        <f t="shared" si="92"/>
        <v>6214997.5</v>
      </c>
      <c r="BK311" s="525">
        <f t="shared" si="100"/>
        <v>6214997.5</v>
      </c>
      <c r="BL311" s="525">
        <f t="shared" si="101"/>
        <v>0</v>
      </c>
      <c r="BM311" s="525">
        <f t="shared" si="94"/>
        <v>0</v>
      </c>
      <c r="BN311" s="516">
        <f t="shared" si="93"/>
        <v>2012</v>
      </c>
      <c r="BO311" s="588">
        <f t="shared" si="102"/>
        <v>10</v>
      </c>
      <c r="BP311" s="589">
        <f t="shared" si="95"/>
        <v>24859990</v>
      </c>
      <c r="BQ311" s="682">
        <f t="shared" si="96"/>
        <v>24859990</v>
      </c>
      <c r="BR311" s="591">
        <f t="shared" si="97"/>
        <v>24859990</v>
      </c>
      <c r="BS311" s="11"/>
    </row>
    <row r="312" spans="1:71" ht="30" customHeight="1" x14ac:dyDescent="0.2">
      <c r="A312" s="327"/>
      <c r="B312" s="153" t="s">
        <v>224</v>
      </c>
      <c r="C312" s="316" t="s">
        <v>34</v>
      </c>
      <c r="D312" s="486" t="str">
        <f t="shared" si="98"/>
        <v>2.06.03.02.02</v>
      </c>
      <c r="E312" s="317" t="s">
        <v>515</v>
      </c>
      <c r="F312" s="153"/>
      <c r="G312" s="133"/>
      <c r="H312" s="319"/>
      <c r="I312" s="319"/>
      <c r="J312" s="319"/>
      <c r="K312" s="319"/>
      <c r="L312" s="320" t="s">
        <v>550</v>
      </c>
      <c r="M312" s="153"/>
      <c r="N312" s="371" t="s">
        <v>142</v>
      </c>
      <c r="O312" s="153">
        <v>2012</v>
      </c>
      <c r="P312" s="371" t="s">
        <v>128</v>
      </c>
      <c r="Q312" s="133" t="s">
        <v>551</v>
      </c>
      <c r="R312" s="133" t="s">
        <v>128</v>
      </c>
      <c r="S312" s="133" t="s">
        <v>128</v>
      </c>
      <c r="T312" s="133" t="s">
        <v>128</v>
      </c>
      <c r="U312" s="319"/>
      <c r="V312" s="319"/>
      <c r="W312" s="319"/>
      <c r="X312" s="319"/>
      <c r="Y312" s="319"/>
      <c r="Z312" s="319"/>
      <c r="AA312" s="319"/>
      <c r="AB312" s="319"/>
      <c r="AC312" s="319"/>
      <c r="AD312" s="319"/>
      <c r="AE312" s="319"/>
      <c r="AF312" s="319"/>
      <c r="AG312" s="319"/>
      <c r="AH312" s="319"/>
      <c r="AI312" s="319"/>
      <c r="AJ312" s="319"/>
      <c r="AK312" s="454"/>
      <c r="AL312" s="153" t="s">
        <v>130</v>
      </c>
      <c r="AM312" s="321">
        <v>24860000</v>
      </c>
      <c r="AN312" s="153">
        <v>2012</v>
      </c>
      <c r="AO312" s="153">
        <v>1</v>
      </c>
      <c r="AP312" s="153" t="s">
        <v>439</v>
      </c>
      <c r="AQ312" s="377">
        <v>24860000</v>
      </c>
      <c r="AR312" s="126">
        <f t="shared" si="103"/>
        <v>24860000</v>
      </c>
      <c r="AS312" s="318" t="s">
        <v>86</v>
      </c>
      <c r="AT312" s="323" t="s">
        <v>128</v>
      </c>
      <c r="AU312" s="318" t="s">
        <v>352</v>
      </c>
      <c r="AV312" s="318" t="s">
        <v>93</v>
      </c>
      <c r="AW312" s="375" t="s">
        <v>552</v>
      </c>
      <c r="AX312" s="58" t="s">
        <v>128</v>
      </c>
      <c r="AY312" s="41" t="s">
        <v>128</v>
      </c>
      <c r="AZ312" s="41" t="s">
        <v>128</v>
      </c>
      <c r="BB312" t="str">
        <f t="shared" si="84"/>
        <v>0</v>
      </c>
      <c r="BC312" s="42" t="str">
        <f t="shared" si="87"/>
        <v>2.06.03</v>
      </c>
      <c r="BD312" s="513" t="str">
        <f t="shared" si="85"/>
        <v>KOMPUTER</v>
      </c>
      <c r="BE312" s="42">
        <f t="shared" si="86"/>
        <v>4</v>
      </c>
      <c r="BF312" s="515">
        <f t="shared" si="88"/>
        <v>6214997.5</v>
      </c>
      <c r="BG312" s="42">
        <f t="shared" si="89"/>
        <v>1</v>
      </c>
      <c r="BH312" s="529">
        <f t="shared" si="90"/>
        <v>6214997.5</v>
      </c>
      <c r="BI312" s="517">
        <f t="shared" si="91"/>
        <v>6214997.5</v>
      </c>
      <c r="BJ312" s="515">
        <f t="shared" si="92"/>
        <v>6214997.5</v>
      </c>
      <c r="BK312" s="525">
        <f t="shared" si="100"/>
        <v>6214997.5</v>
      </c>
      <c r="BL312" s="525">
        <f t="shared" si="101"/>
        <v>0</v>
      </c>
      <c r="BM312" s="525">
        <f t="shared" si="94"/>
        <v>0</v>
      </c>
      <c r="BN312" s="516">
        <f t="shared" si="93"/>
        <v>2012</v>
      </c>
      <c r="BO312" s="588">
        <f t="shared" si="102"/>
        <v>10</v>
      </c>
      <c r="BP312" s="589">
        <f t="shared" si="95"/>
        <v>24859990</v>
      </c>
      <c r="BQ312" s="682">
        <f t="shared" si="96"/>
        <v>24859990</v>
      </c>
      <c r="BR312" s="591">
        <f t="shared" si="97"/>
        <v>24859990</v>
      </c>
      <c r="BS312" s="11"/>
    </row>
    <row r="313" spans="1:71" ht="30" customHeight="1" x14ac:dyDescent="0.2">
      <c r="A313" s="327"/>
      <c r="B313" s="153" t="s">
        <v>224</v>
      </c>
      <c r="C313" s="316" t="s">
        <v>34</v>
      </c>
      <c r="D313" s="486" t="str">
        <f t="shared" si="98"/>
        <v>2.06.03.02.02</v>
      </c>
      <c r="E313" s="317" t="s">
        <v>515</v>
      </c>
      <c r="F313" s="153"/>
      <c r="G313" s="133"/>
      <c r="H313" s="319"/>
      <c r="I313" s="319"/>
      <c r="J313" s="319"/>
      <c r="K313" s="319"/>
      <c r="L313" s="320" t="s">
        <v>550</v>
      </c>
      <c r="M313" s="153"/>
      <c r="N313" s="371" t="s">
        <v>142</v>
      </c>
      <c r="O313" s="153">
        <v>2012</v>
      </c>
      <c r="P313" s="371" t="s">
        <v>128</v>
      </c>
      <c r="Q313" s="133" t="s">
        <v>553</v>
      </c>
      <c r="R313" s="133" t="s">
        <v>128</v>
      </c>
      <c r="S313" s="133" t="s">
        <v>128</v>
      </c>
      <c r="T313" s="133" t="s">
        <v>128</v>
      </c>
      <c r="U313" s="319"/>
      <c r="V313" s="319"/>
      <c r="W313" s="319"/>
      <c r="X313" s="319"/>
      <c r="Y313" s="319"/>
      <c r="Z313" s="319"/>
      <c r="AA313" s="319"/>
      <c r="AB313" s="319"/>
      <c r="AC313" s="319"/>
      <c r="AD313" s="319"/>
      <c r="AE313" s="319"/>
      <c r="AF313" s="319"/>
      <c r="AG313" s="319"/>
      <c r="AH313" s="319"/>
      <c r="AI313" s="319"/>
      <c r="AJ313" s="319"/>
      <c r="AK313" s="454"/>
      <c r="AL313" s="153" t="s">
        <v>130</v>
      </c>
      <c r="AM313" s="321">
        <v>24860000</v>
      </c>
      <c r="AN313" s="153">
        <v>2012</v>
      </c>
      <c r="AO313" s="153">
        <v>1</v>
      </c>
      <c r="AP313" s="153" t="s">
        <v>439</v>
      </c>
      <c r="AQ313" s="377">
        <v>24860000</v>
      </c>
      <c r="AR313" s="126">
        <f t="shared" si="103"/>
        <v>24860000</v>
      </c>
      <c r="AS313" s="318" t="s">
        <v>86</v>
      </c>
      <c r="AT313" s="323" t="s">
        <v>128</v>
      </c>
      <c r="AU313" s="318" t="s">
        <v>352</v>
      </c>
      <c r="AV313" s="318" t="s">
        <v>93</v>
      </c>
      <c r="AW313" s="375" t="s">
        <v>554</v>
      </c>
      <c r="AX313" s="58" t="s">
        <v>128</v>
      </c>
      <c r="AY313" s="41" t="s">
        <v>128</v>
      </c>
      <c r="AZ313" s="41" t="s">
        <v>128</v>
      </c>
      <c r="BB313" t="str">
        <f t="shared" si="84"/>
        <v>0</v>
      </c>
      <c r="BC313" s="42" t="str">
        <f t="shared" si="87"/>
        <v>2.06.03</v>
      </c>
      <c r="BD313" s="513" t="str">
        <f t="shared" si="85"/>
        <v>KOMPUTER</v>
      </c>
      <c r="BE313" s="42">
        <f t="shared" si="86"/>
        <v>4</v>
      </c>
      <c r="BF313" s="515">
        <f t="shared" si="88"/>
        <v>6214997.5</v>
      </c>
      <c r="BG313" s="42">
        <f t="shared" si="89"/>
        <v>1</v>
      </c>
      <c r="BH313" s="529">
        <f t="shared" si="90"/>
        <v>6214997.5</v>
      </c>
      <c r="BI313" s="517">
        <f t="shared" si="91"/>
        <v>6214997.5</v>
      </c>
      <c r="BJ313" s="515">
        <f t="shared" si="92"/>
        <v>6214997.5</v>
      </c>
      <c r="BK313" s="525">
        <f t="shared" si="100"/>
        <v>6214997.5</v>
      </c>
      <c r="BL313" s="525">
        <f t="shared" si="101"/>
        <v>0</v>
      </c>
      <c r="BM313" s="525">
        <f t="shared" si="94"/>
        <v>0</v>
      </c>
      <c r="BN313" s="516">
        <f t="shared" si="93"/>
        <v>2012</v>
      </c>
      <c r="BO313" s="588">
        <f t="shared" si="102"/>
        <v>10</v>
      </c>
      <c r="BP313" s="589">
        <f t="shared" si="95"/>
        <v>24859990</v>
      </c>
      <c r="BQ313" s="682">
        <f t="shared" si="96"/>
        <v>24859990</v>
      </c>
      <c r="BR313" s="591">
        <f t="shared" si="97"/>
        <v>24859990</v>
      </c>
      <c r="BS313" s="11"/>
    </row>
    <row r="314" spans="1:71" ht="30" customHeight="1" x14ac:dyDescent="0.2">
      <c r="A314" s="327"/>
      <c r="B314" s="153" t="s">
        <v>223</v>
      </c>
      <c r="C314" s="316" t="s">
        <v>34</v>
      </c>
      <c r="D314" s="486" t="str">
        <f t="shared" si="98"/>
        <v>2.06.03.04.08</v>
      </c>
      <c r="E314" s="317" t="s">
        <v>209</v>
      </c>
      <c r="F314" s="153"/>
      <c r="G314" s="133"/>
      <c r="H314" s="319"/>
      <c r="I314" s="319"/>
      <c r="J314" s="319"/>
      <c r="K314" s="319"/>
      <c r="L314" s="320" t="s">
        <v>555</v>
      </c>
      <c r="M314" s="153">
        <v>5200</v>
      </c>
      <c r="N314" s="371" t="s">
        <v>142</v>
      </c>
      <c r="O314" s="153">
        <v>2012</v>
      </c>
      <c r="P314" s="371" t="s">
        <v>128</v>
      </c>
      <c r="Q314" s="133" t="s">
        <v>556</v>
      </c>
      <c r="R314" s="133" t="s">
        <v>128</v>
      </c>
      <c r="S314" s="133" t="s">
        <v>128</v>
      </c>
      <c r="T314" s="133" t="s">
        <v>128</v>
      </c>
      <c r="U314" s="319"/>
      <c r="V314" s="319"/>
      <c r="W314" s="319"/>
      <c r="X314" s="319"/>
      <c r="Y314" s="319"/>
      <c r="Z314" s="319"/>
      <c r="AA314" s="319"/>
      <c r="AB314" s="319"/>
      <c r="AC314" s="319"/>
      <c r="AD314" s="319"/>
      <c r="AE314" s="319"/>
      <c r="AF314" s="319"/>
      <c r="AG314" s="319"/>
      <c r="AH314" s="319"/>
      <c r="AI314" s="319"/>
      <c r="AJ314" s="319"/>
      <c r="AK314" s="454"/>
      <c r="AL314" s="153" t="s">
        <v>130</v>
      </c>
      <c r="AM314" s="321">
        <v>21983000</v>
      </c>
      <c r="AN314" s="153">
        <v>2012</v>
      </c>
      <c r="AO314" s="153">
        <v>1</v>
      </c>
      <c r="AP314" s="153" t="s">
        <v>439</v>
      </c>
      <c r="AQ314" s="377">
        <v>21983000</v>
      </c>
      <c r="AR314" s="126">
        <f t="shared" si="103"/>
        <v>21983000</v>
      </c>
      <c r="AS314" s="318" t="s">
        <v>86</v>
      </c>
      <c r="AT314" s="323" t="s">
        <v>128</v>
      </c>
      <c r="AU314" s="318" t="s">
        <v>352</v>
      </c>
      <c r="AV314" s="318" t="s">
        <v>93</v>
      </c>
      <c r="AW314" s="375" t="s">
        <v>368</v>
      </c>
      <c r="AX314" s="58" t="s">
        <v>128</v>
      </c>
      <c r="AY314" s="41" t="s">
        <v>128</v>
      </c>
      <c r="AZ314" s="41" t="s">
        <v>128</v>
      </c>
      <c r="BB314" t="str">
        <f t="shared" si="84"/>
        <v>0</v>
      </c>
      <c r="BC314" s="42" t="str">
        <f t="shared" si="87"/>
        <v>2.06.03</v>
      </c>
      <c r="BD314" s="513" t="str">
        <f t="shared" si="85"/>
        <v>KOMPUTER</v>
      </c>
      <c r="BE314" s="42">
        <f t="shared" si="86"/>
        <v>4</v>
      </c>
      <c r="BF314" s="515">
        <f t="shared" si="88"/>
        <v>5495747.5</v>
      </c>
      <c r="BG314" s="42">
        <f t="shared" si="89"/>
        <v>1</v>
      </c>
      <c r="BH314" s="529">
        <f t="shared" si="90"/>
        <v>5495747.5</v>
      </c>
      <c r="BI314" s="517">
        <f t="shared" si="91"/>
        <v>5495747.5</v>
      </c>
      <c r="BJ314" s="515">
        <f t="shared" si="92"/>
        <v>5495747.5</v>
      </c>
      <c r="BK314" s="525">
        <f t="shared" si="100"/>
        <v>5495747.5</v>
      </c>
      <c r="BL314" s="525">
        <f t="shared" si="101"/>
        <v>0</v>
      </c>
      <c r="BM314" s="525">
        <f t="shared" si="94"/>
        <v>0</v>
      </c>
      <c r="BN314" s="516">
        <f t="shared" si="93"/>
        <v>2012</v>
      </c>
      <c r="BO314" s="588">
        <f t="shared" si="102"/>
        <v>10</v>
      </c>
      <c r="BP314" s="589">
        <f t="shared" si="95"/>
        <v>21982990</v>
      </c>
      <c r="BQ314" s="682">
        <f t="shared" si="96"/>
        <v>21982990</v>
      </c>
      <c r="BR314" s="591">
        <f t="shared" si="97"/>
        <v>21982990</v>
      </c>
      <c r="BS314" s="11"/>
    </row>
    <row r="315" spans="1:71" ht="30" customHeight="1" x14ac:dyDescent="0.2">
      <c r="A315" s="327"/>
      <c r="B315" s="151" t="s">
        <v>676</v>
      </c>
      <c r="C315" s="316" t="s">
        <v>34</v>
      </c>
      <c r="D315" s="486" t="str">
        <f t="shared" si="98"/>
        <v>2.06.03.03.12</v>
      </c>
      <c r="E315" s="317" t="s">
        <v>531</v>
      </c>
      <c r="F315" s="153"/>
      <c r="G315" s="133"/>
      <c r="H315" s="319"/>
      <c r="I315" s="319"/>
      <c r="J315" s="319"/>
      <c r="K315" s="319"/>
      <c r="L315" s="320" t="s">
        <v>293</v>
      </c>
      <c r="M315" s="153" t="s">
        <v>533</v>
      </c>
      <c r="N315" s="371" t="s">
        <v>142</v>
      </c>
      <c r="O315" s="153">
        <v>2012</v>
      </c>
      <c r="P315" s="371"/>
      <c r="Q315" s="133"/>
      <c r="R315" s="133"/>
      <c r="S315" s="133"/>
      <c r="T315" s="133"/>
      <c r="U315" s="319"/>
      <c r="V315" s="319"/>
      <c r="W315" s="319"/>
      <c r="X315" s="319"/>
      <c r="Y315" s="319"/>
      <c r="Z315" s="319"/>
      <c r="AA315" s="319"/>
      <c r="AB315" s="319"/>
      <c r="AC315" s="319"/>
      <c r="AD315" s="319"/>
      <c r="AE315" s="319"/>
      <c r="AF315" s="319"/>
      <c r="AG315" s="319"/>
      <c r="AH315" s="319"/>
      <c r="AI315" s="319"/>
      <c r="AJ315" s="319"/>
      <c r="AK315" s="454"/>
      <c r="AL315" s="153" t="s">
        <v>130</v>
      </c>
      <c r="AM315" s="321">
        <v>1474000</v>
      </c>
      <c r="AN315" s="153">
        <v>2012</v>
      </c>
      <c r="AO315" s="153">
        <v>1</v>
      </c>
      <c r="AP315" s="153" t="s">
        <v>439</v>
      </c>
      <c r="AQ315" s="377">
        <v>1474000</v>
      </c>
      <c r="AR315" s="126">
        <f t="shared" si="103"/>
        <v>1474000</v>
      </c>
      <c r="AS315" s="318" t="s">
        <v>86</v>
      </c>
      <c r="AT315" s="323" t="s">
        <v>128</v>
      </c>
      <c r="AU315" s="318" t="s">
        <v>352</v>
      </c>
      <c r="AV315" s="318" t="s">
        <v>93</v>
      </c>
      <c r="AW315" s="375" t="s">
        <v>549</v>
      </c>
      <c r="AX315" s="58" t="s">
        <v>128</v>
      </c>
      <c r="AY315" s="41" t="s">
        <v>128</v>
      </c>
      <c r="AZ315" s="41" t="s">
        <v>128</v>
      </c>
      <c r="BB315" t="str">
        <f t="shared" si="84"/>
        <v>0</v>
      </c>
      <c r="BC315" s="42" t="str">
        <f t="shared" si="87"/>
        <v>2.06.03</v>
      </c>
      <c r="BD315" s="513" t="str">
        <f t="shared" si="85"/>
        <v>KOMPUTER</v>
      </c>
      <c r="BE315" s="42">
        <f t="shared" si="86"/>
        <v>4</v>
      </c>
      <c r="BF315" s="515">
        <f t="shared" si="88"/>
        <v>368497.5</v>
      </c>
      <c r="BG315" s="42">
        <f t="shared" si="89"/>
        <v>1</v>
      </c>
      <c r="BH315" s="529">
        <f t="shared" si="90"/>
        <v>368497.5</v>
      </c>
      <c r="BI315" s="517">
        <f t="shared" si="91"/>
        <v>368497.5</v>
      </c>
      <c r="BJ315" s="515">
        <f t="shared" si="92"/>
        <v>368497.5</v>
      </c>
      <c r="BK315" s="525">
        <f t="shared" si="100"/>
        <v>368497.5</v>
      </c>
      <c r="BL315" s="525">
        <f t="shared" si="101"/>
        <v>0</v>
      </c>
      <c r="BM315" s="525">
        <f t="shared" si="94"/>
        <v>0</v>
      </c>
      <c r="BN315" s="516">
        <f t="shared" si="93"/>
        <v>2012</v>
      </c>
      <c r="BO315" s="588">
        <f t="shared" si="102"/>
        <v>10</v>
      </c>
      <c r="BP315" s="589">
        <f t="shared" si="95"/>
        <v>1473990</v>
      </c>
      <c r="BQ315" s="682">
        <f t="shared" si="96"/>
        <v>1473990</v>
      </c>
      <c r="BR315" s="591">
        <f t="shared" si="97"/>
        <v>1473990</v>
      </c>
      <c r="BS315" s="11"/>
    </row>
    <row r="316" spans="1:71" ht="30" customHeight="1" x14ac:dyDescent="0.2">
      <c r="A316" s="327"/>
      <c r="B316" s="151" t="s">
        <v>676</v>
      </c>
      <c r="C316" s="316" t="s">
        <v>34</v>
      </c>
      <c r="D316" s="486" t="str">
        <f t="shared" si="98"/>
        <v>2.06.03.03.12</v>
      </c>
      <c r="E316" s="317" t="s">
        <v>531</v>
      </c>
      <c r="F316" s="153"/>
      <c r="G316" s="133"/>
      <c r="H316" s="319"/>
      <c r="I316" s="319"/>
      <c r="J316" s="319"/>
      <c r="K316" s="319"/>
      <c r="L316" s="320" t="s">
        <v>293</v>
      </c>
      <c r="M316" s="153" t="s">
        <v>533</v>
      </c>
      <c r="N316" s="371" t="s">
        <v>142</v>
      </c>
      <c r="O316" s="153">
        <v>2012</v>
      </c>
      <c r="P316" s="371"/>
      <c r="Q316" s="133" t="s">
        <v>557</v>
      </c>
      <c r="R316" s="133"/>
      <c r="S316" s="133"/>
      <c r="T316" s="133"/>
      <c r="U316" s="319"/>
      <c r="V316" s="319"/>
      <c r="W316" s="319"/>
      <c r="X316" s="319"/>
      <c r="Y316" s="319"/>
      <c r="Z316" s="319"/>
      <c r="AA316" s="319"/>
      <c r="AB316" s="319"/>
      <c r="AC316" s="319"/>
      <c r="AD316" s="319"/>
      <c r="AE316" s="319"/>
      <c r="AF316" s="319"/>
      <c r="AG316" s="319"/>
      <c r="AH316" s="319"/>
      <c r="AI316" s="319"/>
      <c r="AJ316" s="319"/>
      <c r="AK316" s="454"/>
      <c r="AL316" s="153" t="s">
        <v>130</v>
      </c>
      <c r="AM316" s="321">
        <v>1474000</v>
      </c>
      <c r="AN316" s="153">
        <v>2012</v>
      </c>
      <c r="AO316" s="153">
        <v>1</v>
      </c>
      <c r="AP316" s="153" t="s">
        <v>439</v>
      </c>
      <c r="AQ316" s="377">
        <v>1474000</v>
      </c>
      <c r="AR316" s="126">
        <f t="shared" si="103"/>
        <v>1474000</v>
      </c>
      <c r="AS316" s="318" t="s">
        <v>86</v>
      </c>
      <c r="AT316" s="323" t="s">
        <v>128</v>
      </c>
      <c r="AU316" s="318" t="s">
        <v>352</v>
      </c>
      <c r="AV316" s="318" t="s">
        <v>93</v>
      </c>
      <c r="AW316" s="375" t="s">
        <v>558</v>
      </c>
      <c r="AX316" s="58" t="s">
        <v>128</v>
      </c>
      <c r="AY316" s="41" t="s">
        <v>128</v>
      </c>
      <c r="AZ316" s="41" t="s">
        <v>128</v>
      </c>
      <c r="BB316" t="str">
        <f t="shared" si="84"/>
        <v>0</v>
      </c>
      <c r="BC316" s="42" t="str">
        <f t="shared" si="87"/>
        <v>2.06.03</v>
      </c>
      <c r="BD316" s="513" t="str">
        <f t="shared" si="85"/>
        <v>KOMPUTER</v>
      </c>
      <c r="BE316" s="42">
        <f t="shared" si="86"/>
        <v>4</v>
      </c>
      <c r="BF316" s="515">
        <f t="shared" si="88"/>
        <v>368497.5</v>
      </c>
      <c r="BG316" s="42">
        <f t="shared" si="89"/>
        <v>1</v>
      </c>
      <c r="BH316" s="529">
        <f t="shared" si="90"/>
        <v>368497.5</v>
      </c>
      <c r="BI316" s="517">
        <f t="shared" si="91"/>
        <v>368497.5</v>
      </c>
      <c r="BJ316" s="515">
        <f t="shared" si="92"/>
        <v>368497.5</v>
      </c>
      <c r="BK316" s="525">
        <f t="shared" si="100"/>
        <v>368497.5</v>
      </c>
      <c r="BL316" s="525">
        <f t="shared" si="101"/>
        <v>0</v>
      </c>
      <c r="BM316" s="525">
        <f t="shared" si="94"/>
        <v>0</v>
      </c>
      <c r="BN316" s="516">
        <f t="shared" si="93"/>
        <v>2012</v>
      </c>
      <c r="BO316" s="588">
        <f t="shared" si="102"/>
        <v>10</v>
      </c>
      <c r="BP316" s="589">
        <f t="shared" si="95"/>
        <v>1473990</v>
      </c>
      <c r="BQ316" s="682">
        <f t="shared" si="96"/>
        <v>1473990</v>
      </c>
      <c r="BR316" s="591">
        <f t="shared" si="97"/>
        <v>1473990</v>
      </c>
      <c r="BS316" s="11"/>
    </row>
    <row r="317" spans="1:71" ht="30" customHeight="1" x14ac:dyDescent="0.2">
      <c r="A317" s="327"/>
      <c r="B317" s="151" t="s">
        <v>676</v>
      </c>
      <c r="C317" s="316" t="s">
        <v>34</v>
      </c>
      <c r="D317" s="486" t="str">
        <f t="shared" si="98"/>
        <v>2.06.03.03.12</v>
      </c>
      <c r="E317" s="317" t="s">
        <v>531</v>
      </c>
      <c r="F317" s="153"/>
      <c r="G317" s="133"/>
      <c r="H317" s="319"/>
      <c r="I317" s="319"/>
      <c r="J317" s="319"/>
      <c r="K317" s="319"/>
      <c r="L317" s="320" t="s">
        <v>293</v>
      </c>
      <c r="M317" s="153" t="s">
        <v>533</v>
      </c>
      <c r="N317" s="371" t="s">
        <v>142</v>
      </c>
      <c r="O317" s="153">
        <v>2012</v>
      </c>
      <c r="P317" s="371"/>
      <c r="Q317" s="133" t="s">
        <v>559</v>
      </c>
      <c r="R317" s="133"/>
      <c r="S317" s="133"/>
      <c r="T317" s="133"/>
      <c r="U317" s="319"/>
      <c r="V317" s="319"/>
      <c r="W317" s="319"/>
      <c r="X317" s="319"/>
      <c r="Y317" s="319"/>
      <c r="Z317" s="319"/>
      <c r="AA317" s="319"/>
      <c r="AB317" s="319"/>
      <c r="AC317" s="319"/>
      <c r="AD317" s="319"/>
      <c r="AE317" s="319"/>
      <c r="AF317" s="319"/>
      <c r="AG317" s="319"/>
      <c r="AH317" s="319"/>
      <c r="AI317" s="319"/>
      <c r="AJ317" s="319"/>
      <c r="AK317" s="454"/>
      <c r="AL317" s="153" t="s">
        <v>130</v>
      </c>
      <c r="AM317" s="321">
        <v>1474000</v>
      </c>
      <c r="AN317" s="153">
        <v>2012</v>
      </c>
      <c r="AO317" s="153">
        <v>1</v>
      </c>
      <c r="AP317" s="153" t="s">
        <v>439</v>
      </c>
      <c r="AQ317" s="377">
        <v>1474000</v>
      </c>
      <c r="AR317" s="126">
        <f t="shared" si="103"/>
        <v>1474000</v>
      </c>
      <c r="AS317" s="318" t="s">
        <v>86</v>
      </c>
      <c r="AT317" s="323" t="s">
        <v>128</v>
      </c>
      <c r="AU317" s="318" t="s">
        <v>352</v>
      </c>
      <c r="AV317" s="318" t="s">
        <v>93</v>
      </c>
      <c r="AW317" s="375" t="s">
        <v>560</v>
      </c>
      <c r="AX317" s="58" t="s">
        <v>128</v>
      </c>
      <c r="AY317" s="41" t="s">
        <v>128</v>
      </c>
      <c r="AZ317" s="41" t="s">
        <v>128</v>
      </c>
      <c r="BB317" t="str">
        <f t="shared" si="84"/>
        <v>0</v>
      </c>
      <c r="BC317" s="42" t="str">
        <f t="shared" si="87"/>
        <v>2.06.03</v>
      </c>
      <c r="BD317" s="513" t="str">
        <f t="shared" si="85"/>
        <v>KOMPUTER</v>
      </c>
      <c r="BE317" s="42">
        <f t="shared" si="86"/>
        <v>4</v>
      </c>
      <c r="BF317" s="515">
        <f t="shared" si="88"/>
        <v>368497.5</v>
      </c>
      <c r="BG317" s="42">
        <f t="shared" si="89"/>
        <v>1</v>
      </c>
      <c r="BH317" s="529">
        <f t="shared" si="90"/>
        <v>368497.5</v>
      </c>
      <c r="BI317" s="517">
        <f t="shared" si="91"/>
        <v>368497.5</v>
      </c>
      <c r="BJ317" s="515">
        <f t="shared" si="92"/>
        <v>368497.5</v>
      </c>
      <c r="BK317" s="525">
        <f t="shared" si="100"/>
        <v>368497.5</v>
      </c>
      <c r="BL317" s="525">
        <f t="shared" si="101"/>
        <v>0</v>
      </c>
      <c r="BM317" s="525">
        <f t="shared" si="94"/>
        <v>0</v>
      </c>
      <c r="BN317" s="516">
        <f t="shared" si="93"/>
        <v>2012</v>
      </c>
      <c r="BO317" s="588">
        <f t="shared" si="102"/>
        <v>10</v>
      </c>
      <c r="BP317" s="589">
        <f t="shared" si="95"/>
        <v>1473990</v>
      </c>
      <c r="BQ317" s="682">
        <f t="shared" si="96"/>
        <v>1473990</v>
      </c>
      <c r="BR317" s="591">
        <f t="shared" si="97"/>
        <v>1473990</v>
      </c>
      <c r="BS317" s="11"/>
    </row>
    <row r="318" spans="1:71" ht="30" customHeight="1" x14ac:dyDescent="0.2">
      <c r="A318" s="327"/>
      <c r="B318" s="153" t="s">
        <v>677</v>
      </c>
      <c r="C318" s="316" t="s">
        <v>34</v>
      </c>
      <c r="D318" s="486" t="str">
        <f t="shared" si="98"/>
        <v>2.06.04.01.10</v>
      </c>
      <c r="E318" s="317" t="s">
        <v>561</v>
      </c>
      <c r="F318" s="153"/>
      <c r="G318" s="133"/>
      <c r="H318" s="319"/>
      <c r="I318" s="319"/>
      <c r="J318" s="319"/>
      <c r="K318" s="319"/>
      <c r="L318" s="320" t="s">
        <v>249</v>
      </c>
      <c r="M318" s="153"/>
      <c r="N318" s="371" t="s">
        <v>562</v>
      </c>
      <c r="O318" s="153">
        <v>2012</v>
      </c>
      <c r="P318" s="371"/>
      <c r="Q318" s="133" t="s">
        <v>128</v>
      </c>
      <c r="R318" s="133" t="s">
        <v>128</v>
      </c>
      <c r="S318" s="133" t="s">
        <v>128</v>
      </c>
      <c r="T318" s="133" t="s">
        <v>128</v>
      </c>
      <c r="U318" s="319"/>
      <c r="V318" s="319"/>
      <c r="W318" s="319"/>
      <c r="X318" s="319"/>
      <c r="Y318" s="319"/>
      <c r="Z318" s="319"/>
      <c r="AA318" s="319"/>
      <c r="AB318" s="319"/>
      <c r="AC318" s="319"/>
      <c r="AD318" s="319"/>
      <c r="AE318" s="319"/>
      <c r="AF318" s="319"/>
      <c r="AG318" s="319"/>
      <c r="AH318" s="319"/>
      <c r="AI318" s="319"/>
      <c r="AJ318" s="319"/>
      <c r="AK318" s="454"/>
      <c r="AL318" s="153" t="s">
        <v>130</v>
      </c>
      <c r="AM318" s="321">
        <v>2420000</v>
      </c>
      <c r="AN318" s="153">
        <v>2012</v>
      </c>
      <c r="AO318" s="153">
        <v>1</v>
      </c>
      <c r="AP318" s="153" t="s">
        <v>439</v>
      </c>
      <c r="AQ318" s="377">
        <v>2420000</v>
      </c>
      <c r="AR318" s="126">
        <f t="shared" si="103"/>
        <v>2420000</v>
      </c>
      <c r="AS318" s="318" t="s">
        <v>86</v>
      </c>
      <c r="AT318" s="323" t="s">
        <v>128</v>
      </c>
      <c r="AU318" s="318" t="s">
        <v>352</v>
      </c>
      <c r="AV318" s="318" t="s">
        <v>93</v>
      </c>
      <c r="AW318" s="375" t="s">
        <v>368</v>
      </c>
      <c r="AX318" s="58" t="s">
        <v>128</v>
      </c>
      <c r="AY318" s="41" t="s">
        <v>128</v>
      </c>
      <c r="AZ318" s="41" t="s">
        <v>128</v>
      </c>
      <c r="BB318" t="str">
        <f t="shared" si="84"/>
        <v>0</v>
      </c>
      <c r="BC318" s="42" t="str">
        <f t="shared" si="87"/>
        <v>2.06.04</v>
      </c>
      <c r="BD318" s="513" t="str">
        <f t="shared" si="85"/>
        <v>MEJA DAN KURSI KERJA/RAPAT PEJABAT</v>
      </c>
      <c r="BE318" s="42">
        <f t="shared" si="86"/>
        <v>5</v>
      </c>
      <c r="BF318" s="515">
        <f t="shared" si="88"/>
        <v>483998</v>
      </c>
      <c r="BG318" s="42">
        <f t="shared" si="89"/>
        <v>1</v>
      </c>
      <c r="BH318" s="529">
        <f t="shared" si="90"/>
        <v>483998</v>
      </c>
      <c r="BI318" s="517">
        <f t="shared" si="91"/>
        <v>483998</v>
      </c>
      <c r="BJ318" s="515">
        <f t="shared" si="92"/>
        <v>483998</v>
      </c>
      <c r="BK318" s="525">
        <f t="shared" si="100"/>
        <v>483998</v>
      </c>
      <c r="BL318" s="525">
        <f t="shared" si="101"/>
        <v>483998</v>
      </c>
      <c r="BM318" s="525">
        <f t="shared" si="94"/>
        <v>0</v>
      </c>
      <c r="BN318" s="516">
        <f t="shared" si="93"/>
        <v>2012</v>
      </c>
      <c r="BO318" s="588">
        <f t="shared" si="102"/>
        <v>10</v>
      </c>
      <c r="BP318" s="589">
        <f t="shared" si="95"/>
        <v>1935992</v>
      </c>
      <c r="BQ318" s="682">
        <f t="shared" si="96"/>
        <v>2419990</v>
      </c>
      <c r="BR318" s="591">
        <f t="shared" si="97"/>
        <v>2419990</v>
      </c>
      <c r="BS318" s="11"/>
    </row>
    <row r="319" spans="1:71" ht="30" customHeight="1" x14ac:dyDescent="0.2">
      <c r="A319" s="327"/>
      <c r="B319" s="133" t="s">
        <v>144</v>
      </c>
      <c r="C319" s="316" t="s">
        <v>34</v>
      </c>
      <c r="D319" s="486" t="str">
        <f t="shared" si="98"/>
        <v>2.06.03.02.01</v>
      </c>
      <c r="E319" s="317" t="s">
        <v>210</v>
      </c>
      <c r="F319" s="153"/>
      <c r="G319" s="133"/>
      <c r="H319" s="319"/>
      <c r="I319" s="319"/>
      <c r="J319" s="319"/>
      <c r="K319" s="319"/>
      <c r="L319" s="320" t="s">
        <v>563</v>
      </c>
      <c r="M319" s="153" t="s">
        <v>494</v>
      </c>
      <c r="N319" s="371" t="s">
        <v>142</v>
      </c>
      <c r="O319" s="153">
        <v>2012</v>
      </c>
      <c r="P319" s="371" t="s">
        <v>128</v>
      </c>
      <c r="Q319" s="133" t="s">
        <v>564</v>
      </c>
      <c r="R319" s="133" t="s">
        <v>128</v>
      </c>
      <c r="S319" s="133" t="s">
        <v>128</v>
      </c>
      <c r="T319" s="133" t="s">
        <v>128</v>
      </c>
      <c r="U319" s="319"/>
      <c r="V319" s="319"/>
      <c r="W319" s="319"/>
      <c r="X319" s="319"/>
      <c r="Y319" s="319"/>
      <c r="Z319" s="319"/>
      <c r="AA319" s="319"/>
      <c r="AB319" s="319"/>
      <c r="AC319" s="319"/>
      <c r="AD319" s="319"/>
      <c r="AE319" s="319"/>
      <c r="AF319" s="319"/>
      <c r="AG319" s="319"/>
      <c r="AH319" s="319"/>
      <c r="AI319" s="319"/>
      <c r="AJ319" s="319"/>
      <c r="AK319" s="454"/>
      <c r="AL319" s="153" t="s">
        <v>130</v>
      </c>
      <c r="AM319" s="321">
        <v>19150000</v>
      </c>
      <c r="AN319" s="153">
        <v>2012</v>
      </c>
      <c r="AO319" s="153">
        <v>1</v>
      </c>
      <c r="AP319" s="153" t="s">
        <v>439</v>
      </c>
      <c r="AQ319" s="377">
        <v>19150000</v>
      </c>
      <c r="AR319" s="126">
        <f t="shared" si="103"/>
        <v>19150000</v>
      </c>
      <c r="AS319" s="318" t="s">
        <v>86</v>
      </c>
      <c r="AT319" s="323" t="s">
        <v>128</v>
      </c>
      <c r="AU319" s="318" t="s">
        <v>359</v>
      </c>
      <c r="AV319" s="318" t="s">
        <v>93</v>
      </c>
      <c r="AW319" s="324" t="s">
        <v>360</v>
      </c>
      <c r="AX319" s="58" t="s">
        <v>128</v>
      </c>
      <c r="AY319" s="41" t="s">
        <v>128</v>
      </c>
      <c r="AZ319" s="41" t="s">
        <v>128</v>
      </c>
      <c r="BB319" t="str">
        <f t="shared" si="84"/>
        <v>0</v>
      </c>
      <c r="BC319" s="42" t="str">
        <f t="shared" si="87"/>
        <v>2.06.03</v>
      </c>
      <c r="BD319" s="513" t="str">
        <f t="shared" si="85"/>
        <v>KOMPUTER</v>
      </c>
      <c r="BE319" s="42">
        <f t="shared" si="86"/>
        <v>4</v>
      </c>
      <c r="BF319" s="515">
        <f t="shared" si="88"/>
        <v>4787497.5</v>
      </c>
      <c r="BG319" s="42">
        <f t="shared" si="89"/>
        <v>1</v>
      </c>
      <c r="BH319" s="529">
        <f t="shared" si="90"/>
        <v>4787497.5</v>
      </c>
      <c r="BI319" s="517">
        <f t="shared" si="91"/>
        <v>4787497.5</v>
      </c>
      <c r="BJ319" s="515">
        <f t="shared" si="92"/>
        <v>4787497.5</v>
      </c>
      <c r="BK319" s="525">
        <f t="shared" si="100"/>
        <v>4787497.5</v>
      </c>
      <c r="BL319" s="525">
        <f t="shared" si="101"/>
        <v>0</v>
      </c>
      <c r="BM319" s="525">
        <f t="shared" si="94"/>
        <v>0</v>
      </c>
      <c r="BN319" s="516">
        <f t="shared" si="93"/>
        <v>2012</v>
      </c>
      <c r="BO319" s="588">
        <f t="shared" si="102"/>
        <v>10</v>
      </c>
      <c r="BP319" s="589">
        <f t="shared" si="95"/>
        <v>19149990</v>
      </c>
      <c r="BQ319" s="682">
        <f t="shared" si="96"/>
        <v>19149990</v>
      </c>
      <c r="BR319" s="591">
        <f t="shared" si="97"/>
        <v>19149990</v>
      </c>
      <c r="BS319" s="11"/>
    </row>
    <row r="320" spans="1:71" ht="30" customHeight="1" x14ac:dyDescent="0.2">
      <c r="A320" s="330"/>
      <c r="B320" s="278" t="s">
        <v>224</v>
      </c>
      <c r="C320" s="331" t="s">
        <v>34</v>
      </c>
      <c r="D320" s="494" t="str">
        <f t="shared" si="98"/>
        <v>2.06.03.02.02</v>
      </c>
      <c r="E320" s="477" t="s">
        <v>515</v>
      </c>
      <c r="F320" s="278"/>
      <c r="G320" s="214"/>
      <c r="H320" s="333"/>
      <c r="I320" s="333"/>
      <c r="J320" s="333"/>
      <c r="K320" s="333"/>
      <c r="L320" s="334" t="s">
        <v>565</v>
      </c>
      <c r="M320" s="278" t="s">
        <v>566</v>
      </c>
      <c r="N320" s="382" t="s">
        <v>142</v>
      </c>
      <c r="O320" s="278">
        <v>2012</v>
      </c>
      <c r="P320" s="382" t="s">
        <v>128</v>
      </c>
      <c r="Q320" s="214" t="s">
        <v>567</v>
      </c>
      <c r="R320" s="214" t="s">
        <v>128</v>
      </c>
      <c r="S320" s="214" t="s">
        <v>128</v>
      </c>
      <c r="T320" s="214" t="s">
        <v>128</v>
      </c>
      <c r="U320" s="333"/>
      <c r="V320" s="333"/>
      <c r="W320" s="333"/>
      <c r="X320" s="333"/>
      <c r="Y320" s="333"/>
      <c r="Z320" s="333"/>
      <c r="AA320" s="333"/>
      <c r="AB320" s="333"/>
      <c r="AC320" s="333"/>
      <c r="AD320" s="333"/>
      <c r="AE320" s="333"/>
      <c r="AF320" s="333"/>
      <c r="AG320" s="333"/>
      <c r="AH320" s="333"/>
      <c r="AI320" s="333"/>
      <c r="AJ320" s="333"/>
      <c r="AK320" s="467"/>
      <c r="AL320" s="278" t="s">
        <v>130</v>
      </c>
      <c r="AM320" s="335">
        <v>21220000</v>
      </c>
      <c r="AN320" s="278">
        <v>2012</v>
      </c>
      <c r="AO320" s="278">
        <v>1</v>
      </c>
      <c r="AP320" s="278" t="s">
        <v>439</v>
      </c>
      <c r="AQ320" s="386">
        <v>21220000</v>
      </c>
      <c r="AR320" s="211">
        <f t="shared" si="103"/>
        <v>21220000</v>
      </c>
      <c r="AS320" s="332" t="s">
        <v>86</v>
      </c>
      <c r="AT320" s="369" t="s">
        <v>128</v>
      </c>
      <c r="AU320" s="332" t="s">
        <v>361</v>
      </c>
      <c r="AV320" s="332" t="s">
        <v>93</v>
      </c>
      <c r="AW320" s="384" t="s">
        <v>544</v>
      </c>
      <c r="AX320" s="58" t="s">
        <v>128</v>
      </c>
      <c r="AY320" s="41" t="s">
        <v>128</v>
      </c>
      <c r="AZ320" s="41" t="s">
        <v>128</v>
      </c>
      <c r="BB320" t="str">
        <f t="shared" si="84"/>
        <v>0</v>
      </c>
      <c r="BC320" s="42" t="str">
        <f t="shared" si="87"/>
        <v>2.06.03</v>
      </c>
      <c r="BD320" s="513" t="str">
        <f t="shared" si="85"/>
        <v>KOMPUTER</v>
      </c>
      <c r="BE320" s="42">
        <f t="shared" si="86"/>
        <v>4</v>
      </c>
      <c r="BF320" s="515">
        <f t="shared" si="88"/>
        <v>5304997.5</v>
      </c>
      <c r="BG320" s="42">
        <f t="shared" si="89"/>
        <v>1</v>
      </c>
      <c r="BH320" s="529">
        <f t="shared" si="90"/>
        <v>5304997.5</v>
      </c>
      <c r="BI320" s="517">
        <f t="shared" si="91"/>
        <v>5304997.5</v>
      </c>
      <c r="BJ320" s="515">
        <f t="shared" si="92"/>
        <v>5304997.5</v>
      </c>
      <c r="BK320" s="525">
        <f t="shared" si="100"/>
        <v>5304997.5</v>
      </c>
      <c r="BL320" s="525">
        <f t="shared" si="101"/>
        <v>0</v>
      </c>
      <c r="BM320" s="525">
        <f t="shared" si="94"/>
        <v>0</v>
      </c>
      <c r="BN320" s="516">
        <f t="shared" si="93"/>
        <v>2012</v>
      </c>
      <c r="BO320" s="588">
        <f t="shared" si="102"/>
        <v>10</v>
      </c>
      <c r="BP320" s="589">
        <f t="shared" si="95"/>
        <v>21219990</v>
      </c>
      <c r="BQ320" s="682">
        <f t="shared" si="96"/>
        <v>21219990</v>
      </c>
      <c r="BR320" s="591">
        <f t="shared" si="97"/>
        <v>21219990</v>
      </c>
      <c r="BS320" s="11"/>
    </row>
    <row r="321" spans="1:71" ht="30" customHeight="1" x14ac:dyDescent="0.2">
      <c r="A321" s="327"/>
      <c r="B321" s="153" t="s">
        <v>223</v>
      </c>
      <c r="C321" s="316" t="s">
        <v>34</v>
      </c>
      <c r="D321" s="486" t="str">
        <f t="shared" si="98"/>
        <v>2.06.03.04.08</v>
      </c>
      <c r="E321" s="317" t="s">
        <v>209</v>
      </c>
      <c r="F321" s="153"/>
      <c r="G321" s="133"/>
      <c r="H321" s="319"/>
      <c r="I321" s="319"/>
      <c r="J321" s="319"/>
      <c r="K321" s="319"/>
      <c r="L321" s="320" t="s">
        <v>568</v>
      </c>
      <c r="M321" s="153" t="s">
        <v>569</v>
      </c>
      <c r="N321" s="371" t="s">
        <v>142</v>
      </c>
      <c r="O321" s="153">
        <v>2012</v>
      </c>
      <c r="P321" s="371" t="s">
        <v>128</v>
      </c>
      <c r="Q321" s="371" t="s">
        <v>128</v>
      </c>
      <c r="R321" s="371" t="s">
        <v>128</v>
      </c>
      <c r="S321" s="371" t="s">
        <v>128</v>
      </c>
      <c r="T321" s="371" t="s">
        <v>128</v>
      </c>
      <c r="U321" s="319"/>
      <c r="V321" s="319"/>
      <c r="W321" s="319"/>
      <c r="X321" s="319"/>
      <c r="Y321" s="319"/>
      <c r="Z321" s="319"/>
      <c r="AA321" s="319"/>
      <c r="AB321" s="319"/>
      <c r="AC321" s="319"/>
      <c r="AD321" s="319"/>
      <c r="AE321" s="319"/>
      <c r="AF321" s="319"/>
      <c r="AG321" s="319"/>
      <c r="AH321" s="319"/>
      <c r="AI321" s="319"/>
      <c r="AJ321" s="319"/>
      <c r="AK321" s="454"/>
      <c r="AL321" s="153" t="s">
        <v>130</v>
      </c>
      <c r="AM321" s="321">
        <v>2755000</v>
      </c>
      <c r="AN321" s="153">
        <v>2012</v>
      </c>
      <c r="AO321" s="153">
        <v>1</v>
      </c>
      <c r="AP321" s="153" t="s">
        <v>439</v>
      </c>
      <c r="AQ321" s="377">
        <v>2755000</v>
      </c>
      <c r="AR321" s="126">
        <f t="shared" si="103"/>
        <v>2755000</v>
      </c>
      <c r="AS321" s="318" t="s">
        <v>86</v>
      </c>
      <c r="AT321" s="323" t="s">
        <v>128</v>
      </c>
      <c r="AU321" s="318" t="s">
        <v>359</v>
      </c>
      <c r="AV321" s="318" t="s">
        <v>93</v>
      </c>
      <c r="AW321" s="324" t="s">
        <v>360</v>
      </c>
      <c r="AX321" s="58" t="s">
        <v>128</v>
      </c>
      <c r="AY321" s="41" t="s">
        <v>128</v>
      </c>
      <c r="AZ321" s="41" t="s">
        <v>128</v>
      </c>
      <c r="BB321" t="str">
        <f t="shared" si="84"/>
        <v>0</v>
      </c>
      <c r="BC321" s="42" t="str">
        <f t="shared" si="87"/>
        <v>2.06.03</v>
      </c>
      <c r="BD321" s="513" t="str">
        <f t="shared" si="85"/>
        <v>KOMPUTER</v>
      </c>
      <c r="BE321" s="42">
        <f t="shared" si="86"/>
        <v>4</v>
      </c>
      <c r="BF321" s="515">
        <f t="shared" si="88"/>
        <v>688747.5</v>
      </c>
      <c r="BG321" s="42">
        <f t="shared" si="89"/>
        <v>1</v>
      </c>
      <c r="BH321" s="529">
        <f t="shared" si="90"/>
        <v>688747.5</v>
      </c>
      <c r="BI321" s="517">
        <f t="shared" si="91"/>
        <v>688747.5</v>
      </c>
      <c r="BJ321" s="515">
        <f t="shared" si="92"/>
        <v>688747.5</v>
      </c>
      <c r="BK321" s="525">
        <f t="shared" si="100"/>
        <v>688747.5</v>
      </c>
      <c r="BL321" s="525">
        <f t="shared" si="101"/>
        <v>0</v>
      </c>
      <c r="BM321" s="525">
        <f t="shared" si="94"/>
        <v>0</v>
      </c>
      <c r="BN321" s="516">
        <f t="shared" si="93"/>
        <v>2012</v>
      </c>
      <c r="BO321" s="588">
        <f t="shared" si="102"/>
        <v>10</v>
      </c>
      <c r="BP321" s="589">
        <f t="shared" si="95"/>
        <v>2754990</v>
      </c>
      <c r="BQ321" s="682">
        <f t="shared" si="96"/>
        <v>2754990</v>
      </c>
      <c r="BR321" s="591">
        <f t="shared" si="97"/>
        <v>2754990</v>
      </c>
      <c r="BS321" s="11"/>
    </row>
    <row r="322" spans="1:71" ht="30" customHeight="1" x14ac:dyDescent="0.2">
      <c r="A322" s="327"/>
      <c r="B322" s="153" t="s">
        <v>223</v>
      </c>
      <c r="C322" s="316" t="s">
        <v>34</v>
      </c>
      <c r="D322" s="486" t="str">
        <f t="shared" si="98"/>
        <v>2.06.03.04.08</v>
      </c>
      <c r="E322" s="317" t="s">
        <v>209</v>
      </c>
      <c r="F322" s="153"/>
      <c r="G322" s="133"/>
      <c r="H322" s="319"/>
      <c r="I322" s="319"/>
      <c r="J322" s="319"/>
      <c r="K322" s="319"/>
      <c r="L322" s="320" t="s">
        <v>568</v>
      </c>
      <c r="M322" s="153" t="s">
        <v>569</v>
      </c>
      <c r="N322" s="371" t="s">
        <v>142</v>
      </c>
      <c r="O322" s="153">
        <v>2012</v>
      </c>
      <c r="P322" s="371" t="s">
        <v>128</v>
      </c>
      <c r="Q322" s="371" t="s">
        <v>128</v>
      </c>
      <c r="R322" s="371" t="s">
        <v>128</v>
      </c>
      <c r="S322" s="371" t="s">
        <v>128</v>
      </c>
      <c r="T322" s="371" t="s">
        <v>128</v>
      </c>
      <c r="U322" s="319"/>
      <c r="V322" s="319"/>
      <c r="W322" s="319"/>
      <c r="X322" s="319"/>
      <c r="Y322" s="319"/>
      <c r="Z322" s="319"/>
      <c r="AA322" s="319"/>
      <c r="AB322" s="319"/>
      <c r="AC322" s="319"/>
      <c r="AD322" s="319"/>
      <c r="AE322" s="319"/>
      <c r="AF322" s="319"/>
      <c r="AG322" s="319"/>
      <c r="AH322" s="319"/>
      <c r="AI322" s="319"/>
      <c r="AJ322" s="319"/>
      <c r="AK322" s="454"/>
      <c r="AL322" s="153" t="s">
        <v>130</v>
      </c>
      <c r="AM322" s="321">
        <v>2755000</v>
      </c>
      <c r="AN322" s="153">
        <v>2012</v>
      </c>
      <c r="AO322" s="153">
        <v>1</v>
      </c>
      <c r="AP322" s="153" t="s">
        <v>439</v>
      </c>
      <c r="AQ322" s="377">
        <v>2755000</v>
      </c>
      <c r="AR322" s="126">
        <f t="shared" si="103"/>
        <v>2755000</v>
      </c>
      <c r="AS322" s="318" t="s">
        <v>86</v>
      </c>
      <c r="AT322" s="323" t="s">
        <v>128</v>
      </c>
      <c r="AU322" s="318" t="s">
        <v>359</v>
      </c>
      <c r="AV322" s="318" t="s">
        <v>93</v>
      </c>
      <c r="AW322" s="324" t="s">
        <v>360</v>
      </c>
      <c r="AX322" s="58" t="s">
        <v>128</v>
      </c>
      <c r="AY322" s="41" t="s">
        <v>128</v>
      </c>
      <c r="AZ322" s="41" t="s">
        <v>128</v>
      </c>
      <c r="BB322" t="str">
        <f t="shared" si="84"/>
        <v>0</v>
      </c>
      <c r="BC322" s="42" t="str">
        <f t="shared" si="87"/>
        <v>2.06.03</v>
      </c>
      <c r="BD322" s="513" t="str">
        <f t="shared" si="85"/>
        <v>KOMPUTER</v>
      </c>
      <c r="BE322" s="42">
        <f t="shared" si="86"/>
        <v>4</v>
      </c>
      <c r="BF322" s="515">
        <f t="shared" si="88"/>
        <v>688747.5</v>
      </c>
      <c r="BG322" s="42">
        <f t="shared" si="89"/>
        <v>1</v>
      </c>
      <c r="BH322" s="529">
        <f t="shared" si="90"/>
        <v>688747.5</v>
      </c>
      <c r="BI322" s="517">
        <f t="shared" si="91"/>
        <v>688747.5</v>
      </c>
      <c r="BJ322" s="515">
        <f t="shared" si="92"/>
        <v>688747.5</v>
      </c>
      <c r="BK322" s="525">
        <f t="shared" si="100"/>
        <v>688747.5</v>
      </c>
      <c r="BL322" s="525">
        <f t="shared" si="101"/>
        <v>0</v>
      </c>
      <c r="BM322" s="525">
        <f t="shared" si="94"/>
        <v>0</v>
      </c>
      <c r="BN322" s="516">
        <f t="shared" si="93"/>
        <v>2012</v>
      </c>
      <c r="BO322" s="588">
        <f t="shared" si="102"/>
        <v>10</v>
      </c>
      <c r="BP322" s="589">
        <f t="shared" si="95"/>
        <v>2754990</v>
      </c>
      <c r="BQ322" s="682">
        <f t="shared" si="96"/>
        <v>2754990</v>
      </c>
      <c r="BR322" s="591">
        <f t="shared" si="97"/>
        <v>2754990</v>
      </c>
      <c r="BS322" s="11"/>
    </row>
    <row r="323" spans="1:71" ht="30" customHeight="1" x14ac:dyDescent="0.2">
      <c r="A323" s="327"/>
      <c r="B323" s="153" t="s">
        <v>669</v>
      </c>
      <c r="C323" s="316"/>
      <c r="D323" s="486" t="str">
        <f t="shared" si="98"/>
        <v>2.06.02.04.03</v>
      </c>
      <c r="E323" s="317" t="s">
        <v>620</v>
      </c>
      <c r="F323" s="153"/>
      <c r="G323" s="133" t="s">
        <v>248</v>
      </c>
      <c r="H323" s="319"/>
      <c r="I323" s="319"/>
      <c r="J323" s="319"/>
      <c r="K323" s="319"/>
      <c r="L323" s="320" t="s">
        <v>594</v>
      </c>
      <c r="M323" s="153"/>
      <c r="N323" s="371" t="s">
        <v>610</v>
      </c>
      <c r="O323" s="153">
        <v>2013</v>
      </c>
      <c r="P323" s="371"/>
      <c r="Q323" s="371"/>
      <c r="R323" s="371"/>
      <c r="S323" s="371"/>
      <c r="T323" s="371"/>
      <c r="U323" s="319"/>
      <c r="V323" s="319"/>
      <c r="W323" s="319"/>
      <c r="X323" s="319"/>
      <c r="Y323" s="319"/>
      <c r="Z323" s="319"/>
      <c r="AA323" s="319"/>
      <c r="AB323" s="319"/>
      <c r="AC323" s="319"/>
      <c r="AD323" s="319"/>
      <c r="AE323" s="319"/>
      <c r="AF323" s="319"/>
      <c r="AG323" s="319"/>
      <c r="AH323" s="319"/>
      <c r="AI323" s="319"/>
      <c r="AJ323" s="319"/>
      <c r="AK323" s="454"/>
      <c r="AL323" s="153" t="s">
        <v>130</v>
      </c>
      <c r="AM323" s="321">
        <v>25974300</v>
      </c>
      <c r="AN323" s="153">
        <v>2013</v>
      </c>
      <c r="AO323" s="153">
        <v>1</v>
      </c>
      <c r="AP323" s="153" t="s">
        <v>439</v>
      </c>
      <c r="AQ323" s="377">
        <f>AR323/AO323</f>
        <v>25974300</v>
      </c>
      <c r="AR323" s="126">
        <v>25974300</v>
      </c>
      <c r="AS323" s="318"/>
      <c r="AT323" s="323"/>
      <c r="AU323" s="318"/>
      <c r="AV323" s="318"/>
      <c r="AW323" s="324"/>
      <c r="AX323" s="58"/>
      <c r="AY323" s="41"/>
      <c r="AZ323" s="41"/>
      <c r="BB323" t="str">
        <f t="shared" si="84"/>
        <v>0</v>
      </c>
      <c r="BC323" s="42" t="str">
        <f t="shared" si="87"/>
        <v>2.06.02</v>
      </c>
      <c r="BD323" s="513" t="str">
        <f t="shared" si="85"/>
        <v>ALAT RUMAH TANGGA</v>
      </c>
      <c r="BE323" s="42">
        <f t="shared" si="86"/>
        <v>5</v>
      </c>
      <c r="BF323" s="515">
        <f t="shared" si="88"/>
        <v>5194858</v>
      </c>
      <c r="BG323" s="42">
        <f t="shared" si="89"/>
        <v>0</v>
      </c>
      <c r="BH323" s="529">
        <f t="shared" si="90"/>
        <v>0</v>
      </c>
      <c r="BI323" s="517">
        <f t="shared" si="91"/>
        <v>5194858</v>
      </c>
      <c r="BJ323" s="515">
        <f t="shared" si="92"/>
        <v>5194858</v>
      </c>
      <c r="BK323" s="525">
        <f t="shared" si="100"/>
        <v>5194858</v>
      </c>
      <c r="BL323" s="525">
        <f t="shared" si="101"/>
        <v>5194858</v>
      </c>
      <c r="BM323" s="525">
        <f t="shared" si="94"/>
        <v>5194858</v>
      </c>
      <c r="BN323" s="516">
        <f t="shared" si="93"/>
        <v>2013</v>
      </c>
      <c r="BO323" s="588">
        <f t="shared" si="102"/>
        <v>10</v>
      </c>
      <c r="BP323" s="589">
        <f t="shared" si="95"/>
        <v>15584574</v>
      </c>
      <c r="BQ323" s="682">
        <f t="shared" si="96"/>
        <v>20779432</v>
      </c>
      <c r="BR323" s="591">
        <f t="shared" si="97"/>
        <v>25974290</v>
      </c>
      <c r="BS323" s="11"/>
    </row>
    <row r="324" spans="1:71" ht="30" customHeight="1" x14ac:dyDescent="0.2">
      <c r="A324" s="327"/>
      <c r="B324" s="153" t="s">
        <v>675</v>
      </c>
      <c r="C324" s="316"/>
      <c r="D324" s="486" t="str">
        <f t="shared" si="98"/>
        <v>2.06.02.01.49</v>
      </c>
      <c r="E324" s="317" t="s">
        <v>621</v>
      </c>
      <c r="F324" s="153"/>
      <c r="G324" s="133" t="s">
        <v>248</v>
      </c>
      <c r="H324" s="319"/>
      <c r="I324" s="319"/>
      <c r="J324" s="319"/>
      <c r="K324" s="319"/>
      <c r="L324" s="320" t="s">
        <v>249</v>
      </c>
      <c r="M324" s="153"/>
      <c r="N324" s="371" t="s">
        <v>611</v>
      </c>
      <c r="O324" s="153">
        <v>2013</v>
      </c>
      <c r="P324" s="371"/>
      <c r="Q324" s="371"/>
      <c r="R324" s="371"/>
      <c r="S324" s="371"/>
      <c r="T324" s="371"/>
      <c r="U324" s="319"/>
      <c r="V324" s="319"/>
      <c r="W324" s="319"/>
      <c r="X324" s="319"/>
      <c r="Y324" s="319"/>
      <c r="Z324" s="319"/>
      <c r="AA324" s="319"/>
      <c r="AB324" s="319"/>
      <c r="AC324" s="319"/>
      <c r="AD324" s="319"/>
      <c r="AE324" s="319"/>
      <c r="AF324" s="319"/>
      <c r="AG324" s="319"/>
      <c r="AH324" s="319"/>
      <c r="AI324" s="319"/>
      <c r="AJ324" s="319"/>
      <c r="AK324" s="454"/>
      <c r="AL324" s="153" t="s">
        <v>130</v>
      </c>
      <c r="AM324" s="321">
        <v>9845000</v>
      </c>
      <c r="AN324" s="153">
        <v>2013</v>
      </c>
      <c r="AO324" s="153">
        <v>1</v>
      </c>
      <c r="AP324" s="153" t="s">
        <v>489</v>
      </c>
      <c r="AQ324" s="377">
        <f t="shared" ref="AQ324:AQ337" si="104">AR324/AO324</f>
        <v>9845000</v>
      </c>
      <c r="AR324" s="126">
        <v>9845000</v>
      </c>
      <c r="AS324" s="318"/>
      <c r="AT324" s="323"/>
      <c r="AU324" s="318"/>
      <c r="AV324" s="318"/>
      <c r="AW324" s="324"/>
      <c r="AX324" s="58"/>
      <c r="AY324" s="41"/>
      <c r="AZ324" s="41"/>
      <c r="BB324" t="str">
        <f t="shared" si="84"/>
        <v>0</v>
      </c>
      <c r="BC324" s="42" t="str">
        <f t="shared" si="87"/>
        <v>2.06.02</v>
      </c>
      <c r="BD324" s="513" t="str">
        <f t="shared" si="85"/>
        <v>ALAT RUMAH TANGGA</v>
      </c>
      <c r="BE324" s="42">
        <f t="shared" si="86"/>
        <v>5</v>
      </c>
      <c r="BF324" s="515">
        <f t="shared" si="88"/>
        <v>1968998</v>
      </c>
      <c r="BG324" s="42">
        <f t="shared" si="89"/>
        <v>0</v>
      </c>
      <c r="BH324" s="529">
        <f t="shared" si="90"/>
        <v>0</v>
      </c>
      <c r="BI324" s="517">
        <f t="shared" si="91"/>
        <v>1968998</v>
      </c>
      <c r="BJ324" s="515">
        <f t="shared" si="92"/>
        <v>1968998</v>
      </c>
      <c r="BK324" s="525">
        <f t="shared" si="100"/>
        <v>1968998</v>
      </c>
      <c r="BL324" s="525">
        <f t="shared" si="101"/>
        <v>1968998</v>
      </c>
      <c r="BM324" s="525">
        <f t="shared" si="94"/>
        <v>1968998</v>
      </c>
      <c r="BN324" s="516">
        <f t="shared" si="93"/>
        <v>2013</v>
      </c>
      <c r="BO324" s="588">
        <f t="shared" si="102"/>
        <v>10</v>
      </c>
      <c r="BP324" s="589">
        <f t="shared" si="95"/>
        <v>5906994</v>
      </c>
      <c r="BQ324" s="682">
        <f t="shared" si="96"/>
        <v>7875992</v>
      </c>
      <c r="BR324" s="591">
        <f t="shared" si="97"/>
        <v>9844990</v>
      </c>
      <c r="BS324" s="11"/>
    </row>
    <row r="325" spans="1:71" ht="30" customHeight="1" x14ac:dyDescent="0.2">
      <c r="A325" s="327"/>
      <c r="B325" s="133" t="s">
        <v>144</v>
      </c>
      <c r="C325" s="316"/>
      <c r="D325" s="486" t="str">
        <f t="shared" si="98"/>
        <v>2.06.03.02.01</v>
      </c>
      <c r="E325" s="317" t="s">
        <v>595</v>
      </c>
      <c r="F325" s="153"/>
      <c r="G325" s="133" t="s">
        <v>597</v>
      </c>
      <c r="H325" s="319"/>
      <c r="I325" s="319"/>
      <c r="J325" s="319"/>
      <c r="K325" s="319"/>
      <c r="L325" s="320" t="s">
        <v>599</v>
      </c>
      <c r="M325" s="153"/>
      <c r="N325" s="371" t="s">
        <v>142</v>
      </c>
      <c r="O325" s="153">
        <v>2013</v>
      </c>
      <c r="P325" s="371"/>
      <c r="Q325" s="371"/>
      <c r="R325" s="371"/>
      <c r="S325" s="371"/>
      <c r="T325" s="371"/>
      <c r="U325" s="319"/>
      <c r="V325" s="319"/>
      <c r="W325" s="319"/>
      <c r="X325" s="319"/>
      <c r="Y325" s="319"/>
      <c r="Z325" s="319"/>
      <c r="AA325" s="319"/>
      <c r="AB325" s="319"/>
      <c r="AC325" s="319"/>
      <c r="AD325" s="319"/>
      <c r="AE325" s="319"/>
      <c r="AF325" s="319"/>
      <c r="AG325" s="319"/>
      <c r="AH325" s="319"/>
      <c r="AI325" s="319"/>
      <c r="AJ325" s="319"/>
      <c r="AK325" s="454"/>
      <c r="AL325" s="153" t="s">
        <v>130</v>
      </c>
      <c r="AM325" s="321">
        <v>58936106.026814654</v>
      </c>
      <c r="AN325" s="153">
        <v>2013</v>
      </c>
      <c r="AO325" s="153">
        <v>3</v>
      </c>
      <c r="AP325" s="153" t="s">
        <v>439</v>
      </c>
      <c r="AQ325" s="377">
        <f t="shared" si="104"/>
        <v>19645368.675604884</v>
      </c>
      <c r="AR325" s="126">
        <v>58936106.026814654</v>
      </c>
      <c r="AS325" s="318" t="s">
        <v>86</v>
      </c>
      <c r="AT325" s="323"/>
      <c r="AU325" s="318"/>
      <c r="AV325" s="318"/>
      <c r="AW325" s="324"/>
      <c r="AX325" s="58"/>
      <c r="AY325" s="41"/>
      <c r="AZ325" s="41"/>
      <c r="BB325" t="str">
        <f t="shared" si="84"/>
        <v>0</v>
      </c>
      <c r="BC325" s="42" t="str">
        <f t="shared" si="87"/>
        <v>2.06.03</v>
      </c>
      <c r="BD325" s="513" t="str">
        <f t="shared" si="85"/>
        <v>KOMPUTER</v>
      </c>
      <c r="BE325" s="42">
        <f t="shared" si="86"/>
        <v>4</v>
      </c>
      <c r="BF325" s="515">
        <f t="shared" si="88"/>
        <v>14734024.006703664</v>
      </c>
      <c r="BG325" s="42">
        <f t="shared" si="89"/>
        <v>0</v>
      </c>
      <c r="BH325" s="529">
        <f t="shared" si="90"/>
        <v>0</v>
      </c>
      <c r="BI325" s="517">
        <f t="shared" si="91"/>
        <v>14734024.006703664</v>
      </c>
      <c r="BJ325" s="515">
        <f t="shared" si="92"/>
        <v>14734024.006703664</v>
      </c>
      <c r="BK325" s="525">
        <f t="shared" si="100"/>
        <v>14734024.006703664</v>
      </c>
      <c r="BL325" s="525">
        <f t="shared" si="101"/>
        <v>14734024.006703664</v>
      </c>
      <c r="BM325" s="525">
        <f t="shared" si="94"/>
        <v>0</v>
      </c>
      <c r="BN325" s="516">
        <f t="shared" si="93"/>
        <v>2013</v>
      </c>
      <c r="BO325" s="588">
        <f t="shared" si="102"/>
        <v>10</v>
      </c>
      <c r="BP325" s="589">
        <f t="shared" si="95"/>
        <v>44202072.020110995</v>
      </c>
      <c r="BQ325" s="682">
        <f t="shared" si="96"/>
        <v>58936096.026814654</v>
      </c>
      <c r="BR325" s="591">
        <f t="shared" si="97"/>
        <v>58936096.026814654</v>
      </c>
      <c r="BS325" s="11"/>
    </row>
    <row r="326" spans="1:71" ht="30" customHeight="1" x14ac:dyDescent="0.2">
      <c r="A326" s="327"/>
      <c r="B326" s="133" t="s">
        <v>678</v>
      </c>
      <c r="C326" s="316"/>
      <c r="D326" s="486" t="str">
        <f t="shared" si="98"/>
        <v>2.06.03.02.03</v>
      </c>
      <c r="E326" s="317" t="s">
        <v>622</v>
      </c>
      <c r="F326" s="153"/>
      <c r="G326" s="133" t="s">
        <v>248</v>
      </c>
      <c r="H326" s="319"/>
      <c r="I326" s="319"/>
      <c r="J326" s="319"/>
      <c r="K326" s="319"/>
      <c r="L326" s="320" t="s">
        <v>600</v>
      </c>
      <c r="M326" s="153"/>
      <c r="N326" s="371" t="s">
        <v>142</v>
      </c>
      <c r="O326" s="153">
        <v>2013</v>
      </c>
      <c r="P326" s="371"/>
      <c r="Q326" s="371"/>
      <c r="R326" s="371"/>
      <c r="S326" s="371"/>
      <c r="T326" s="371"/>
      <c r="U326" s="319"/>
      <c r="V326" s="319"/>
      <c r="W326" s="319"/>
      <c r="X326" s="319"/>
      <c r="Y326" s="319"/>
      <c r="Z326" s="319"/>
      <c r="AA326" s="319"/>
      <c r="AB326" s="319"/>
      <c r="AC326" s="319"/>
      <c r="AD326" s="319"/>
      <c r="AE326" s="319"/>
      <c r="AF326" s="319"/>
      <c r="AG326" s="319"/>
      <c r="AH326" s="319"/>
      <c r="AI326" s="319"/>
      <c r="AJ326" s="319"/>
      <c r="AK326" s="454"/>
      <c r="AL326" s="153" t="s">
        <v>130</v>
      </c>
      <c r="AM326" s="321">
        <v>19823054.316537432</v>
      </c>
      <c r="AN326" s="153">
        <v>2013</v>
      </c>
      <c r="AO326" s="153">
        <v>1</v>
      </c>
      <c r="AP326" s="153" t="s">
        <v>439</v>
      </c>
      <c r="AQ326" s="377">
        <f t="shared" si="104"/>
        <v>19823054.316537432</v>
      </c>
      <c r="AR326" s="126">
        <v>19823054.316537432</v>
      </c>
      <c r="AS326" s="318" t="s">
        <v>86</v>
      </c>
      <c r="AT326" s="323"/>
      <c r="AU326" s="318"/>
      <c r="AV326" s="318"/>
      <c r="AW326" s="324"/>
      <c r="AX326" s="58"/>
      <c r="AY326" s="41"/>
      <c r="AZ326" s="41"/>
      <c r="BB326" t="str">
        <f t="shared" si="84"/>
        <v>0</v>
      </c>
      <c r="BC326" s="42" t="str">
        <f t="shared" si="87"/>
        <v>2.06.03</v>
      </c>
      <c r="BD326" s="513" t="str">
        <f t="shared" si="85"/>
        <v>KOMPUTER</v>
      </c>
      <c r="BE326" s="42">
        <f t="shared" si="86"/>
        <v>4</v>
      </c>
      <c r="BF326" s="515">
        <f t="shared" si="88"/>
        <v>4955761.0791343581</v>
      </c>
      <c r="BG326" s="42">
        <f t="shared" si="89"/>
        <v>0</v>
      </c>
      <c r="BH326" s="529">
        <f t="shared" si="90"/>
        <v>0</v>
      </c>
      <c r="BI326" s="517">
        <f t="shared" si="91"/>
        <v>4955761.0791343581</v>
      </c>
      <c r="BJ326" s="515">
        <f t="shared" si="92"/>
        <v>4955761.0791343581</v>
      </c>
      <c r="BK326" s="525">
        <f t="shared" si="100"/>
        <v>4955761.0791343581</v>
      </c>
      <c r="BL326" s="525">
        <f t="shared" si="101"/>
        <v>4955761.0791343581</v>
      </c>
      <c r="BM326" s="525">
        <f t="shared" si="94"/>
        <v>0</v>
      </c>
      <c r="BN326" s="516">
        <f t="shared" si="93"/>
        <v>2013</v>
      </c>
      <c r="BO326" s="588">
        <f t="shared" si="102"/>
        <v>10</v>
      </c>
      <c r="BP326" s="589">
        <f t="shared" si="95"/>
        <v>14867283.237403074</v>
      </c>
      <c r="BQ326" s="682">
        <f t="shared" si="96"/>
        <v>19823044.316537432</v>
      </c>
      <c r="BR326" s="591">
        <f t="shared" si="97"/>
        <v>19823044.316537432</v>
      </c>
      <c r="BS326" s="11"/>
    </row>
    <row r="327" spans="1:71" ht="30" customHeight="1" x14ac:dyDescent="0.2">
      <c r="A327" s="327"/>
      <c r="B327" s="133" t="s">
        <v>678</v>
      </c>
      <c r="C327" s="316"/>
      <c r="D327" s="486" t="str">
        <f t="shared" si="98"/>
        <v>2.06.03.02.03</v>
      </c>
      <c r="E327" s="317" t="s">
        <v>622</v>
      </c>
      <c r="F327" s="153"/>
      <c r="G327" s="133" t="s">
        <v>598</v>
      </c>
      <c r="H327" s="319"/>
      <c r="I327" s="319"/>
      <c r="J327" s="319"/>
      <c r="K327" s="319"/>
      <c r="L327" s="320" t="s">
        <v>601</v>
      </c>
      <c r="M327" s="153"/>
      <c r="N327" s="371" t="s">
        <v>612</v>
      </c>
      <c r="O327" s="153">
        <v>2013</v>
      </c>
      <c r="P327" s="371"/>
      <c r="Q327" s="371"/>
      <c r="R327" s="371"/>
      <c r="S327" s="371"/>
      <c r="T327" s="371"/>
      <c r="U327" s="319"/>
      <c r="V327" s="319"/>
      <c r="W327" s="319"/>
      <c r="X327" s="319"/>
      <c r="Y327" s="319"/>
      <c r="Z327" s="319"/>
      <c r="AA327" s="319"/>
      <c r="AB327" s="319"/>
      <c r="AC327" s="319"/>
      <c r="AD327" s="319"/>
      <c r="AE327" s="319"/>
      <c r="AF327" s="319"/>
      <c r="AG327" s="319"/>
      <c r="AH327" s="319"/>
      <c r="AI327" s="319"/>
      <c r="AJ327" s="319"/>
      <c r="AK327" s="454"/>
      <c r="AL327" s="153" t="s">
        <v>130</v>
      </c>
      <c r="AM327" s="321">
        <v>50240614.973678067</v>
      </c>
      <c r="AN327" s="153">
        <v>2013</v>
      </c>
      <c r="AO327" s="153">
        <v>2</v>
      </c>
      <c r="AP327" s="153" t="s">
        <v>439</v>
      </c>
      <c r="AQ327" s="377">
        <f t="shared" si="104"/>
        <v>25120307.486839034</v>
      </c>
      <c r="AR327" s="126">
        <v>50240614.973678067</v>
      </c>
      <c r="AS327" s="318" t="s">
        <v>86</v>
      </c>
      <c r="AT327" s="323"/>
      <c r="AU327" s="318"/>
      <c r="AV327" s="318"/>
      <c r="AW327" s="324"/>
      <c r="AX327" s="58"/>
      <c r="AY327" s="41"/>
      <c r="AZ327" s="41"/>
      <c r="BB327" t="str">
        <f t="shared" si="84"/>
        <v>0</v>
      </c>
      <c r="BC327" s="42" t="str">
        <f t="shared" si="87"/>
        <v>2.06.03</v>
      </c>
      <c r="BD327" s="513" t="str">
        <f t="shared" si="85"/>
        <v>KOMPUTER</v>
      </c>
      <c r="BE327" s="42">
        <f t="shared" si="86"/>
        <v>4</v>
      </c>
      <c r="BF327" s="515">
        <f t="shared" si="88"/>
        <v>12560151.243419517</v>
      </c>
      <c r="BG327" s="42">
        <f t="shared" si="89"/>
        <v>0</v>
      </c>
      <c r="BH327" s="529">
        <f t="shared" si="90"/>
        <v>0</v>
      </c>
      <c r="BI327" s="517">
        <f t="shared" si="91"/>
        <v>12560151.243419517</v>
      </c>
      <c r="BJ327" s="515">
        <f t="shared" si="92"/>
        <v>12560151.243419517</v>
      </c>
      <c r="BK327" s="525">
        <f t="shared" si="100"/>
        <v>12560151.243419517</v>
      </c>
      <c r="BL327" s="525">
        <f t="shared" si="101"/>
        <v>12560151.243419517</v>
      </c>
      <c r="BM327" s="525">
        <f t="shared" si="94"/>
        <v>0</v>
      </c>
      <c r="BN327" s="516">
        <f t="shared" si="93"/>
        <v>2013</v>
      </c>
      <c r="BO327" s="588">
        <f t="shared" si="102"/>
        <v>10</v>
      </c>
      <c r="BP327" s="589">
        <f t="shared" si="95"/>
        <v>37680453.730258554</v>
      </c>
      <c r="BQ327" s="682">
        <f t="shared" si="96"/>
        <v>50240604.973678067</v>
      </c>
      <c r="BR327" s="591">
        <f t="shared" si="97"/>
        <v>50240604.973678067</v>
      </c>
      <c r="BS327" s="11"/>
    </row>
    <row r="328" spans="1:71" ht="30" customHeight="1" x14ac:dyDescent="0.2">
      <c r="A328" s="327"/>
      <c r="B328" s="153" t="s">
        <v>223</v>
      </c>
      <c r="C328" s="316"/>
      <c r="D328" s="486" t="str">
        <f t="shared" si="98"/>
        <v>2.06.03.04.08</v>
      </c>
      <c r="E328" s="317" t="s">
        <v>623</v>
      </c>
      <c r="F328" s="153"/>
      <c r="G328" s="133" t="s">
        <v>248</v>
      </c>
      <c r="H328" s="319"/>
      <c r="I328" s="319"/>
      <c r="J328" s="319"/>
      <c r="K328" s="319"/>
      <c r="L328" s="320" t="s">
        <v>602</v>
      </c>
      <c r="M328" s="153"/>
      <c r="N328" s="371" t="s">
        <v>142</v>
      </c>
      <c r="O328" s="153">
        <v>2013</v>
      </c>
      <c r="P328" s="371"/>
      <c r="Q328" s="371"/>
      <c r="R328" s="371"/>
      <c r="S328" s="371"/>
      <c r="T328" s="371"/>
      <c r="U328" s="319"/>
      <c r="V328" s="319"/>
      <c r="W328" s="319"/>
      <c r="X328" s="319"/>
      <c r="Y328" s="319"/>
      <c r="Z328" s="319"/>
      <c r="AA328" s="319"/>
      <c r="AB328" s="319"/>
      <c r="AC328" s="319"/>
      <c r="AD328" s="319"/>
      <c r="AE328" s="319"/>
      <c r="AF328" s="319"/>
      <c r="AG328" s="319"/>
      <c r="AH328" s="319"/>
      <c r="AI328" s="319"/>
      <c r="AJ328" s="319"/>
      <c r="AK328" s="454"/>
      <c r="AL328" s="153" t="s">
        <v>130</v>
      </c>
      <c r="AM328" s="321">
        <v>8034944.6829698402</v>
      </c>
      <c r="AN328" s="153">
        <v>2013</v>
      </c>
      <c r="AO328" s="153">
        <v>1</v>
      </c>
      <c r="AP328" s="153" t="s">
        <v>439</v>
      </c>
      <c r="AQ328" s="377">
        <f t="shared" si="104"/>
        <v>8034944.6829698402</v>
      </c>
      <c r="AR328" s="126">
        <v>8034944.6829698402</v>
      </c>
      <c r="AS328" s="318" t="s">
        <v>86</v>
      </c>
      <c r="AT328" s="323"/>
      <c r="AU328" s="318"/>
      <c r="AV328" s="318"/>
      <c r="AW328" s="324"/>
      <c r="AX328" s="58"/>
      <c r="AY328" s="41"/>
      <c r="AZ328" s="41"/>
      <c r="BB328" t="str">
        <f t="shared" si="84"/>
        <v>0</v>
      </c>
      <c r="BC328" s="42" t="str">
        <f t="shared" si="87"/>
        <v>2.06.03</v>
      </c>
      <c r="BD328" s="513" t="str">
        <f t="shared" si="85"/>
        <v>KOMPUTER</v>
      </c>
      <c r="BE328" s="42">
        <f t="shared" si="86"/>
        <v>4</v>
      </c>
      <c r="BF328" s="515">
        <f t="shared" si="88"/>
        <v>2008733.6707424601</v>
      </c>
      <c r="BG328" s="42">
        <f t="shared" si="89"/>
        <v>0</v>
      </c>
      <c r="BH328" s="529">
        <f t="shared" si="90"/>
        <v>0</v>
      </c>
      <c r="BI328" s="517">
        <f t="shared" si="91"/>
        <v>2008733.6707424601</v>
      </c>
      <c r="BJ328" s="515">
        <f t="shared" si="92"/>
        <v>2008733.6707424601</v>
      </c>
      <c r="BK328" s="525">
        <f t="shared" si="100"/>
        <v>2008733.6707424601</v>
      </c>
      <c r="BL328" s="525">
        <f t="shared" si="101"/>
        <v>2008733.6707424601</v>
      </c>
      <c r="BM328" s="525">
        <f t="shared" si="94"/>
        <v>0</v>
      </c>
      <c r="BN328" s="516">
        <f t="shared" si="93"/>
        <v>2013</v>
      </c>
      <c r="BO328" s="588">
        <f t="shared" si="102"/>
        <v>10</v>
      </c>
      <c r="BP328" s="589">
        <f t="shared" si="95"/>
        <v>6026201.0122273806</v>
      </c>
      <c r="BQ328" s="682">
        <f t="shared" si="96"/>
        <v>8034934.6829698402</v>
      </c>
      <c r="BR328" s="591">
        <f t="shared" si="97"/>
        <v>8034934.6829698402</v>
      </c>
      <c r="BS328" s="11"/>
    </row>
    <row r="329" spans="1:71" ht="30" customHeight="1" x14ac:dyDescent="0.2">
      <c r="A329" s="327"/>
      <c r="B329" s="153" t="s">
        <v>903</v>
      </c>
      <c r="C329" s="316"/>
      <c r="D329" s="486" t="str">
        <f t="shared" si="98"/>
        <v>2.06.03.00.00</v>
      </c>
      <c r="E329" s="317" t="s">
        <v>596</v>
      </c>
      <c r="F329" s="153"/>
      <c r="G329" s="133" t="s">
        <v>248</v>
      </c>
      <c r="H329" s="319"/>
      <c r="I329" s="319"/>
      <c r="J329" s="319"/>
      <c r="K329" s="319"/>
      <c r="L329" s="320"/>
      <c r="M329" s="153"/>
      <c r="N329" s="371" t="s">
        <v>613</v>
      </c>
      <c r="O329" s="153">
        <v>2013</v>
      </c>
      <c r="P329" s="371"/>
      <c r="Q329" s="371"/>
      <c r="R329" s="371"/>
      <c r="S329" s="371"/>
      <c r="T329" s="371"/>
      <c r="U329" s="319"/>
      <c r="V329" s="319"/>
      <c r="W329" s="319"/>
      <c r="X329" s="319"/>
      <c r="Y329" s="319"/>
      <c r="Z329" s="319"/>
      <c r="AA329" s="319"/>
      <c r="AB329" s="319"/>
      <c r="AC329" s="319"/>
      <c r="AD329" s="319"/>
      <c r="AE329" s="319"/>
      <c r="AF329" s="319"/>
      <c r="AG329" s="319"/>
      <c r="AH329" s="319"/>
      <c r="AI329" s="319"/>
      <c r="AJ329" s="319"/>
      <c r="AK329" s="454"/>
      <c r="AL329" s="153" t="s">
        <v>130</v>
      </c>
      <c r="AM329" s="321">
        <v>94849455.477020636</v>
      </c>
      <c r="AN329" s="153">
        <v>2013</v>
      </c>
      <c r="AO329" s="153">
        <v>1</v>
      </c>
      <c r="AP329" s="153" t="s">
        <v>616</v>
      </c>
      <c r="AQ329" s="377">
        <f t="shared" si="104"/>
        <v>94849455.477020636</v>
      </c>
      <c r="AR329" s="126">
        <v>94849455.477020636</v>
      </c>
      <c r="AS329" s="318" t="s">
        <v>86</v>
      </c>
      <c r="AT329" s="323"/>
      <c r="AU329" s="318"/>
      <c r="AV329" s="318"/>
      <c r="AW329" s="324"/>
      <c r="AX329" s="58"/>
      <c r="AY329" s="41"/>
      <c r="AZ329" s="41"/>
      <c r="BB329" t="str">
        <f t="shared" si="84"/>
        <v>0</v>
      </c>
      <c r="BC329" s="42" t="str">
        <f t="shared" si="87"/>
        <v>2.06.03</v>
      </c>
      <c r="BD329" s="513" t="str">
        <f t="shared" si="85"/>
        <v>KOMPUTER</v>
      </c>
      <c r="BE329" s="42">
        <f t="shared" si="86"/>
        <v>4</v>
      </c>
      <c r="BF329" s="515">
        <f t="shared" si="88"/>
        <v>23712361.369255159</v>
      </c>
      <c r="BG329" s="42">
        <f t="shared" si="89"/>
        <v>0</v>
      </c>
      <c r="BH329" s="529">
        <f t="shared" si="90"/>
        <v>0</v>
      </c>
      <c r="BI329" s="517">
        <f t="shared" si="91"/>
        <v>23712361.369255159</v>
      </c>
      <c r="BJ329" s="515">
        <f t="shared" si="92"/>
        <v>23712361.369255159</v>
      </c>
      <c r="BK329" s="525">
        <f t="shared" si="100"/>
        <v>23712361.369255159</v>
      </c>
      <c r="BL329" s="525">
        <f t="shared" si="101"/>
        <v>23712361.369255159</v>
      </c>
      <c r="BM329" s="525">
        <f t="shared" si="94"/>
        <v>0</v>
      </c>
      <c r="BN329" s="516">
        <f t="shared" si="93"/>
        <v>2013</v>
      </c>
      <c r="BO329" s="588">
        <f t="shared" si="102"/>
        <v>10</v>
      </c>
      <c r="BP329" s="589">
        <f t="shared" si="95"/>
        <v>71137084.107765481</v>
      </c>
      <c r="BQ329" s="682">
        <f t="shared" si="96"/>
        <v>94849445.477020636</v>
      </c>
      <c r="BR329" s="591">
        <f t="shared" si="97"/>
        <v>94849445.477020636</v>
      </c>
      <c r="BS329" s="11"/>
    </row>
    <row r="330" spans="1:71" ht="30" customHeight="1" x14ac:dyDescent="0.2">
      <c r="A330" s="327"/>
      <c r="B330" s="133" t="s">
        <v>144</v>
      </c>
      <c r="C330" s="316"/>
      <c r="D330" s="486" t="str">
        <f t="shared" si="98"/>
        <v>2.06.03.02.01</v>
      </c>
      <c r="E330" s="317" t="s">
        <v>210</v>
      </c>
      <c r="F330" s="153"/>
      <c r="G330" s="133" t="s">
        <v>248</v>
      </c>
      <c r="H330" s="319"/>
      <c r="I330" s="319"/>
      <c r="J330" s="319"/>
      <c r="K330" s="319"/>
      <c r="L330" s="320" t="s">
        <v>603</v>
      </c>
      <c r="M330" s="153"/>
      <c r="N330" s="371" t="s">
        <v>142</v>
      </c>
      <c r="O330" s="153">
        <v>2013</v>
      </c>
      <c r="P330" s="371"/>
      <c r="Q330" s="371"/>
      <c r="R330" s="371"/>
      <c r="S330" s="371"/>
      <c r="T330" s="371"/>
      <c r="U330" s="319"/>
      <c r="V330" s="319"/>
      <c r="W330" s="319"/>
      <c r="X330" s="319"/>
      <c r="Y330" s="319"/>
      <c r="Z330" s="319"/>
      <c r="AA330" s="319"/>
      <c r="AB330" s="319"/>
      <c r="AC330" s="319"/>
      <c r="AD330" s="319"/>
      <c r="AE330" s="319"/>
      <c r="AF330" s="319"/>
      <c r="AG330" s="319"/>
      <c r="AH330" s="319"/>
      <c r="AI330" s="319"/>
      <c r="AJ330" s="319"/>
      <c r="AK330" s="454"/>
      <c r="AL330" s="153" t="s">
        <v>130</v>
      </c>
      <c r="AM330" s="321">
        <v>19990144.522979364</v>
      </c>
      <c r="AN330" s="153">
        <v>2013</v>
      </c>
      <c r="AO330" s="153">
        <v>1</v>
      </c>
      <c r="AP330" s="153" t="s">
        <v>439</v>
      </c>
      <c r="AQ330" s="377">
        <f t="shared" si="104"/>
        <v>19990144.522979364</v>
      </c>
      <c r="AR330" s="126">
        <v>19990144.522979364</v>
      </c>
      <c r="AS330" s="318" t="s">
        <v>86</v>
      </c>
      <c r="AT330" s="323"/>
      <c r="AU330" s="318"/>
      <c r="AV330" s="318"/>
      <c r="AW330" s="324"/>
      <c r="AX330" s="58"/>
      <c r="AY330" s="41"/>
      <c r="AZ330" s="41"/>
      <c r="BB330" t="str">
        <f t="shared" si="84"/>
        <v>0</v>
      </c>
      <c r="BC330" s="42" t="str">
        <f t="shared" si="87"/>
        <v>2.06.03</v>
      </c>
      <c r="BD330" s="513" t="str">
        <f t="shared" si="85"/>
        <v>KOMPUTER</v>
      </c>
      <c r="BE330" s="42">
        <f t="shared" si="86"/>
        <v>4</v>
      </c>
      <c r="BF330" s="515">
        <f t="shared" si="88"/>
        <v>4997533.6307448409</v>
      </c>
      <c r="BG330" s="42">
        <f t="shared" si="89"/>
        <v>0</v>
      </c>
      <c r="BH330" s="529">
        <f t="shared" si="90"/>
        <v>0</v>
      </c>
      <c r="BI330" s="517">
        <f t="shared" si="91"/>
        <v>4997533.6307448409</v>
      </c>
      <c r="BJ330" s="515">
        <f t="shared" si="92"/>
        <v>4997533.6307448409</v>
      </c>
      <c r="BK330" s="525">
        <f t="shared" si="100"/>
        <v>4997533.6307448409</v>
      </c>
      <c r="BL330" s="525">
        <f t="shared" si="101"/>
        <v>4997533.6307448409</v>
      </c>
      <c r="BM330" s="525">
        <f t="shared" si="94"/>
        <v>0</v>
      </c>
      <c r="BN330" s="516">
        <f t="shared" si="93"/>
        <v>2013</v>
      </c>
      <c r="BO330" s="588">
        <f t="shared" si="102"/>
        <v>10</v>
      </c>
      <c r="BP330" s="589">
        <f t="shared" si="95"/>
        <v>14992600.892234523</v>
      </c>
      <c r="BQ330" s="682">
        <f t="shared" si="96"/>
        <v>19990134.522979364</v>
      </c>
      <c r="BR330" s="591">
        <f t="shared" si="97"/>
        <v>19990134.522979364</v>
      </c>
      <c r="BS330" s="11"/>
    </row>
    <row r="331" spans="1:71" ht="30" customHeight="1" x14ac:dyDescent="0.2">
      <c r="A331" s="327"/>
      <c r="B331" s="133" t="s">
        <v>144</v>
      </c>
      <c r="C331" s="316"/>
      <c r="D331" s="486" t="str">
        <f t="shared" si="98"/>
        <v>2.06.03.02.01</v>
      </c>
      <c r="E331" s="317" t="s">
        <v>624</v>
      </c>
      <c r="F331" s="153"/>
      <c r="G331" s="133" t="s">
        <v>598</v>
      </c>
      <c r="H331" s="319"/>
      <c r="I331" s="319"/>
      <c r="J331" s="319"/>
      <c r="K331" s="319"/>
      <c r="L331" s="320" t="s">
        <v>604</v>
      </c>
      <c r="M331" s="153"/>
      <c r="N331" s="371" t="s">
        <v>142</v>
      </c>
      <c r="O331" s="153">
        <v>2013</v>
      </c>
      <c r="P331" s="371"/>
      <c r="Q331" s="371"/>
      <c r="R331" s="371"/>
      <c r="S331" s="371"/>
      <c r="T331" s="371"/>
      <c r="U331" s="319"/>
      <c r="V331" s="319"/>
      <c r="W331" s="319"/>
      <c r="X331" s="319"/>
      <c r="Y331" s="319"/>
      <c r="Z331" s="319"/>
      <c r="AA331" s="319"/>
      <c r="AB331" s="319"/>
      <c r="AC331" s="319"/>
      <c r="AD331" s="319"/>
      <c r="AE331" s="319"/>
      <c r="AF331" s="319"/>
      <c r="AG331" s="319"/>
      <c r="AH331" s="319"/>
      <c r="AI331" s="319"/>
      <c r="AJ331" s="319"/>
      <c r="AK331" s="454"/>
      <c r="AL331" s="153" t="s">
        <v>130</v>
      </c>
      <c r="AM331" s="321">
        <v>31813377.265238881</v>
      </c>
      <c r="AN331" s="153">
        <v>2013</v>
      </c>
      <c r="AO331" s="153">
        <v>2</v>
      </c>
      <c r="AP331" s="153" t="s">
        <v>439</v>
      </c>
      <c r="AQ331" s="377">
        <f t="shared" si="104"/>
        <v>15906688.632619441</v>
      </c>
      <c r="AR331" s="126">
        <v>31813377.265238881</v>
      </c>
      <c r="AS331" s="318" t="s">
        <v>86</v>
      </c>
      <c r="AT331" s="323"/>
      <c r="AU331" s="318"/>
      <c r="AV331" s="318"/>
      <c r="AW331" s="324"/>
      <c r="AX331" s="58"/>
      <c r="AY331" s="41"/>
      <c r="AZ331" s="41"/>
      <c r="BB331" t="str">
        <f t="shared" ref="BB331:BB413" si="105">IF(AM331&lt;300000,AM331,"0")</f>
        <v>0</v>
      </c>
      <c r="BC331" s="42" t="str">
        <f t="shared" si="87"/>
        <v>2.06.03</v>
      </c>
      <c r="BD331" s="513" t="str">
        <f t="shared" si="85"/>
        <v>KOMPUTER</v>
      </c>
      <c r="BE331" s="42">
        <f t="shared" si="86"/>
        <v>4</v>
      </c>
      <c r="BF331" s="515">
        <f t="shared" si="88"/>
        <v>7953341.8163097203</v>
      </c>
      <c r="BG331" s="42">
        <f t="shared" si="89"/>
        <v>0</v>
      </c>
      <c r="BH331" s="529">
        <f t="shared" si="90"/>
        <v>0</v>
      </c>
      <c r="BI331" s="517">
        <f t="shared" si="91"/>
        <v>7953341.8163097203</v>
      </c>
      <c r="BJ331" s="515">
        <f t="shared" si="92"/>
        <v>7953341.8163097203</v>
      </c>
      <c r="BK331" s="525">
        <f t="shared" si="100"/>
        <v>7953341.8163097203</v>
      </c>
      <c r="BL331" s="525">
        <f t="shared" si="101"/>
        <v>7953341.8163097203</v>
      </c>
      <c r="BM331" s="525">
        <f t="shared" si="94"/>
        <v>0</v>
      </c>
      <c r="BN331" s="516">
        <f t="shared" si="93"/>
        <v>2013</v>
      </c>
      <c r="BO331" s="588">
        <f t="shared" si="102"/>
        <v>10</v>
      </c>
      <c r="BP331" s="589">
        <f t="shared" si="95"/>
        <v>23860025.448929161</v>
      </c>
      <c r="BQ331" s="682">
        <f t="shared" si="96"/>
        <v>31813367.265238881</v>
      </c>
      <c r="BR331" s="591">
        <f t="shared" si="97"/>
        <v>31813367.265238881</v>
      </c>
      <c r="BS331" s="11"/>
    </row>
    <row r="332" spans="1:71" ht="30" customHeight="1" x14ac:dyDescent="0.2">
      <c r="A332" s="327"/>
      <c r="B332" s="153" t="s">
        <v>224</v>
      </c>
      <c r="C332" s="316"/>
      <c r="D332" s="486" t="str">
        <f t="shared" si="98"/>
        <v>2.06.03.02.02</v>
      </c>
      <c r="E332" s="317" t="s">
        <v>625</v>
      </c>
      <c r="F332" s="153"/>
      <c r="G332" s="133" t="s">
        <v>248</v>
      </c>
      <c r="H332" s="319"/>
      <c r="I332" s="319"/>
      <c r="J332" s="319"/>
      <c r="K332" s="319"/>
      <c r="L332" s="320" t="s">
        <v>600</v>
      </c>
      <c r="M332" s="153"/>
      <c r="N332" s="371" t="s">
        <v>142</v>
      </c>
      <c r="O332" s="153">
        <v>2013</v>
      </c>
      <c r="P332" s="371"/>
      <c r="Q332" s="371"/>
      <c r="R332" s="371"/>
      <c r="S332" s="371"/>
      <c r="T332" s="371"/>
      <c r="U332" s="319"/>
      <c r="V332" s="319"/>
      <c r="W332" s="319"/>
      <c r="X332" s="319"/>
      <c r="Y332" s="319"/>
      <c r="Z332" s="319"/>
      <c r="AA332" s="319"/>
      <c r="AB332" s="319"/>
      <c r="AC332" s="319"/>
      <c r="AD332" s="319"/>
      <c r="AE332" s="319"/>
      <c r="AF332" s="319"/>
      <c r="AG332" s="319"/>
      <c r="AH332" s="319"/>
      <c r="AI332" s="319"/>
      <c r="AJ332" s="319"/>
      <c r="AK332" s="454"/>
      <c r="AL332" s="153" t="s">
        <v>130</v>
      </c>
      <c r="AM332" s="321">
        <v>24872276.771004941</v>
      </c>
      <c r="AN332" s="153">
        <v>2013</v>
      </c>
      <c r="AO332" s="153">
        <v>1</v>
      </c>
      <c r="AP332" s="153" t="s">
        <v>439</v>
      </c>
      <c r="AQ332" s="377">
        <f t="shared" si="104"/>
        <v>24872276.771004941</v>
      </c>
      <c r="AR332" s="126">
        <v>24872276.771004941</v>
      </c>
      <c r="AS332" s="318" t="s">
        <v>86</v>
      </c>
      <c r="AT332" s="323"/>
      <c r="AU332" s="318"/>
      <c r="AV332" s="318"/>
      <c r="AW332" s="324"/>
      <c r="AX332" s="58"/>
      <c r="AY332" s="41"/>
      <c r="AZ332" s="41"/>
      <c r="BB332" t="str">
        <f t="shared" si="105"/>
        <v>0</v>
      </c>
      <c r="BC332" s="42" t="str">
        <f t="shared" si="87"/>
        <v>2.06.03</v>
      </c>
      <c r="BD332" s="513" t="str">
        <f t="shared" ref="BD332:BD365" si="106">VLOOKUP(BC332,kelompok,2,0)</f>
        <v>KOMPUTER</v>
      </c>
      <c r="BE332" s="42">
        <f t="shared" ref="BE332:BE365" si="107">VLOOKUP(BC332,MASAMANFAAT,4,0)</f>
        <v>4</v>
      </c>
      <c r="BF332" s="515">
        <f t="shared" si="88"/>
        <v>6218066.6927512353</v>
      </c>
      <c r="BG332" s="42">
        <f t="shared" si="89"/>
        <v>0</v>
      </c>
      <c r="BH332" s="529">
        <f t="shared" si="90"/>
        <v>0</v>
      </c>
      <c r="BI332" s="517">
        <f t="shared" si="91"/>
        <v>6218066.6927512353</v>
      </c>
      <c r="BJ332" s="515">
        <f t="shared" si="92"/>
        <v>6218066.6927512353</v>
      </c>
      <c r="BK332" s="525">
        <f t="shared" si="100"/>
        <v>6218066.6927512353</v>
      </c>
      <c r="BL332" s="525">
        <f t="shared" si="101"/>
        <v>6218066.6927512353</v>
      </c>
      <c r="BM332" s="525">
        <f t="shared" si="94"/>
        <v>0</v>
      </c>
      <c r="BN332" s="516">
        <f t="shared" si="93"/>
        <v>2013</v>
      </c>
      <c r="BO332" s="588">
        <f t="shared" si="102"/>
        <v>10</v>
      </c>
      <c r="BP332" s="589">
        <f t="shared" si="95"/>
        <v>18654200.078253705</v>
      </c>
      <c r="BQ332" s="682">
        <f t="shared" si="96"/>
        <v>24872266.771004941</v>
      </c>
      <c r="BR332" s="591">
        <f t="shared" si="97"/>
        <v>24872266.771004941</v>
      </c>
      <c r="BS332" s="11"/>
    </row>
    <row r="333" spans="1:71" ht="30" customHeight="1" x14ac:dyDescent="0.2">
      <c r="A333" s="327"/>
      <c r="B333" s="153" t="s">
        <v>223</v>
      </c>
      <c r="C333" s="316"/>
      <c r="D333" s="486" t="str">
        <f t="shared" si="98"/>
        <v>2.06.03.04.08</v>
      </c>
      <c r="E333" s="317" t="s">
        <v>626</v>
      </c>
      <c r="F333" s="153"/>
      <c r="G333" s="133" t="s">
        <v>248</v>
      </c>
      <c r="H333" s="319"/>
      <c r="I333" s="319"/>
      <c r="J333" s="319"/>
      <c r="K333" s="319"/>
      <c r="L333" s="320" t="s">
        <v>605</v>
      </c>
      <c r="M333" s="153"/>
      <c r="N333" s="371" t="s">
        <v>142</v>
      </c>
      <c r="O333" s="153">
        <v>2013</v>
      </c>
      <c r="P333" s="371"/>
      <c r="Q333" s="371"/>
      <c r="R333" s="371"/>
      <c r="S333" s="371"/>
      <c r="T333" s="371"/>
      <c r="U333" s="319"/>
      <c r="V333" s="319"/>
      <c r="W333" s="319"/>
      <c r="X333" s="319"/>
      <c r="Y333" s="319"/>
      <c r="Z333" s="319"/>
      <c r="AA333" s="319"/>
      <c r="AB333" s="319"/>
      <c r="AC333" s="319"/>
      <c r="AD333" s="319"/>
      <c r="AE333" s="319"/>
      <c r="AF333" s="319"/>
      <c r="AG333" s="319"/>
      <c r="AH333" s="319"/>
      <c r="AI333" s="319"/>
      <c r="AJ333" s="319"/>
      <c r="AK333" s="454"/>
      <c r="AL333" s="153" t="s">
        <v>130</v>
      </c>
      <c r="AM333" s="321">
        <v>7675255.3542009881</v>
      </c>
      <c r="AN333" s="153">
        <v>2013</v>
      </c>
      <c r="AO333" s="153">
        <v>1</v>
      </c>
      <c r="AP333" s="153" t="s">
        <v>439</v>
      </c>
      <c r="AQ333" s="377">
        <f t="shared" si="104"/>
        <v>7675255.3542009881</v>
      </c>
      <c r="AR333" s="126">
        <v>7675255.3542009881</v>
      </c>
      <c r="AS333" s="318" t="s">
        <v>86</v>
      </c>
      <c r="AT333" s="323"/>
      <c r="AU333" s="318"/>
      <c r="AV333" s="318"/>
      <c r="AW333" s="324"/>
      <c r="AX333" s="58"/>
      <c r="AY333" s="41"/>
      <c r="AZ333" s="41"/>
      <c r="BB333" t="str">
        <f t="shared" si="105"/>
        <v>0</v>
      </c>
      <c r="BC333" s="42" t="str">
        <f t="shared" si="87"/>
        <v>2.06.03</v>
      </c>
      <c r="BD333" s="513" t="str">
        <f t="shared" si="106"/>
        <v>KOMPUTER</v>
      </c>
      <c r="BE333" s="42">
        <f t="shared" si="107"/>
        <v>4</v>
      </c>
      <c r="BF333" s="515">
        <f t="shared" si="88"/>
        <v>1918811.338550247</v>
      </c>
      <c r="BG333" s="42">
        <f t="shared" si="89"/>
        <v>0</v>
      </c>
      <c r="BH333" s="529">
        <f t="shared" si="90"/>
        <v>0</v>
      </c>
      <c r="BI333" s="517">
        <f t="shared" si="91"/>
        <v>1918811.338550247</v>
      </c>
      <c r="BJ333" s="515">
        <f t="shared" si="92"/>
        <v>1918811.338550247</v>
      </c>
      <c r="BK333" s="525">
        <f t="shared" si="100"/>
        <v>1918811.338550247</v>
      </c>
      <c r="BL333" s="525">
        <f t="shared" si="101"/>
        <v>1918811.338550247</v>
      </c>
      <c r="BM333" s="525">
        <f t="shared" si="94"/>
        <v>0</v>
      </c>
      <c r="BN333" s="516">
        <f t="shared" si="93"/>
        <v>2013</v>
      </c>
      <c r="BO333" s="588">
        <f t="shared" si="102"/>
        <v>10</v>
      </c>
      <c r="BP333" s="589">
        <f t="shared" si="95"/>
        <v>5756434.0156507408</v>
      </c>
      <c r="BQ333" s="682">
        <f t="shared" si="96"/>
        <v>7675245.3542009881</v>
      </c>
      <c r="BR333" s="591">
        <f t="shared" si="97"/>
        <v>7675245.3542009881</v>
      </c>
      <c r="BS333" s="11"/>
    </row>
    <row r="334" spans="1:71" ht="30" customHeight="1" x14ac:dyDescent="0.2">
      <c r="A334" s="327"/>
      <c r="B334" s="153" t="s">
        <v>217</v>
      </c>
      <c r="C334" s="316"/>
      <c r="D334" s="486" t="str">
        <f t="shared" si="98"/>
        <v>2.07.01.01.52</v>
      </c>
      <c r="E334" s="317" t="s">
        <v>627</v>
      </c>
      <c r="F334" s="153"/>
      <c r="G334" s="133" t="s">
        <v>598</v>
      </c>
      <c r="H334" s="319"/>
      <c r="I334" s="319"/>
      <c r="J334" s="319"/>
      <c r="K334" s="319"/>
      <c r="L334" s="320" t="s">
        <v>606</v>
      </c>
      <c r="M334" s="153"/>
      <c r="N334" s="371" t="s">
        <v>450</v>
      </c>
      <c r="O334" s="153">
        <v>2013</v>
      </c>
      <c r="P334" s="371"/>
      <c r="Q334" s="371"/>
      <c r="R334" s="371"/>
      <c r="S334" s="371"/>
      <c r="T334" s="371"/>
      <c r="U334" s="319"/>
      <c r="V334" s="319"/>
      <c r="W334" s="319"/>
      <c r="X334" s="319"/>
      <c r="Y334" s="319"/>
      <c r="Z334" s="319"/>
      <c r="AA334" s="319"/>
      <c r="AB334" s="319"/>
      <c r="AC334" s="319"/>
      <c r="AD334" s="319"/>
      <c r="AE334" s="319"/>
      <c r="AF334" s="319"/>
      <c r="AG334" s="319"/>
      <c r="AH334" s="319"/>
      <c r="AI334" s="319"/>
      <c r="AJ334" s="319"/>
      <c r="AK334" s="454"/>
      <c r="AL334" s="153" t="s">
        <v>130</v>
      </c>
      <c r="AM334" s="321">
        <v>8898846.7874794062</v>
      </c>
      <c r="AN334" s="153">
        <v>2013</v>
      </c>
      <c r="AO334" s="153">
        <v>2</v>
      </c>
      <c r="AP334" s="153" t="s">
        <v>439</v>
      </c>
      <c r="AQ334" s="377">
        <f t="shared" si="104"/>
        <v>4449423.3937397031</v>
      </c>
      <c r="AR334" s="126">
        <v>8898846.7874794062</v>
      </c>
      <c r="AS334" s="318" t="s">
        <v>86</v>
      </c>
      <c r="AT334" s="323"/>
      <c r="AU334" s="318"/>
      <c r="AV334" s="318"/>
      <c r="AW334" s="324"/>
      <c r="AX334" s="58"/>
      <c r="AY334" s="41"/>
      <c r="AZ334" s="41"/>
      <c r="BB334" t="str">
        <f t="shared" si="105"/>
        <v>0</v>
      </c>
      <c r="BC334" s="42" t="str">
        <f t="shared" si="87"/>
        <v>2.07.01</v>
      </c>
      <c r="BD334" s="513" t="str">
        <f t="shared" si="106"/>
        <v>ALAT STUDIO</v>
      </c>
      <c r="BE334" s="42">
        <f t="shared" si="107"/>
        <v>5</v>
      </c>
      <c r="BF334" s="515">
        <f t="shared" si="88"/>
        <v>1779767.3574958812</v>
      </c>
      <c r="BG334" s="42">
        <f t="shared" si="89"/>
        <v>0</v>
      </c>
      <c r="BH334" s="529">
        <f t="shared" si="90"/>
        <v>0</v>
      </c>
      <c r="BI334" s="517">
        <f t="shared" si="91"/>
        <v>1779767.3574958812</v>
      </c>
      <c r="BJ334" s="515">
        <f t="shared" si="92"/>
        <v>1779767.3574958812</v>
      </c>
      <c r="BK334" s="525">
        <f t="shared" si="100"/>
        <v>1779767.3574958812</v>
      </c>
      <c r="BL334" s="525">
        <f t="shared" si="101"/>
        <v>1779767.3574958812</v>
      </c>
      <c r="BM334" s="525">
        <f t="shared" si="94"/>
        <v>1779767.3574958812</v>
      </c>
      <c r="BN334" s="516">
        <f t="shared" si="93"/>
        <v>2013</v>
      </c>
      <c r="BO334" s="588">
        <f t="shared" si="102"/>
        <v>10</v>
      </c>
      <c r="BP334" s="589">
        <f t="shared" si="95"/>
        <v>5339302.072487643</v>
      </c>
      <c r="BQ334" s="682">
        <f t="shared" si="96"/>
        <v>7119069.4299835246</v>
      </c>
      <c r="BR334" s="591">
        <f t="shared" si="97"/>
        <v>8898836.7874794062</v>
      </c>
      <c r="BS334" s="11"/>
    </row>
    <row r="335" spans="1:71" ht="30" customHeight="1" x14ac:dyDescent="0.2">
      <c r="A335" s="327"/>
      <c r="B335" s="153" t="s">
        <v>341</v>
      </c>
      <c r="C335" s="316"/>
      <c r="D335" s="486" t="str">
        <f t="shared" si="98"/>
        <v>2.06.02.01.37</v>
      </c>
      <c r="E335" s="317" t="s">
        <v>628</v>
      </c>
      <c r="F335" s="153"/>
      <c r="G335" s="133" t="s">
        <v>598</v>
      </c>
      <c r="H335" s="319"/>
      <c r="I335" s="319"/>
      <c r="J335" s="319"/>
      <c r="K335" s="319"/>
      <c r="L335" s="320" t="s">
        <v>607</v>
      </c>
      <c r="M335" s="153"/>
      <c r="N335" s="371" t="s">
        <v>286</v>
      </c>
      <c r="O335" s="153">
        <v>2013</v>
      </c>
      <c r="P335" s="371"/>
      <c r="Q335" s="371"/>
      <c r="R335" s="371"/>
      <c r="S335" s="371"/>
      <c r="T335" s="371"/>
      <c r="U335" s="319"/>
      <c r="V335" s="319"/>
      <c r="W335" s="319"/>
      <c r="X335" s="319"/>
      <c r="Y335" s="319"/>
      <c r="Z335" s="319"/>
      <c r="AA335" s="319"/>
      <c r="AB335" s="319"/>
      <c r="AC335" s="319"/>
      <c r="AD335" s="319"/>
      <c r="AE335" s="319"/>
      <c r="AF335" s="319"/>
      <c r="AG335" s="319"/>
      <c r="AH335" s="319"/>
      <c r="AI335" s="319"/>
      <c r="AJ335" s="319"/>
      <c r="AK335" s="454"/>
      <c r="AL335" s="153" t="s">
        <v>130</v>
      </c>
      <c r="AM335" s="321">
        <v>3893245.4695222406</v>
      </c>
      <c r="AN335" s="153">
        <v>2013</v>
      </c>
      <c r="AO335" s="153">
        <v>2</v>
      </c>
      <c r="AP335" s="153" t="s">
        <v>439</v>
      </c>
      <c r="AQ335" s="377">
        <f t="shared" si="104"/>
        <v>1946622.7347611203</v>
      </c>
      <c r="AR335" s="126">
        <v>3893245.4695222406</v>
      </c>
      <c r="AS335" s="318" t="s">
        <v>86</v>
      </c>
      <c r="AT335" s="323"/>
      <c r="AU335" s="318"/>
      <c r="AV335" s="318"/>
      <c r="AW335" s="324"/>
      <c r="AX335" s="58"/>
      <c r="AY335" s="41"/>
      <c r="AZ335" s="41"/>
      <c r="BB335" t="str">
        <f t="shared" si="105"/>
        <v>0</v>
      </c>
      <c r="BC335" s="42" t="str">
        <f t="shared" si="87"/>
        <v>2.06.02</v>
      </c>
      <c r="BD335" s="513" t="str">
        <f t="shared" si="106"/>
        <v>ALAT RUMAH TANGGA</v>
      </c>
      <c r="BE335" s="42">
        <f t="shared" si="107"/>
        <v>5</v>
      </c>
      <c r="BF335" s="515">
        <f t="shared" si="88"/>
        <v>778647.09390444809</v>
      </c>
      <c r="BG335" s="42">
        <f t="shared" si="89"/>
        <v>0</v>
      </c>
      <c r="BH335" s="529">
        <f t="shared" si="90"/>
        <v>0</v>
      </c>
      <c r="BI335" s="517">
        <f t="shared" si="91"/>
        <v>778647.09390444809</v>
      </c>
      <c r="BJ335" s="515">
        <f t="shared" si="92"/>
        <v>778647.09390444809</v>
      </c>
      <c r="BK335" s="525">
        <f t="shared" si="100"/>
        <v>778647.09390444809</v>
      </c>
      <c r="BL335" s="525">
        <f t="shared" si="101"/>
        <v>778647.09390444809</v>
      </c>
      <c r="BM335" s="525">
        <f t="shared" si="94"/>
        <v>778647.09390444809</v>
      </c>
      <c r="BN335" s="516">
        <f t="shared" si="93"/>
        <v>2013</v>
      </c>
      <c r="BO335" s="588">
        <f t="shared" si="102"/>
        <v>10</v>
      </c>
      <c r="BP335" s="589">
        <f t="shared" si="95"/>
        <v>2335941.2817133442</v>
      </c>
      <c r="BQ335" s="682">
        <f t="shared" si="96"/>
        <v>3114588.3756177924</v>
      </c>
      <c r="BR335" s="591">
        <f t="shared" si="97"/>
        <v>3893235.4695222406</v>
      </c>
      <c r="BS335" s="11"/>
    </row>
    <row r="336" spans="1:71" ht="30" customHeight="1" x14ac:dyDescent="0.2">
      <c r="A336" s="327"/>
      <c r="B336" s="153" t="s">
        <v>225</v>
      </c>
      <c r="C336" s="316"/>
      <c r="D336" s="486" t="str">
        <f t="shared" si="98"/>
        <v>2.06.04.03.08</v>
      </c>
      <c r="E336" s="317" t="s">
        <v>629</v>
      </c>
      <c r="F336" s="153"/>
      <c r="G336" s="133" t="s">
        <v>598</v>
      </c>
      <c r="H336" s="319"/>
      <c r="I336" s="319"/>
      <c r="J336" s="319"/>
      <c r="K336" s="319"/>
      <c r="L336" s="320" t="s">
        <v>608</v>
      </c>
      <c r="M336" s="153"/>
      <c r="N336" s="371" t="s">
        <v>614</v>
      </c>
      <c r="O336" s="153">
        <v>2013</v>
      </c>
      <c r="P336" s="371"/>
      <c r="Q336" s="371"/>
      <c r="R336" s="371"/>
      <c r="S336" s="371"/>
      <c r="T336" s="371"/>
      <c r="U336" s="319"/>
      <c r="V336" s="319"/>
      <c r="W336" s="319"/>
      <c r="X336" s="319"/>
      <c r="Y336" s="319"/>
      <c r="Z336" s="319"/>
      <c r="AA336" s="319"/>
      <c r="AB336" s="319"/>
      <c r="AC336" s="319"/>
      <c r="AD336" s="319"/>
      <c r="AE336" s="319"/>
      <c r="AF336" s="319"/>
      <c r="AG336" s="319"/>
      <c r="AH336" s="319"/>
      <c r="AI336" s="319"/>
      <c r="AJ336" s="319"/>
      <c r="AK336" s="454"/>
      <c r="AL336" s="153" t="s">
        <v>130</v>
      </c>
      <c r="AM336" s="321">
        <v>978873.14662273473</v>
      </c>
      <c r="AN336" s="153">
        <v>2013</v>
      </c>
      <c r="AO336" s="153">
        <v>2</v>
      </c>
      <c r="AP336" s="153" t="s">
        <v>439</v>
      </c>
      <c r="AQ336" s="377">
        <f t="shared" si="104"/>
        <v>489436.57331136736</v>
      </c>
      <c r="AR336" s="126">
        <v>978873.14662273473</v>
      </c>
      <c r="AS336" s="318" t="s">
        <v>86</v>
      </c>
      <c r="AT336" s="323"/>
      <c r="AU336" s="318"/>
      <c r="AV336" s="318"/>
      <c r="AW336" s="324"/>
      <c r="AX336" s="58"/>
      <c r="AY336" s="41"/>
      <c r="AZ336" s="41"/>
      <c r="BB336" t="str">
        <f t="shared" si="105"/>
        <v>0</v>
      </c>
      <c r="BC336" s="42" t="str">
        <f t="shared" ref="BC336:BC397" si="108">MID(B336,2,7)</f>
        <v>2.06.04</v>
      </c>
      <c r="BD336" s="513" t="str">
        <f t="shared" si="106"/>
        <v>MEJA DAN KURSI KERJA/RAPAT PEJABAT</v>
      </c>
      <c r="BE336" s="42">
        <f t="shared" si="107"/>
        <v>5</v>
      </c>
      <c r="BF336" s="515">
        <f t="shared" ref="BF336:BF397" si="109">(AM336-10)/BE336</f>
        <v>195772.62932454696</v>
      </c>
      <c r="BG336" s="42">
        <f t="shared" ref="BG336:BG397" si="110">2013-BN336</f>
        <v>0</v>
      </c>
      <c r="BH336" s="529">
        <f t="shared" ref="BH336:BH397" si="111">IF(BG336&gt;BE336,AM336-10,BF336*BG336)</f>
        <v>0</v>
      </c>
      <c r="BI336" s="517">
        <f t="shared" ref="BI336:BI397" si="112">IF(AM336-10=BH336,0,BF336)</f>
        <v>195772.62932454696</v>
      </c>
      <c r="BJ336" s="515">
        <f t="shared" ref="BJ336:BJ397" si="113">IF(AM336-10=BH336+BI336,0,BF336)</f>
        <v>195772.62932454696</v>
      </c>
      <c r="BK336" s="525">
        <f t="shared" si="100"/>
        <v>195772.62932454696</v>
      </c>
      <c r="BL336" s="525">
        <f t="shared" si="101"/>
        <v>195772.62932454696</v>
      </c>
      <c r="BM336" s="525">
        <f t="shared" si="94"/>
        <v>195772.62932454696</v>
      </c>
      <c r="BN336" s="516">
        <f t="shared" ref="BN336:BN397" si="114">O336</f>
        <v>2013</v>
      </c>
      <c r="BO336" s="588">
        <f t="shared" si="102"/>
        <v>9.9999999998835847</v>
      </c>
      <c r="BP336" s="589">
        <f t="shared" si="95"/>
        <v>587317.88797364081</v>
      </c>
      <c r="BQ336" s="682">
        <f t="shared" si="96"/>
        <v>783090.51729818783</v>
      </c>
      <c r="BR336" s="591">
        <f t="shared" si="97"/>
        <v>978863.14662273484</v>
      </c>
      <c r="BS336" s="11"/>
    </row>
    <row r="337" spans="1:71" ht="30" customHeight="1" x14ac:dyDescent="0.2">
      <c r="A337" s="327"/>
      <c r="B337" s="153" t="s">
        <v>220</v>
      </c>
      <c r="C337" s="316"/>
      <c r="D337" s="486" t="str">
        <f t="shared" si="98"/>
        <v>2.06.01.04.04</v>
      </c>
      <c r="E337" s="317" t="s">
        <v>630</v>
      </c>
      <c r="F337" s="153"/>
      <c r="G337" s="133" t="s">
        <v>248</v>
      </c>
      <c r="H337" s="319"/>
      <c r="I337" s="319"/>
      <c r="J337" s="319"/>
      <c r="K337" s="319"/>
      <c r="L337" s="320" t="s">
        <v>609</v>
      </c>
      <c r="M337" s="153"/>
      <c r="N337" s="371" t="s">
        <v>615</v>
      </c>
      <c r="O337" s="153">
        <v>2013</v>
      </c>
      <c r="P337" s="371"/>
      <c r="Q337" s="371"/>
      <c r="R337" s="371"/>
      <c r="S337" s="371"/>
      <c r="T337" s="371"/>
      <c r="U337" s="319"/>
      <c r="V337" s="319"/>
      <c r="W337" s="319"/>
      <c r="X337" s="319"/>
      <c r="Y337" s="319"/>
      <c r="Z337" s="319"/>
      <c r="AA337" s="319"/>
      <c r="AB337" s="319"/>
      <c r="AC337" s="319"/>
      <c r="AD337" s="319"/>
      <c r="AE337" s="319"/>
      <c r="AF337" s="319"/>
      <c r="AG337" s="319"/>
      <c r="AH337" s="319"/>
      <c r="AI337" s="319"/>
      <c r="AJ337" s="319"/>
      <c r="AK337" s="454"/>
      <c r="AL337" s="153" t="s">
        <v>130</v>
      </c>
      <c r="AM337" s="321">
        <v>2892125.2059308072</v>
      </c>
      <c r="AN337" s="153">
        <v>2013</v>
      </c>
      <c r="AO337" s="153">
        <v>1</v>
      </c>
      <c r="AP337" s="153" t="s">
        <v>439</v>
      </c>
      <c r="AQ337" s="377">
        <f t="shared" si="104"/>
        <v>2892125.2059308072</v>
      </c>
      <c r="AR337" s="126">
        <v>2892125.2059308072</v>
      </c>
      <c r="AS337" s="318" t="s">
        <v>86</v>
      </c>
      <c r="AT337" s="323"/>
      <c r="AU337" s="318"/>
      <c r="AV337" s="318"/>
      <c r="AW337" s="324"/>
      <c r="AX337" s="58"/>
      <c r="AY337" s="41"/>
      <c r="AZ337" s="41"/>
      <c r="BB337" t="str">
        <f t="shared" si="105"/>
        <v>0</v>
      </c>
      <c r="BC337" s="42" t="str">
        <f t="shared" si="108"/>
        <v>2.06.01</v>
      </c>
      <c r="BD337" s="513" t="str">
        <f t="shared" si="106"/>
        <v>ALAT KANTOR</v>
      </c>
      <c r="BE337" s="42">
        <f t="shared" si="107"/>
        <v>5</v>
      </c>
      <c r="BF337" s="515">
        <f t="shared" si="109"/>
        <v>578423.04118616146</v>
      </c>
      <c r="BG337" s="42">
        <f t="shared" si="110"/>
        <v>0</v>
      </c>
      <c r="BH337" s="529">
        <f t="shared" si="111"/>
        <v>0</v>
      </c>
      <c r="BI337" s="517">
        <f t="shared" si="112"/>
        <v>578423.04118616146</v>
      </c>
      <c r="BJ337" s="515">
        <f t="shared" si="113"/>
        <v>578423.04118616146</v>
      </c>
      <c r="BK337" s="525">
        <f t="shared" si="100"/>
        <v>578423.04118616146</v>
      </c>
      <c r="BL337" s="525">
        <f t="shared" si="101"/>
        <v>578423.04118616146</v>
      </c>
      <c r="BM337" s="525">
        <f t="shared" si="94"/>
        <v>578423.04118616146</v>
      </c>
      <c r="BN337" s="516">
        <f t="shared" si="114"/>
        <v>2013</v>
      </c>
      <c r="BO337" s="588">
        <f t="shared" si="102"/>
        <v>10</v>
      </c>
      <c r="BP337" s="589">
        <f t="shared" si="95"/>
        <v>1735269.1235584845</v>
      </c>
      <c r="BQ337" s="682">
        <f t="shared" si="96"/>
        <v>2313692.1647446458</v>
      </c>
      <c r="BR337" s="591">
        <f t="shared" si="97"/>
        <v>2892115.2059308072</v>
      </c>
      <c r="BS337" s="11"/>
    </row>
    <row r="338" spans="1:71" ht="30" customHeight="1" x14ac:dyDescent="0.2">
      <c r="A338" s="327"/>
      <c r="B338" s="471" t="s">
        <v>679</v>
      </c>
      <c r="C338" s="387"/>
      <c r="D338" s="486" t="str">
        <f t="shared" si="98"/>
        <v>2.06.01.02.12</v>
      </c>
      <c r="E338" s="326" t="s">
        <v>637</v>
      </c>
      <c r="F338" s="468"/>
      <c r="G338" s="366" t="s">
        <v>248</v>
      </c>
      <c r="H338" s="328"/>
      <c r="I338" s="328"/>
      <c r="J338" s="328"/>
      <c r="K338" s="328"/>
      <c r="L338" s="328" t="s">
        <v>660</v>
      </c>
      <c r="M338" s="153"/>
      <c r="N338" s="328" t="s">
        <v>666</v>
      </c>
      <c r="O338" s="388">
        <v>2014</v>
      </c>
      <c r="P338" s="371"/>
      <c r="Q338" s="371"/>
      <c r="R338" s="371"/>
      <c r="S338" s="371"/>
      <c r="T338" s="371"/>
      <c r="U338" s="328"/>
      <c r="V338" s="328"/>
      <c r="W338" s="328"/>
      <c r="X338" s="328"/>
      <c r="Y338" s="328"/>
      <c r="Z338" s="328"/>
      <c r="AA338" s="328"/>
      <c r="AB338" s="328"/>
      <c r="AC338" s="328"/>
      <c r="AD338" s="328"/>
      <c r="AE338" s="328"/>
      <c r="AF338" s="328"/>
      <c r="AG338" s="328"/>
      <c r="AH338" s="328"/>
      <c r="AI338" s="328"/>
      <c r="AJ338" s="328"/>
      <c r="AK338" s="454"/>
      <c r="AL338" s="388" t="s">
        <v>130</v>
      </c>
      <c r="AM338" s="389">
        <v>50203311.182595447</v>
      </c>
      <c r="AN338" s="153"/>
      <c r="AO338" s="153"/>
      <c r="AP338" s="153"/>
      <c r="AQ338" s="377"/>
      <c r="AR338" s="126"/>
      <c r="AS338" s="318"/>
      <c r="AT338" s="323"/>
      <c r="AU338" s="318"/>
      <c r="AV338" s="318"/>
      <c r="AW338" s="324"/>
      <c r="AX338" s="58"/>
      <c r="AY338" s="41"/>
      <c r="AZ338" s="41"/>
      <c r="BA338">
        <v>2014</v>
      </c>
      <c r="BC338" s="42" t="str">
        <f t="shared" si="108"/>
        <v>2.06.01</v>
      </c>
      <c r="BD338" s="513" t="str">
        <f t="shared" si="106"/>
        <v>ALAT KANTOR</v>
      </c>
      <c r="BE338" s="42">
        <f t="shared" si="107"/>
        <v>5</v>
      </c>
      <c r="BF338" s="515">
        <f t="shared" si="109"/>
        <v>10040660.236519089</v>
      </c>
      <c r="BG338" s="42">
        <v>0</v>
      </c>
      <c r="BH338" s="529">
        <f t="shared" si="111"/>
        <v>0</v>
      </c>
      <c r="BI338" s="517">
        <f t="shared" si="112"/>
        <v>10040660.236519089</v>
      </c>
      <c r="BJ338" s="515">
        <f t="shared" si="113"/>
        <v>10040660.236519089</v>
      </c>
      <c r="BK338" s="525">
        <f t="shared" si="100"/>
        <v>10040660.236519089</v>
      </c>
      <c r="BL338" s="525">
        <f t="shared" si="101"/>
        <v>10040660.236519089</v>
      </c>
      <c r="BM338" s="525">
        <f t="shared" si="94"/>
        <v>10040660.236519089</v>
      </c>
      <c r="BN338" s="516">
        <f t="shared" si="114"/>
        <v>2014</v>
      </c>
      <c r="BO338" s="588">
        <f t="shared" si="102"/>
        <v>10</v>
      </c>
      <c r="BP338" s="589">
        <f t="shared" si="95"/>
        <v>30121980.709557265</v>
      </c>
      <c r="BQ338" s="682">
        <f t="shared" si="96"/>
        <v>40162640.946076356</v>
      </c>
      <c r="BR338" s="591">
        <f t="shared" si="97"/>
        <v>50203301.182595447</v>
      </c>
      <c r="BS338" s="11"/>
    </row>
    <row r="339" spans="1:71" ht="30" customHeight="1" x14ac:dyDescent="0.2">
      <c r="A339" s="327"/>
      <c r="B339" s="471" t="s">
        <v>680</v>
      </c>
      <c r="C339" s="387"/>
      <c r="D339" s="486" t="str">
        <f t="shared" si="98"/>
        <v>2.06.01.05.05</v>
      </c>
      <c r="E339" s="326" t="s">
        <v>638</v>
      </c>
      <c r="F339" s="468"/>
      <c r="G339" s="366" t="s">
        <v>658</v>
      </c>
      <c r="H339" s="328"/>
      <c r="I339" s="328"/>
      <c r="J339" s="328"/>
      <c r="K339" s="328"/>
      <c r="L339" s="328" t="s">
        <v>661</v>
      </c>
      <c r="M339" s="153"/>
      <c r="N339" s="328" t="s">
        <v>666</v>
      </c>
      <c r="O339" s="388">
        <v>2014</v>
      </c>
      <c r="P339" s="371"/>
      <c r="Q339" s="371"/>
      <c r="R339" s="371"/>
      <c r="S339" s="371"/>
      <c r="T339" s="371"/>
      <c r="U339" s="328"/>
      <c r="V339" s="328"/>
      <c r="W339" s="328"/>
      <c r="X339" s="328"/>
      <c r="Y339" s="328"/>
      <c r="Z339" s="328"/>
      <c r="AA339" s="328"/>
      <c r="AB339" s="328"/>
      <c r="AC339" s="328"/>
      <c r="AD339" s="328"/>
      <c r="AE339" s="328"/>
      <c r="AF339" s="328"/>
      <c r="AG339" s="328"/>
      <c r="AH339" s="328"/>
      <c r="AI339" s="328"/>
      <c r="AJ339" s="328"/>
      <c r="AK339" s="454"/>
      <c r="AL339" s="388" t="s">
        <v>130</v>
      </c>
      <c r="AM339" s="389">
        <v>7020662.8290865999</v>
      </c>
      <c r="AN339" s="153"/>
      <c r="AO339" s="153"/>
      <c r="AP339" s="153"/>
      <c r="AQ339" s="377"/>
      <c r="AR339" s="126"/>
      <c r="AS339" s="318"/>
      <c r="AT339" s="323"/>
      <c r="AU339" s="318"/>
      <c r="AV339" s="318"/>
      <c r="AW339" s="324"/>
      <c r="AX339" s="58"/>
      <c r="AY339" s="41"/>
      <c r="AZ339" s="41"/>
      <c r="BA339">
        <v>2014</v>
      </c>
      <c r="BC339" s="42" t="str">
        <f t="shared" si="108"/>
        <v>2.06.01</v>
      </c>
      <c r="BD339" s="513" t="str">
        <f t="shared" si="106"/>
        <v>ALAT KANTOR</v>
      </c>
      <c r="BE339" s="42">
        <f t="shared" si="107"/>
        <v>5</v>
      </c>
      <c r="BF339" s="515">
        <f t="shared" si="109"/>
        <v>1404130.56581732</v>
      </c>
      <c r="BG339" s="42">
        <v>0</v>
      </c>
      <c r="BH339" s="529">
        <f t="shared" si="111"/>
        <v>0</v>
      </c>
      <c r="BI339" s="517">
        <f t="shared" si="112"/>
        <v>1404130.56581732</v>
      </c>
      <c r="BJ339" s="515">
        <f t="shared" si="113"/>
        <v>1404130.56581732</v>
      </c>
      <c r="BK339" s="525">
        <f t="shared" si="100"/>
        <v>1404130.56581732</v>
      </c>
      <c r="BL339" s="525">
        <f t="shared" si="101"/>
        <v>1404130.56581732</v>
      </c>
      <c r="BM339" s="525">
        <f t="shared" si="94"/>
        <v>1404130.56581732</v>
      </c>
      <c r="BN339" s="516">
        <f t="shared" si="114"/>
        <v>2014</v>
      </c>
      <c r="BO339" s="588">
        <f t="shared" si="102"/>
        <v>10</v>
      </c>
      <c r="BP339" s="589">
        <f t="shared" si="95"/>
        <v>4212391.6974519603</v>
      </c>
      <c r="BQ339" s="682">
        <f t="shared" si="96"/>
        <v>5616522.2632692801</v>
      </c>
      <c r="BR339" s="591">
        <f t="shared" si="97"/>
        <v>7020652.8290865999</v>
      </c>
      <c r="BS339" s="11"/>
    </row>
    <row r="340" spans="1:71" ht="30" customHeight="1" x14ac:dyDescent="0.2">
      <c r="A340" s="327"/>
      <c r="B340" s="472" t="s">
        <v>902</v>
      </c>
      <c r="C340" s="387"/>
      <c r="D340" s="486" t="str">
        <f t="shared" si="98"/>
        <v>2.06.02.00.00</v>
      </c>
      <c r="E340" s="326" t="s">
        <v>639</v>
      </c>
      <c r="F340" s="468"/>
      <c r="G340" s="366" t="s">
        <v>659</v>
      </c>
      <c r="H340" s="328"/>
      <c r="I340" s="328"/>
      <c r="J340" s="328"/>
      <c r="K340" s="328"/>
      <c r="L340" s="328" t="s">
        <v>662</v>
      </c>
      <c r="M340" s="153"/>
      <c r="N340" s="328" t="s">
        <v>666</v>
      </c>
      <c r="O340" s="388">
        <v>2014</v>
      </c>
      <c r="P340" s="371"/>
      <c r="Q340" s="371"/>
      <c r="R340" s="371"/>
      <c r="S340" s="371"/>
      <c r="T340" s="371"/>
      <c r="U340" s="328"/>
      <c r="V340" s="328"/>
      <c r="W340" s="328"/>
      <c r="X340" s="328"/>
      <c r="Y340" s="328"/>
      <c r="Z340" s="328"/>
      <c r="AA340" s="328"/>
      <c r="AB340" s="328"/>
      <c r="AC340" s="328"/>
      <c r="AD340" s="328"/>
      <c r="AE340" s="328"/>
      <c r="AF340" s="328"/>
      <c r="AG340" s="328"/>
      <c r="AH340" s="328"/>
      <c r="AI340" s="328"/>
      <c r="AJ340" s="328"/>
      <c r="AK340" s="454"/>
      <c r="AL340" s="388" t="s">
        <v>130</v>
      </c>
      <c r="AM340" s="389">
        <v>45467149.75027512</v>
      </c>
      <c r="AN340" s="153"/>
      <c r="AO340" s="153"/>
      <c r="AP340" s="153"/>
      <c r="AQ340" s="377"/>
      <c r="AR340" s="126"/>
      <c r="AS340" s="318"/>
      <c r="AT340" s="323"/>
      <c r="AU340" s="318"/>
      <c r="AV340" s="318"/>
      <c r="AW340" s="324"/>
      <c r="AX340" s="58"/>
      <c r="AY340" s="41"/>
      <c r="AZ340" s="41"/>
      <c r="BA340">
        <v>2014</v>
      </c>
      <c r="BC340" s="42" t="str">
        <f t="shared" si="108"/>
        <v>2.06.02</v>
      </c>
      <c r="BD340" s="513" t="str">
        <f t="shared" si="106"/>
        <v>ALAT RUMAH TANGGA</v>
      </c>
      <c r="BE340" s="42">
        <f t="shared" si="107"/>
        <v>5</v>
      </c>
      <c r="BF340" s="515">
        <f t="shared" si="109"/>
        <v>9093427.9500550237</v>
      </c>
      <c r="BG340" s="42">
        <v>0</v>
      </c>
      <c r="BH340" s="529">
        <f t="shared" si="111"/>
        <v>0</v>
      </c>
      <c r="BI340" s="517">
        <f t="shared" si="112"/>
        <v>9093427.9500550237</v>
      </c>
      <c r="BJ340" s="515">
        <f t="shared" si="113"/>
        <v>9093427.9500550237</v>
      </c>
      <c r="BK340" s="525">
        <f t="shared" si="100"/>
        <v>9093427.9500550237</v>
      </c>
      <c r="BL340" s="525">
        <f t="shared" si="101"/>
        <v>9093427.9500550237</v>
      </c>
      <c r="BM340" s="525">
        <f t="shared" si="94"/>
        <v>9093427.9500550237</v>
      </c>
      <c r="BN340" s="516">
        <f t="shared" si="114"/>
        <v>2014</v>
      </c>
      <c r="BO340" s="588">
        <f t="shared" si="102"/>
        <v>10</v>
      </c>
      <c r="BP340" s="589">
        <f t="shared" si="95"/>
        <v>27280283.850165069</v>
      </c>
      <c r="BQ340" s="682">
        <f t="shared" si="96"/>
        <v>36373711.800220095</v>
      </c>
      <c r="BR340" s="591">
        <f t="shared" si="97"/>
        <v>45467139.75027512</v>
      </c>
      <c r="BS340" s="11"/>
    </row>
    <row r="341" spans="1:71" ht="30" customHeight="1" x14ac:dyDescent="0.2">
      <c r="A341" s="327"/>
      <c r="B341" s="471" t="s">
        <v>144</v>
      </c>
      <c r="C341" s="387"/>
      <c r="D341" s="486" t="str">
        <f t="shared" si="98"/>
        <v>2.06.03.02.01</v>
      </c>
      <c r="E341" s="326" t="s">
        <v>640</v>
      </c>
      <c r="F341" s="468"/>
      <c r="G341" s="366" t="s">
        <v>658</v>
      </c>
      <c r="H341" s="328"/>
      <c r="I341" s="328"/>
      <c r="J341" s="328"/>
      <c r="K341" s="328"/>
      <c r="L341" s="328" t="s">
        <v>663</v>
      </c>
      <c r="M341" s="153"/>
      <c r="N341" s="328" t="s">
        <v>666</v>
      </c>
      <c r="O341" s="388">
        <v>2014</v>
      </c>
      <c r="P341" s="371"/>
      <c r="Q341" s="371"/>
      <c r="R341" s="371"/>
      <c r="S341" s="371"/>
      <c r="T341" s="371"/>
      <c r="U341" s="328"/>
      <c r="V341" s="328"/>
      <c r="W341" s="328"/>
      <c r="X341" s="328"/>
      <c r="Y341" s="328"/>
      <c r="Z341" s="328"/>
      <c r="AA341" s="328"/>
      <c r="AB341" s="328"/>
      <c r="AC341" s="328"/>
      <c r="AD341" s="328"/>
      <c r="AE341" s="328"/>
      <c r="AF341" s="328"/>
      <c r="AG341" s="328"/>
      <c r="AH341" s="328"/>
      <c r="AI341" s="328"/>
      <c r="AJ341" s="328"/>
      <c r="AK341" s="454"/>
      <c r="AL341" s="388" t="s">
        <v>130</v>
      </c>
      <c r="AM341" s="389">
        <v>39820000</v>
      </c>
      <c r="AN341" s="153"/>
      <c r="AO341" s="153"/>
      <c r="AP341" s="153"/>
      <c r="AQ341" s="377"/>
      <c r="AR341" s="126"/>
      <c r="AS341" s="318"/>
      <c r="AT341" s="323"/>
      <c r="AU341" s="318"/>
      <c r="AV341" s="318"/>
      <c r="AW341" s="324"/>
      <c r="AX341" s="58"/>
      <c r="AY341" s="41"/>
      <c r="AZ341" s="41"/>
      <c r="BA341">
        <v>2014</v>
      </c>
      <c r="BC341" s="42" t="str">
        <f t="shared" si="108"/>
        <v>2.06.03</v>
      </c>
      <c r="BD341" s="513" t="str">
        <f t="shared" si="106"/>
        <v>KOMPUTER</v>
      </c>
      <c r="BE341" s="42">
        <f t="shared" si="107"/>
        <v>4</v>
      </c>
      <c r="BF341" s="515">
        <f t="shared" si="109"/>
        <v>9954997.5</v>
      </c>
      <c r="BG341" s="42">
        <v>0</v>
      </c>
      <c r="BH341" s="529">
        <f t="shared" si="111"/>
        <v>0</v>
      </c>
      <c r="BI341" s="517">
        <f t="shared" si="112"/>
        <v>9954997.5</v>
      </c>
      <c r="BJ341" s="515">
        <f t="shared" si="113"/>
        <v>9954997.5</v>
      </c>
      <c r="BK341" s="525">
        <f t="shared" si="100"/>
        <v>9954997.5</v>
      </c>
      <c r="BL341" s="525">
        <f t="shared" si="101"/>
        <v>9954997.5</v>
      </c>
      <c r="BM341" s="525">
        <f t="shared" si="94"/>
        <v>0</v>
      </c>
      <c r="BN341" s="516">
        <f t="shared" si="114"/>
        <v>2014</v>
      </c>
      <c r="BO341" s="588">
        <f t="shared" si="102"/>
        <v>10</v>
      </c>
      <c r="BP341" s="589">
        <f t="shared" si="95"/>
        <v>29864992.5</v>
      </c>
      <c r="BQ341" s="682">
        <f t="shared" si="96"/>
        <v>39819990</v>
      </c>
      <c r="BR341" s="591">
        <f t="shared" si="97"/>
        <v>39819990</v>
      </c>
      <c r="BS341" s="11"/>
    </row>
    <row r="342" spans="1:71" ht="30" customHeight="1" x14ac:dyDescent="0.2">
      <c r="A342" s="327"/>
      <c r="B342" s="133" t="s">
        <v>678</v>
      </c>
      <c r="C342" s="387"/>
      <c r="D342" s="486" t="str">
        <f t="shared" si="98"/>
        <v>2.06.03.02.03</v>
      </c>
      <c r="E342" s="326" t="s">
        <v>622</v>
      </c>
      <c r="F342" s="468"/>
      <c r="G342" s="366" t="s">
        <v>248</v>
      </c>
      <c r="H342" s="328"/>
      <c r="I342" s="328"/>
      <c r="J342" s="328"/>
      <c r="K342" s="328"/>
      <c r="L342" s="328" t="s">
        <v>664</v>
      </c>
      <c r="M342" s="153"/>
      <c r="N342" s="328" t="s">
        <v>666</v>
      </c>
      <c r="O342" s="388">
        <v>2014</v>
      </c>
      <c r="P342" s="371"/>
      <c r="Q342" s="371"/>
      <c r="R342" s="371"/>
      <c r="S342" s="371"/>
      <c r="T342" s="371"/>
      <c r="U342" s="328"/>
      <c r="V342" s="328"/>
      <c r="W342" s="328"/>
      <c r="X342" s="328"/>
      <c r="Y342" s="328"/>
      <c r="Z342" s="328"/>
      <c r="AA342" s="328"/>
      <c r="AB342" s="328"/>
      <c r="AC342" s="328"/>
      <c r="AD342" s="328"/>
      <c r="AE342" s="328"/>
      <c r="AF342" s="328"/>
      <c r="AG342" s="328"/>
      <c r="AH342" s="328"/>
      <c r="AI342" s="328"/>
      <c r="AJ342" s="328"/>
      <c r="AK342" s="454"/>
      <c r="AL342" s="388" t="s">
        <v>130</v>
      </c>
      <c r="AM342" s="389">
        <v>19965000</v>
      </c>
      <c r="AN342" s="153"/>
      <c r="AO342" s="153"/>
      <c r="AP342" s="153"/>
      <c r="AQ342" s="377"/>
      <c r="AR342" s="126"/>
      <c r="AS342" s="318"/>
      <c r="AT342" s="323"/>
      <c r="AU342" s="318"/>
      <c r="AV342" s="318"/>
      <c r="AW342" s="324"/>
      <c r="AX342" s="58"/>
      <c r="AY342" s="41"/>
      <c r="AZ342" s="41"/>
      <c r="BA342">
        <v>2014</v>
      </c>
      <c r="BC342" s="42" t="str">
        <f t="shared" si="108"/>
        <v>2.06.03</v>
      </c>
      <c r="BD342" s="513" t="str">
        <f t="shared" si="106"/>
        <v>KOMPUTER</v>
      </c>
      <c r="BE342" s="42">
        <f t="shared" si="107"/>
        <v>4</v>
      </c>
      <c r="BF342" s="515">
        <f t="shared" si="109"/>
        <v>4991247.5</v>
      </c>
      <c r="BG342" s="42">
        <v>0</v>
      </c>
      <c r="BH342" s="529">
        <f t="shared" si="111"/>
        <v>0</v>
      </c>
      <c r="BI342" s="517">
        <f t="shared" si="112"/>
        <v>4991247.5</v>
      </c>
      <c r="BJ342" s="515">
        <f t="shared" si="113"/>
        <v>4991247.5</v>
      </c>
      <c r="BK342" s="525">
        <f t="shared" si="100"/>
        <v>4991247.5</v>
      </c>
      <c r="BL342" s="525">
        <f t="shared" si="101"/>
        <v>4991247.5</v>
      </c>
      <c r="BM342" s="525">
        <f t="shared" si="94"/>
        <v>0</v>
      </c>
      <c r="BN342" s="516">
        <f t="shared" si="114"/>
        <v>2014</v>
      </c>
      <c r="BO342" s="588">
        <f t="shared" si="102"/>
        <v>10</v>
      </c>
      <c r="BP342" s="589">
        <f t="shared" si="95"/>
        <v>14973742.5</v>
      </c>
      <c r="BQ342" s="682">
        <f t="shared" si="96"/>
        <v>19964990</v>
      </c>
      <c r="BR342" s="591">
        <f t="shared" si="97"/>
        <v>19964990</v>
      </c>
      <c r="BS342" s="11"/>
    </row>
    <row r="343" spans="1:71" ht="30" customHeight="1" x14ac:dyDescent="0.2">
      <c r="A343" s="327"/>
      <c r="B343" s="153" t="s">
        <v>224</v>
      </c>
      <c r="C343" s="387"/>
      <c r="D343" s="486" t="str">
        <f t="shared" si="98"/>
        <v>2.06.03.02.02</v>
      </c>
      <c r="E343" s="326" t="s">
        <v>625</v>
      </c>
      <c r="F343" s="468"/>
      <c r="G343" s="366" t="s">
        <v>248</v>
      </c>
      <c r="H343" s="328"/>
      <c r="I343" s="328"/>
      <c r="J343" s="328"/>
      <c r="K343" s="328"/>
      <c r="L343" s="328" t="s">
        <v>665</v>
      </c>
      <c r="M343" s="153"/>
      <c r="N343" s="328" t="s">
        <v>666</v>
      </c>
      <c r="O343" s="388">
        <v>2014</v>
      </c>
      <c r="P343" s="371"/>
      <c r="Q343" s="371"/>
      <c r="R343" s="371"/>
      <c r="S343" s="371"/>
      <c r="T343" s="371"/>
      <c r="U343" s="328"/>
      <c r="V343" s="328"/>
      <c r="W343" s="328"/>
      <c r="X343" s="328"/>
      <c r="Y343" s="328"/>
      <c r="Z343" s="328"/>
      <c r="AA343" s="328"/>
      <c r="AB343" s="328"/>
      <c r="AC343" s="328"/>
      <c r="AD343" s="328"/>
      <c r="AE343" s="328"/>
      <c r="AF343" s="328"/>
      <c r="AG343" s="328"/>
      <c r="AH343" s="328"/>
      <c r="AI343" s="328"/>
      <c r="AJ343" s="328"/>
      <c r="AK343" s="454"/>
      <c r="AL343" s="388" t="s">
        <v>130</v>
      </c>
      <c r="AM343" s="389">
        <v>25100479.156989474</v>
      </c>
      <c r="AN343" s="153"/>
      <c r="AO343" s="153"/>
      <c r="AP343" s="153"/>
      <c r="AQ343" s="377"/>
      <c r="AR343" s="126"/>
      <c r="AS343" s="318"/>
      <c r="AT343" s="323"/>
      <c r="AU343" s="318"/>
      <c r="AV343" s="318"/>
      <c r="AW343" s="324"/>
      <c r="AX343" s="58"/>
      <c r="AY343" s="41"/>
      <c r="AZ343" s="41"/>
      <c r="BA343">
        <v>2014</v>
      </c>
      <c r="BC343" s="42" t="str">
        <f t="shared" si="108"/>
        <v>2.06.03</v>
      </c>
      <c r="BD343" s="513" t="str">
        <f t="shared" si="106"/>
        <v>KOMPUTER</v>
      </c>
      <c r="BE343" s="42">
        <f t="shared" si="107"/>
        <v>4</v>
      </c>
      <c r="BF343" s="515">
        <f t="shared" si="109"/>
        <v>6275117.2892473685</v>
      </c>
      <c r="BG343" s="42">
        <v>0</v>
      </c>
      <c r="BH343" s="529">
        <f t="shared" si="111"/>
        <v>0</v>
      </c>
      <c r="BI343" s="517">
        <f t="shared" si="112"/>
        <v>6275117.2892473685</v>
      </c>
      <c r="BJ343" s="515">
        <f t="shared" si="113"/>
        <v>6275117.2892473685</v>
      </c>
      <c r="BK343" s="525">
        <f t="shared" si="100"/>
        <v>6275117.2892473685</v>
      </c>
      <c r="BL343" s="525">
        <f t="shared" si="101"/>
        <v>6275117.2892473685</v>
      </c>
      <c r="BM343" s="525">
        <f t="shared" si="94"/>
        <v>0</v>
      </c>
      <c r="BN343" s="516">
        <f t="shared" si="114"/>
        <v>2014</v>
      </c>
      <c r="BO343" s="588">
        <f t="shared" si="102"/>
        <v>10</v>
      </c>
      <c r="BP343" s="589">
        <f t="shared" si="95"/>
        <v>18825351.867742106</v>
      </c>
      <c r="BQ343" s="682">
        <f t="shared" si="96"/>
        <v>25100469.156989474</v>
      </c>
      <c r="BR343" s="591">
        <f t="shared" si="97"/>
        <v>25100469.156989474</v>
      </c>
      <c r="BS343" s="11"/>
    </row>
    <row r="344" spans="1:71" ht="30" customHeight="1" x14ac:dyDescent="0.2">
      <c r="A344" s="327"/>
      <c r="B344" s="153" t="s">
        <v>220</v>
      </c>
      <c r="C344" s="387"/>
      <c r="D344" s="486" t="str">
        <f t="shared" si="98"/>
        <v>2.06.01.04.04</v>
      </c>
      <c r="E344" s="326" t="s">
        <v>630</v>
      </c>
      <c r="F344" s="468"/>
      <c r="G344" s="366" t="s">
        <v>659</v>
      </c>
      <c r="H344" s="328"/>
      <c r="I344" s="328"/>
      <c r="J344" s="328"/>
      <c r="K344" s="328"/>
      <c r="L344" s="328" t="s">
        <v>284</v>
      </c>
      <c r="M344" s="153"/>
      <c r="N344" s="328" t="s">
        <v>666</v>
      </c>
      <c r="O344" s="388">
        <v>2014</v>
      </c>
      <c r="P344" s="371"/>
      <c r="Q344" s="371"/>
      <c r="R344" s="371"/>
      <c r="S344" s="371"/>
      <c r="T344" s="371"/>
      <c r="U344" s="328"/>
      <c r="V344" s="328"/>
      <c r="W344" s="328"/>
      <c r="X344" s="328"/>
      <c r="Y344" s="328"/>
      <c r="Z344" s="328"/>
      <c r="AA344" s="328"/>
      <c r="AB344" s="328"/>
      <c r="AC344" s="328"/>
      <c r="AD344" s="328"/>
      <c r="AE344" s="328"/>
      <c r="AF344" s="328"/>
      <c r="AG344" s="328"/>
      <c r="AH344" s="328"/>
      <c r="AI344" s="328"/>
      <c r="AJ344" s="328"/>
      <c r="AK344" s="454"/>
      <c r="AL344" s="388" t="s">
        <v>130</v>
      </c>
      <c r="AM344" s="389">
        <v>8755981.1012753993</v>
      </c>
      <c r="AN344" s="153"/>
      <c r="AO344" s="153"/>
      <c r="AP344" s="153"/>
      <c r="AQ344" s="377"/>
      <c r="AR344" s="126"/>
      <c r="AS344" s="318"/>
      <c r="AT344" s="323"/>
      <c r="AU344" s="318"/>
      <c r="AV344" s="318"/>
      <c r="AW344" s="324"/>
      <c r="AX344" s="58"/>
      <c r="AY344" s="41"/>
      <c r="AZ344" s="41"/>
      <c r="BA344">
        <v>2014</v>
      </c>
      <c r="BC344" s="42" t="str">
        <f t="shared" si="108"/>
        <v>2.06.01</v>
      </c>
      <c r="BD344" s="513" t="str">
        <f t="shared" si="106"/>
        <v>ALAT KANTOR</v>
      </c>
      <c r="BE344" s="42">
        <f t="shared" si="107"/>
        <v>5</v>
      </c>
      <c r="BF344" s="515">
        <f t="shared" si="109"/>
        <v>1751194.2202550799</v>
      </c>
      <c r="BG344" s="42">
        <v>0</v>
      </c>
      <c r="BH344" s="529">
        <f t="shared" si="111"/>
        <v>0</v>
      </c>
      <c r="BI344" s="517">
        <f t="shared" si="112"/>
        <v>1751194.2202550799</v>
      </c>
      <c r="BJ344" s="515">
        <f t="shared" si="113"/>
        <v>1751194.2202550799</v>
      </c>
      <c r="BK344" s="525">
        <f t="shared" si="100"/>
        <v>1751194.2202550799</v>
      </c>
      <c r="BL344" s="525">
        <f t="shared" si="101"/>
        <v>1751194.2202550799</v>
      </c>
      <c r="BM344" s="525">
        <f t="shared" si="94"/>
        <v>1751194.2202550799</v>
      </c>
      <c r="BN344" s="516">
        <f t="shared" si="114"/>
        <v>2014</v>
      </c>
      <c r="BO344" s="588">
        <f t="shared" si="102"/>
        <v>10</v>
      </c>
      <c r="BP344" s="589">
        <f t="shared" si="95"/>
        <v>5253582.66076524</v>
      </c>
      <c r="BQ344" s="682">
        <f t="shared" si="96"/>
        <v>7004776.8810203196</v>
      </c>
      <c r="BR344" s="591">
        <f t="shared" si="97"/>
        <v>8755971.1012753993</v>
      </c>
      <c r="BS344" s="11"/>
    </row>
    <row r="345" spans="1:71" ht="30" customHeight="1" x14ac:dyDescent="0.2">
      <c r="A345" s="327"/>
      <c r="B345" s="471" t="s">
        <v>681</v>
      </c>
      <c r="C345" s="387"/>
      <c r="D345" s="486" t="str">
        <f t="shared" si="98"/>
        <v>2.06.03.05.11</v>
      </c>
      <c r="E345" s="326" t="s">
        <v>641</v>
      </c>
      <c r="F345" s="468"/>
      <c r="G345" s="366" t="s">
        <v>248</v>
      </c>
      <c r="H345" s="328"/>
      <c r="I345" s="328"/>
      <c r="J345" s="328"/>
      <c r="K345" s="328"/>
      <c r="L345" s="328" t="s">
        <v>128</v>
      </c>
      <c r="M345" s="153"/>
      <c r="N345" s="328" t="s">
        <v>666</v>
      </c>
      <c r="O345" s="388">
        <v>2014</v>
      </c>
      <c r="P345" s="371"/>
      <c r="Q345" s="371"/>
      <c r="R345" s="371"/>
      <c r="S345" s="371"/>
      <c r="T345" s="371"/>
      <c r="U345" s="328"/>
      <c r="V345" s="328"/>
      <c r="W345" s="328"/>
      <c r="X345" s="328"/>
      <c r="Y345" s="328"/>
      <c r="Z345" s="328"/>
      <c r="AA345" s="328"/>
      <c r="AB345" s="328"/>
      <c r="AC345" s="328"/>
      <c r="AD345" s="328"/>
      <c r="AE345" s="328"/>
      <c r="AF345" s="328"/>
      <c r="AG345" s="328"/>
      <c r="AH345" s="328"/>
      <c r="AI345" s="328"/>
      <c r="AJ345" s="328"/>
      <c r="AK345" s="454"/>
      <c r="AL345" s="388" t="s">
        <v>130</v>
      </c>
      <c r="AM345" s="389">
        <v>102295785.59859431</v>
      </c>
      <c r="AN345" s="153"/>
      <c r="AO345" s="153"/>
      <c r="AP345" s="153"/>
      <c r="AQ345" s="377"/>
      <c r="AR345" s="126"/>
      <c r="AS345" s="318"/>
      <c r="AT345" s="323"/>
      <c r="AU345" s="318"/>
      <c r="AV345" s="318"/>
      <c r="AW345" s="324"/>
      <c r="AX345" s="58"/>
      <c r="AY345" s="41"/>
      <c r="AZ345" s="41"/>
      <c r="BA345">
        <v>2014</v>
      </c>
      <c r="BC345" s="42" t="str">
        <f t="shared" si="108"/>
        <v>2.06.03</v>
      </c>
      <c r="BD345" s="513" t="str">
        <f t="shared" si="106"/>
        <v>KOMPUTER</v>
      </c>
      <c r="BE345" s="42">
        <f t="shared" si="107"/>
        <v>4</v>
      </c>
      <c r="BF345" s="515">
        <f t="shared" si="109"/>
        <v>25573943.899648577</v>
      </c>
      <c r="BG345" s="42">
        <v>0</v>
      </c>
      <c r="BH345" s="529">
        <f t="shared" si="111"/>
        <v>0</v>
      </c>
      <c r="BI345" s="517">
        <f t="shared" si="112"/>
        <v>25573943.899648577</v>
      </c>
      <c r="BJ345" s="515">
        <f t="shared" si="113"/>
        <v>25573943.899648577</v>
      </c>
      <c r="BK345" s="525">
        <f t="shared" si="100"/>
        <v>25573943.899648577</v>
      </c>
      <c r="BL345" s="525">
        <f t="shared" si="101"/>
        <v>25573943.899648577</v>
      </c>
      <c r="BM345" s="525">
        <f t="shared" si="94"/>
        <v>0</v>
      </c>
      <c r="BN345" s="516">
        <f t="shared" si="114"/>
        <v>2014</v>
      </c>
      <c r="BO345" s="588">
        <f t="shared" si="102"/>
        <v>10</v>
      </c>
      <c r="BP345" s="589">
        <f t="shared" si="95"/>
        <v>76721831.698945731</v>
      </c>
      <c r="BQ345" s="682">
        <f t="shared" si="96"/>
        <v>102295775.59859431</v>
      </c>
      <c r="BR345" s="591">
        <f t="shared" si="97"/>
        <v>102295775.59859431</v>
      </c>
      <c r="BS345" s="11"/>
    </row>
    <row r="346" spans="1:71" ht="30" customHeight="1" x14ac:dyDescent="0.2">
      <c r="A346" s="327"/>
      <c r="B346" s="471" t="s">
        <v>682</v>
      </c>
      <c r="C346" s="387"/>
      <c r="D346" s="486" t="str">
        <f t="shared" si="98"/>
        <v>2.06.03.06.06</v>
      </c>
      <c r="E346" s="326" t="s">
        <v>642</v>
      </c>
      <c r="F346" s="468"/>
      <c r="G346" s="366" t="s">
        <v>248</v>
      </c>
      <c r="H346" s="328"/>
      <c r="I346" s="328"/>
      <c r="J346" s="328"/>
      <c r="K346" s="328"/>
      <c r="L346" s="328" t="s">
        <v>128</v>
      </c>
      <c r="M346" s="153"/>
      <c r="N346" s="328" t="s">
        <v>666</v>
      </c>
      <c r="O346" s="388">
        <v>2014</v>
      </c>
      <c r="P346" s="371"/>
      <c r="Q346" s="371"/>
      <c r="R346" s="371"/>
      <c r="S346" s="371"/>
      <c r="T346" s="371"/>
      <c r="U346" s="328"/>
      <c r="V346" s="328"/>
      <c r="W346" s="328"/>
      <c r="X346" s="328"/>
      <c r="Y346" s="328"/>
      <c r="Z346" s="328"/>
      <c r="AA346" s="328"/>
      <c r="AB346" s="328"/>
      <c r="AC346" s="328"/>
      <c r="AD346" s="328"/>
      <c r="AE346" s="328"/>
      <c r="AF346" s="328"/>
      <c r="AG346" s="328"/>
      <c r="AH346" s="328"/>
      <c r="AI346" s="328"/>
      <c r="AJ346" s="328"/>
      <c r="AK346" s="454"/>
      <c r="AL346" s="388" t="s">
        <v>130</v>
      </c>
      <c r="AM346" s="389">
        <v>94683639.588619217</v>
      </c>
      <c r="AN346" s="153"/>
      <c r="AO346" s="153"/>
      <c r="AP346" s="153"/>
      <c r="AQ346" s="377"/>
      <c r="AR346" s="126"/>
      <c r="AS346" s="318"/>
      <c r="AT346" s="323"/>
      <c r="AU346" s="318"/>
      <c r="AV346" s="318"/>
      <c r="AW346" s="324"/>
      <c r="AX346" s="58"/>
      <c r="AY346" s="41"/>
      <c r="AZ346" s="41"/>
      <c r="BA346">
        <v>2014</v>
      </c>
      <c r="BC346" s="42" t="str">
        <f t="shared" si="108"/>
        <v>2.06.03</v>
      </c>
      <c r="BD346" s="513" t="str">
        <f t="shared" si="106"/>
        <v>KOMPUTER</v>
      </c>
      <c r="BE346" s="42">
        <f t="shared" si="107"/>
        <v>4</v>
      </c>
      <c r="BF346" s="515">
        <f t="shared" si="109"/>
        <v>23670907.397154804</v>
      </c>
      <c r="BG346" s="42">
        <v>0</v>
      </c>
      <c r="BH346" s="529">
        <f t="shared" si="111"/>
        <v>0</v>
      </c>
      <c r="BI346" s="517">
        <f t="shared" si="112"/>
        <v>23670907.397154804</v>
      </c>
      <c r="BJ346" s="515">
        <f t="shared" si="113"/>
        <v>23670907.397154804</v>
      </c>
      <c r="BK346" s="525">
        <f t="shared" si="100"/>
        <v>23670907.397154804</v>
      </c>
      <c r="BL346" s="525">
        <f t="shared" si="101"/>
        <v>23670907.397154804</v>
      </c>
      <c r="BM346" s="525">
        <f t="shared" si="94"/>
        <v>0</v>
      </c>
      <c r="BN346" s="516">
        <f t="shared" si="114"/>
        <v>2014</v>
      </c>
      <c r="BO346" s="588">
        <f t="shared" si="102"/>
        <v>10</v>
      </c>
      <c r="BP346" s="589">
        <f t="shared" si="95"/>
        <v>71012722.191464409</v>
      </c>
      <c r="BQ346" s="682">
        <f t="shared" si="96"/>
        <v>94683629.588619217</v>
      </c>
      <c r="BR346" s="591">
        <f t="shared" si="97"/>
        <v>94683629.588619217</v>
      </c>
      <c r="BS346" s="11"/>
    </row>
    <row r="347" spans="1:71" ht="30" customHeight="1" x14ac:dyDescent="0.2">
      <c r="A347" s="327"/>
      <c r="B347" s="471" t="s">
        <v>682</v>
      </c>
      <c r="C347" s="387"/>
      <c r="D347" s="486" t="str">
        <f t="shared" si="98"/>
        <v>2.06.03.06.06</v>
      </c>
      <c r="E347" s="326" t="s">
        <v>643</v>
      </c>
      <c r="F347" s="468"/>
      <c r="G347" s="366" t="s">
        <v>248</v>
      </c>
      <c r="H347" s="328"/>
      <c r="I347" s="328"/>
      <c r="J347" s="328"/>
      <c r="K347" s="328"/>
      <c r="L347" s="328" t="s">
        <v>128</v>
      </c>
      <c r="M347" s="153"/>
      <c r="N347" s="328" t="s">
        <v>666</v>
      </c>
      <c r="O347" s="388">
        <v>2014</v>
      </c>
      <c r="P347" s="371"/>
      <c r="Q347" s="371"/>
      <c r="R347" s="371"/>
      <c r="S347" s="371"/>
      <c r="T347" s="371"/>
      <c r="U347" s="328"/>
      <c r="V347" s="328"/>
      <c r="W347" s="328"/>
      <c r="X347" s="328"/>
      <c r="Y347" s="328"/>
      <c r="Z347" s="328"/>
      <c r="AA347" s="328"/>
      <c r="AB347" s="328"/>
      <c r="AC347" s="328"/>
      <c r="AD347" s="328"/>
      <c r="AE347" s="328"/>
      <c r="AF347" s="328"/>
      <c r="AG347" s="328"/>
      <c r="AH347" s="328"/>
      <c r="AI347" s="328"/>
      <c r="AJ347" s="328"/>
      <c r="AK347" s="454"/>
      <c r="AL347" s="388" t="s">
        <v>130</v>
      </c>
      <c r="AM347" s="389">
        <v>146375508.90017769</v>
      </c>
      <c r="AN347" s="153"/>
      <c r="AO347" s="153"/>
      <c r="AP347" s="153"/>
      <c r="AQ347" s="377"/>
      <c r="AR347" s="126"/>
      <c r="AS347" s="318"/>
      <c r="AT347" s="323"/>
      <c r="AU347" s="318"/>
      <c r="AV347" s="318"/>
      <c r="AW347" s="324"/>
      <c r="AX347" s="58"/>
      <c r="AY347" s="41"/>
      <c r="AZ347" s="41"/>
      <c r="BA347">
        <v>2014</v>
      </c>
      <c r="BC347" s="42" t="str">
        <f t="shared" si="108"/>
        <v>2.06.03</v>
      </c>
      <c r="BD347" s="513" t="str">
        <f t="shared" si="106"/>
        <v>KOMPUTER</v>
      </c>
      <c r="BE347" s="42">
        <f t="shared" si="107"/>
        <v>4</v>
      </c>
      <c r="BF347" s="515">
        <f t="shared" si="109"/>
        <v>36593874.725044422</v>
      </c>
      <c r="BG347" s="42">
        <v>0</v>
      </c>
      <c r="BH347" s="529">
        <f t="shared" si="111"/>
        <v>0</v>
      </c>
      <c r="BI347" s="517">
        <f t="shared" si="112"/>
        <v>36593874.725044422</v>
      </c>
      <c r="BJ347" s="515">
        <f t="shared" si="113"/>
        <v>36593874.725044422</v>
      </c>
      <c r="BK347" s="525">
        <f t="shared" si="100"/>
        <v>36593874.725044422</v>
      </c>
      <c r="BL347" s="525">
        <f t="shared" si="101"/>
        <v>36593874.725044422</v>
      </c>
      <c r="BM347" s="525">
        <f t="shared" si="94"/>
        <v>0</v>
      </c>
      <c r="BN347" s="516">
        <f t="shared" si="114"/>
        <v>2014</v>
      </c>
      <c r="BO347" s="588">
        <f t="shared" si="102"/>
        <v>10</v>
      </c>
      <c r="BP347" s="589">
        <f t="shared" si="95"/>
        <v>109781624.17513326</v>
      </c>
      <c r="BQ347" s="682">
        <f t="shared" si="96"/>
        <v>146375498.90017769</v>
      </c>
      <c r="BR347" s="591">
        <f t="shared" si="97"/>
        <v>146375498.90017769</v>
      </c>
      <c r="BS347" s="11"/>
    </row>
    <row r="348" spans="1:71" ht="30" customHeight="1" x14ac:dyDescent="0.2">
      <c r="A348" s="327"/>
      <c r="B348" s="471" t="s">
        <v>682</v>
      </c>
      <c r="C348" s="387"/>
      <c r="D348" s="486" t="str">
        <f t="shared" si="98"/>
        <v>2.06.03.06.06</v>
      </c>
      <c r="E348" s="326" t="s">
        <v>644</v>
      </c>
      <c r="F348" s="468"/>
      <c r="G348" s="366" t="s">
        <v>248</v>
      </c>
      <c r="H348" s="328"/>
      <c r="I348" s="328"/>
      <c r="J348" s="328"/>
      <c r="K348" s="328"/>
      <c r="L348" s="328" t="s">
        <v>128</v>
      </c>
      <c r="M348" s="153"/>
      <c r="N348" s="328" t="s">
        <v>666</v>
      </c>
      <c r="O348" s="388">
        <v>2014</v>
      </c>
      <c r="P348" s="371"/>
      <c r="Q348" s="371"/>
      <c r="R348" s="371"/>
      <c r="S348" s="371"/>
      <c r="T348" s="371"/>
      <c r="U348" s="328"/>
      <c r="V348" s="328"/>
      <c r="W348" s="328"/>
      <c r="X348" s="328"/>
      <c r="Y348" s="328"/>
      <c r="Z348" s="328"/>
      <c r="AA348" s="328"/>
      <c r="AB348" s="328"/>
      <c r="AC348" s="328"/>
      <c r="AD348" s="328"/>
      <c r="AE348" s="328"/>
      <c r="AF348" s="328"/>
      <c r="AG348" s="328"/>
      <c r="AH348" s="328"/>
      <c r="AI348" s="328"/>
      <c r="AJ348" s="328"/>
      <c r="AK348" s="454"/>
      <c r="AL348" s="388" t="s">
        <v>130</v>
      </c>
      <c r="AM348" s="389">
        <v>88597778.426230296</v>
      </c>
      <c r="AN348" s="153"/>
      <c r="AO348" s="153"/>
      <c r="AP348" s="153"/>
      <c r="AQ348" s="377"/>
      <c r="AR348" s="126"/>
      <c r="AS348" s="318"/>
      <c r="AT348" s="323"/>
      <c r="AU348" s="318"/>
      <c r="AV348" s="318"/>
      <c r="AW348" s="324"/>
      <c r="AX348" s="58"/>
      <c r="AY348" s="41"/>
      <c r="AZ348" s="41"/>
      <c r="BA348">
        <v>2014</v>
      </c>
      <c r="BC348" s="42" t="str">
        <f t="shared" si="108"/>
        <v>2.06.03</v>
      </c>
      <c r="BD348" s="513" t="str">
        <f t="shared" si="106"/>
        <v>KOMPUTER</v>
      </c>
      <c r="BE348" s="42">
        <f t="shared" si="107"/>
        <v>4</v>
      </c>
      <c r="BF348" s="515">
        <f t="shared" si="109"/>
        <v>22149442.106557574</v>
      </c>
      <c r="BG348" s="42">
        <v>0</v>
      </c>
      <c r="BH348" s="529">
        <f t="shared" si="111"/>
        <v>0</v>
      </c>
      <c r="BI348" s="517">
        <f t="shared" si="112"/>
        <v>22149442.106557574</v>
      </c>
      <c r="BJ348" s="515">
        <f t="shared" si="113"/>
        <v>22149442.106557574</v>
      </c>
      <c r="BK348" s="525">
        <f t="shared" si="100"/>
        <v>22149442.106557574</v>
      </c>
      <c r="BL348" s="525">
        <f t="shared" si="101"/>
        <v>22149442.106557574</v>
      </c>
      <c r="BM348" s="525">
        <f t="shared" si="94"/>
        <v>0</v>
      </c>
      <c r="BN348" s="516">
        <f t="shared" si="114"/>
        <v>2014</v>
      </c>
      <c r="BO348" s="588">
        <f t="shared" si="102"/>
        <v>10</v>
      </c>
      <c r="BP348" s="589">
        <f t="shared" si="95"/>
        <v>66448326.319672719</v>
      </c>
      <c r="BQ348" s="682">
        <f t="shared" si="96"/>
        <v>88597768.426230296</v>
      </c>
      <c r="BR348" s="591">
        <f t="shared" si="97"/>
        <v>88597768.426230296</v>
      </c>
      <c r="BS348" s="11"/>
    </row>
    <row r="349" spans="1:71" ht="30" customHeight="1" x14ac:dyDescent="0.2">
      <c r="A349" s="327"/>
      <c r="B349" s="471" t="s">
        <v>682</v>
      </c>
      <c r="C349" s="387"/>
      <c r="D349" s="486" t="str">
        <f t="shared" si="98"/>
        <v>2.06.03.06.06</v>
      </c>
      <c r="E349" s="326" t="s">
        <v>645</v>
      </c>
      <c r="F349" s="468"/>
      <c r="G349" s="366" t="s">
        <v>248</v>
      </c>
      <c r="H349" s="328"/>
      <c r="I349" s="328"/>
      <c r="J349" s="328"/>
      <c r="K349" s="328"/>
      <c r="L349" s="328" t="s">
        <v>128</v>
      </c>
      <c r="M349" s="153"/>
      <c r="N349" s="328" t="s">
        <v>666</v>
      </c>
      <c r="O349" s="388">
        <v>2014</v>
      </c>
      <c r="P349" s="371"/>
      <c r="Q349" s="371"/>
      <c r="R349" s="371"/>
      <c r="S349" s="371"/>
      <c r="T349" s="371"/>
      <c r="U349" s="328"/>
      <c r="V349" s="328"/>
      <c r="W349" s="328"/>
      <c r="X349" s="328"/>
      <c r="Y349" s="328"/>
      <c r="Z349" s="328"/>
      <c r="AA349" s="328"/>
      <c r="AB349" s="328"/>
      <c r="AC349" s="328"/>
      <c r="AD349" s="328"/>
      <c r="AE349" s="328"/>
      <c r="AF349" s="328"/>
      <c r="AG349" s="328"/>
      <c r="AH349" s="328"/>
      <c r="AI349" s="328"/>
      <c r="AJ349" s="328"/>
      <c r="AK349" s="454"/>
      <c r="AL349" s="388" t="s">
        <v>130</v>
      </c>
      <c r="AM349" s="389">
        <v>96218076.372598127</v>
      </c>
      <c r="AN349" s="153"/>
      <c r="AO349" s="153"/>
      <c r="AP349" s="153"/>
      <c r="AQ349" s="377"/>
      <c r="AR349" s="126"/>
      <c r="AS349" s="318"/>
      <c r="AT349" s="323"/>
      <c r="AU349" s="318"/>
      <c r="AV349" s="318"/>
      <c r="AW349" s="324"/>
      <c r="AX349" s="58"/>
      <c r="AY349" s="41"/>
      <c r="AZ349" s="41"/>
      <c r="BA349">
        <v>2014</v>
      </c>
      <c r="BC349" s="42" t="str">
        <f t="shared" si="108"/>
        <v>2.06.03</v>
      </c>
      <c r="BD349" s="513" t="str">
        <f t="shared" si="106"/>
        <v>KOMPUTER</v>
      </c>
      <c r="BE349" s="42">
        <f t="shared" si="107"/>
        <v>4</v>
      </c>
      <c r="BF349" s="515">
        <f t="shared" si="109"/>
        <v>24054516.593149532</v>
      </c>
      <c r="BG349" s="42">
        <v>0</v>
      </c>
      <c r="BH349" s="529">
        <f t="shared" si="111"/>
        <v>0</v>
      </c>
      <c r="BI349" s="517">
        <f t="shared" si="112"/>
        <v>24054516.593149532</v>
      </c>
      <c r="BJ349" s="515">
        <f t="shared" si="113"/>
        <v>24054516.593149532</v>
      </c>
      <c r="BK349" s="525">
        <f t="shared" si="100"/>
        <v>24054516.593149532</v>
      </c>
      <c r="BL349" s="525">
        <f t="shared" si="101"/>
        <v>24054516.593149532</v>
      </c>
      <c r="BM349" s="525">
        <f t="shared" si="94"/>
        <v>0</v>
      </c>
      <c r="BN349" s="516">
        <f t="shared" si="114"/>
        <v>2014</v>
      </c>
      <c r="BO349" s="588">
        <f t="shared" si="102"/>
        <v>10</v>
      </c>
      <c r="BP349" s="589">
        <f t="shared" si="95"/>
        <v>72163549.779448599</v>
      </c>
      <c r="BQ349" s="682">
        <f t="shared" si="96"/>
        <v>96218066.372598127</v>
      </c>
      <c r="BR349" s="591">
        <f t="shared" si="97"/>
        <v>96218066.372598127</v>
      </c>
      <c r="BS349" s="11"/>
    </row>
    <row r="350" spans="1:71" ht="30" customHeight="1" x14ac:dyDescent="0.2">
      <c r="A350" s="327"/>
      <c r="B350" s="471" t="s">
        <v>682</v>
      </c>
      <c r="C350" s="387"/>
      <c r="D350" s="486" t="str">
        <f t="shared" si="98"/>
        <v>2.06.03.06.06</v>
      </c>
      <c r="E350" s="326" t="s">
        <v>646</v>
      </c>
      <c r="F350" s="468"/>
      <c r="G350" s="366" t="s">
        <v>248</v>
      </c>
      <c r="H350" s="328"/>
      <c r="I350" s="328"/>
      <c r="J350" s="328"/>
      <c r="K350" s="328"/>
      <c r="L350" s="328" t="s">
        <v>128</v>
      </c>
      <c r="M350" s="153"/>
      <c r="N350" s="328" t="s">
        <v>666</v>
      </c>
      <c r="O350" s="388">
        <v>2014</v>
      </c>
      <c r="P350" s="371"/>
      <c r="Q350" s="371"/>
      <c r="R350" s="371"/>
      <c r="S350" s="371"/>
      <c r="T350" s="371"/>
      <c r="U350" s="328"/>
      <c r="V350" s="328"/>
      <c r="W350" s="328"/>
      <c r="X350" s="328"/>
      <c r="Y350" s="328"/>
      <c r="Z350" s="328"/>
      <c r="AA350" s="328"/>
      <c r="AB350" s="328"/>
      <c r="AC350" s="328"/>
      <c r="AD350" s="328"/>
      <c r="AE350" s="328"/>
      <c r="AF350" s="328"/>
      <c r="AG350" s="328"/>
      <c r="AH350" s="328"/>
      <c r="AI350" s="328"/>
      <c r="AJ350" s="328"/>
      <c r="AK350" s="454"/>
      <c r="AL350" s="388" t="s">
        <v>130</v>
      </c>
      <c r="AM350" s="389">
        <v>93194699.42261599</v>
      </c>
      <c r="AN350" s="153"/>
      <c r="AO350" s="153"/>
      <c r="AP350" s="153"/>
      <c r="AQ350" s="377"/>
      <c r="AR350" s="126"/>
      <c r="AS350" s="318"/>
      <c r="AT350" s="323"/>
      <c r="AU350" s="318"/>
      <c r="AV350" s="318"/>
      <c r="AW350" s="324"/>
      <c r="AX350" s="58"/>
      <c r="AY350" s="41"/>
      <c r="AZ350" s="41"/>
      <c r="BA350">
        <v>2014</v>
      </c>
      <c r="BC350" s="42" t="str">
        <f t="shared" si="108"/>
        <v>2.06.03</v>
      </c>
      <c r="BD350" s="513" t="str">
        <f t="shared" si="106"/>
        <v>KOMPUTER</v>
      </c>
      <c r="BE350" s="42">
        <f t="shared" si="107"/>
        <v>4</v>
      </c>
      <c r="BF350" s="515">
        <f t="shared" si="109"/>
        <v>23298672.355653998</v>
      </c>
      <c r="BG350" s="42">
        <v>0</v>
      </c>
      <c r="BH350" s="529">
        <f t="shared" si="111"/>
        <v>0</v>
      </c>
      <c r="BI350" s="517">
        <f t="shared" si="112"/>
        <v>23298672.355653998</v>
      </c>
      <c r="BJ350" s="515">
        <f t="shared" si="113"/>
        <v>23298672.355653998</v>
      </c>
      <c r="BK350" s="525">
        <f t="shared" si="100"/>
        <v>23298672.355653998</v>
      </c>
      <c r="BL350" s="525">
        <f t="shared" si="101"/>
        <v>23298672.355653998</v>
      </c>
      <c r="BM350" s="525">
        <f t="shared" si="94"/>
        <v>0</v>
      </c>
      <c r="BN350" s="516">
        <f t="shared" si="114"/>
        <v>2014</v>
      </c>
      <c r="BO350" s="588">
        <f t="shared" si="102"/>
        <v>10</v>
      </c>
      <c r="BP350" s="589">
        <f t="shared" si="95"/>
        <v>69896017.066961989</v>
      </c>
      <c r="BQ350" s="682">
        <f t="shared" si="96"/>
        <v>93194689.42261599</v>
      </c>
      <c r="BR350" s="591">
        <f t="shared" si="97"/>
        <v>93194689.42261599</v>
      </c>
      <c r="BS350" s="11"/>
    </row>
    <row r="351" spans="1:71" ht="30" customHeight="1" x14ac:dyDescent="0.2">
      <c r="A351" s="327"/>
      <c r="B351" s="471" t="s">
        <v>682</v>
      </c>
      <c r="C351" s="387"/>
      <c r="D351" s="486" t="str">
        <f t="shared" si="98"/>
        <v>2.06.03.06.06</v>
      </c>
      <c r="E351" s="326" t="s">
        <v>647</v>
      </c>
      <c r="F351" s="468"/>
      <c r="G351" s="366" t="s">
        <v>248</v>
      </c>
      <c r="H351" s="328"/>
      <c r="I351" s="328"/>
      <c r="J351" s="328"/>
      <c r="K351" s="328"/>
      <c r="L351" s="328" t="s">
        <v>128</v>
      </c>
      <c r="M351" s="153"/>
      <c r="N351" s="328" t="s">
        <v>666</v>
      </c>
      <c r="O351" s="388">
        <v>2014</v>
      </c>
      <c r="P351" s="371"/>
      <c r="Q351" s="371"/>
      <c r="R351" s="371"/>
      <c r="S351" s="371"/>
      <c r="T351" s="371"/>
      <c r="U351" s="328"/>
      <c r="V351" s="328"/>
      <c r="W351" s="328"/>
      <c r="X351" s="328"/>
      <c r="Y351" s="328"/>
      <c r="Z351" s="328"/>
      <c r="AA351" s="328"/>
      <c r="AB351" s="328"/>
      <c r="AC351" s="328"/>
      <c r="AD351" s="328"/>
      <c r="AE351" s="328"/>
      <c r="AF351" s="328"/>
      <c r="AG351" s="328"/>
      <c r="AH351" s="328"/>
      <c r="AI351" s="328"/>
      <c r="AJ351" s="328"/>
      <c r="AK351" s="454"/>
      <c r="AL351" s="388" t="s">
        <v>130</v>
      </c>
      <c r="AM351" s="389">
        <v>92810126.31522347</v>
      </c>
      <c r="AN351" s="153"/>
      <c r="AO351" s="153"/>
      <c r="AP351" s="153"/>
      <c r="AQ351" s="377"/>
      <c r="AR351" s="126"/>
      <c r="AS351" s="318"/>
      <c r="AT351" s="323"/>
      <c r="AU351" s="318"/>
      <c r="AV351" s="318"/>
      <c r="AW351" s="324"/>
      <c r="AX351" s="58"/>
      <c r="AY351" s="41"/>
      <c r="AZ351" s="41"/>
      <c r="BA351">
        <v>2014</v>
      </c>
      <c r="BC351" s="42" t="str">
        <f t="shared" si="108"/>
        <v>2.06.03</v>
      </c>
      <c r="BD351" s="513" t="str">
        <f t="shared" si="106"/>
        <v>KOMPUTER</v>
      </c>
      <c r="BE351" s="42">
        <f t="shared" si="107"/>
        <v>4</v>
      </c>
      <c r="BF351" s="515">
        <f t="shared" si="109"/>
        <v>23202529.078805868</v>
      </c>
      <c r="BG351" s="42">
        <v>0</v>
      </c>
      <c r="BH351" s="529">
        <f t="shared" si="111"/>
        <v>0</v>
      </c>
      <c r="BI351" s="517">
        <f t="shared" si="112"/>
        <v>23202529.078805868</v>
      </c>
      <c r="BJ351" s="515">
        <f t="shared" si="113"/>
        <v>23202529.078805868</v>
      </c>
      <c r="BK351" s="525">
        <f t="shared" si="100"/>
        <v>23202529.078805868</v>
      </c>
      <c r="BL351" s="525">
        <f t="shared" si="101"/>
        <v>23202529.078805868</v>
      </c>
      <c r="BM351" s="525">
        <f t="shared" si="94"/>
        <v>0</v>
      </c>
      <c r="BN351" s="516">
        <f t="shared" si="114"/>
        <v>2014</v>
      </c>
      <c r="BO351" s="588">
        <f t="shared" si="102"/>
        <v>10</v>
      </c>
      <c r="BP351" s="589">
        <f t="shared" si="95"/>
        <v>69607587.236417606</v>
      </c>
      <c r="BQ351" s="682">
        <f t="shared" si="96"/>
        <v>92810116.31522347</v>
      </c>
      <c r="BR351" s="591">
        <f t="shared" si="97"/>
        <v>92810116.31522347</v>
      </c>
      <c r="BS351" s="11"/>
    </row>
    <row r="352" spans="1:71" ht="30" customHeight="1" x14ac:dyDescent="0.2">
      <c r="A352" s="327"/>
      <c r="B352" s="471" t="s">
        <v>682</v>
      </c>
      <c r="C352" s="387"/>
      <c r="D352" s="486" t="str">
        <f t="shared" si="98"/>
        <v>2.06.03.06.06</v>
      </c>
      <c r="E352" s="326" t="s">
        <v>648</v>
      </c>
      <c r="F352" s="468"/>
      <c r="G352" s="366" t="s">
        <v>248</v>
      </c>
      <c r="H352" s="328"/>
      <c r="I352" s="328"/>
      <c r="J352" s="328"/>
      <c r="K352" s="328"/>
      <c r="L352" s="328" t="s">
        <v>128</v>
      </c>
      <c r="M352" s="153"/>
      <c r="N352" s="328" t="s">
        <v>666</v>
      </c>
      <c r="O352" s="388">
        <v>2014</v>
      </c>
      <c r="P352" s="371"/>
      <c r="Q352" s="371"/>
      <c r="R352" s="371"/>
      <c r="S352" s="371"/>
      <c r="T352" s="371"/>
      <c r="U352" s="328"/>
      <c r="V352" s="328"/>
      <c r="W352" s="328"/>
      <c r="X352" s="328"/>
      <c r="Y352" s="328"/>
      <c r="Z352" s="328"/>
      <c r="AA352" s="328"/>
      <c r="AB352" s="328"/>
      <c r="AC352" s="328"/>
      <c r="AD352" s="328"/>
      <c r="AE352" s="328"/>
      <c r="AF352" s="328"/>
      <c r="AG352" s="328"/>
      <c r="AH352" s="328"/>
      <c r="AI352" s="328"/>
      <c r="AJ352" s="328"/>
      <c r="AK352" s="454"/>
      <c r="AL352" s="388" t="s">
        <v>130</v>
      </c>
      <c r="AM352" s="389">
        <v>98353773.546192735</v>
      </c>
      <c r="AN352" s="153"/>
      <c r="AO352" s="153"/>
      <c r="AP352" s="153"/>
      <c r="AQ352" s="377"/>
      <c r="AR352" s="126"/>
      <c r="AS352" s="318"/>
      <c r="AT352" s="323"/>
      <c r="AU352" s="318"/>
      <c r="AV352" s="318"/>
      <c r="AW352" s="324"/>
      <c r="AX352" s="58"/>
      <c r="AY352" s="41"/>
      <c r="AZ352" s="41"/>
      <c r="BA352">
        <v>2014</v>
      </c>
      <c r="BC352" s="42" t="str">
        <f t="shared" si="108"/>
        <v>2.06.03</v>
      </c>
      <c r="BD352" s="513" t="str">
        <f t="shared" si="106"/>
        <v>KOMPUTER</v>
      </c>
      <c r="BE352" s="42">
        <f t="shared" si="107"/>
        <v>4</v>
      </c>
      <c r="BF352" s="515">
        <f t="shared" si="109"/>
        <v>24588440.886548184</v>
      </c>
      <c r="BG352" s="42">
        <v>0</v>
      </c>
      <c r="BH352" s="529">
        <f t="shared" si="111"/>
        <v>0</v>
      </c>
      <c r="BI352" s="517">
        <f t="shared" si="112"/>
        <v>24588440.886548184</v>
      </c>
      <c r="BJ352" s="515">
        <f t="shared" si="113"/>
        <v>24588440.886548184</v>
      </c>
      <c r="BK352" s="525">
        <f t="shared" si="100"/>
        <v>24588440.886548184</v>
      </c>
      <c r="BL352" s="525">
        <f t="shared" si="101"/>
        <v>24588440.886548184</v>
      </c>
      <c r="BM352" s="525">
        <f t="shared" si="94"/>
        <v>0</v>
      </c>
      <c r="BN352" s="516">
        <f t="shared" si="114"/>
        <v>2014</v>
      </c>
      <c r="BO352" s="588">
        <f t="shared" si="102"/>
        <v>10</v>
      </c>
      <c r="BP352" s="589">
        <f t="shared" si="95"/>
        <v>73765322.659644544</v>
      </c>
      <c r="BQ352" s="682">
        <f t="shared" si="96"/>
        <v>98353763.546192735</v>
      </c>
      <c r="BR352" s="591">
        <f t="shared" si="97"/>
        <v>98353763.546192735</v>
      </c>
      <c r="BS352" s="11"/>
    </row>
    <row r="353" spans="1:71" ht="30" customHeight="1" x14ac:dyDescent="0.2">
      <c r="A353" s="327"/>
      <c r="B353" s="471" t="s">
        <v>682</v>
      </c>
      <c r="C353" s="387"/>
      <c r="D353" s="486" t="str">
        <f t="shared" si="98"/>
        <v>2.06.03.06.06</v>
      </c>
      <c r="E353" s="326" t="s">
        <v>649</v>
      </c>
      <c r="F353" s="468"/>
      <c r="G353" s="366" t="s">
        <v>248</v>
      </c>
      <c r="H353" s="328"/>
      <c r="I353" s="328"/>
      <c r="J353" s="328"/>
      <c r="K353" s="328"/>
      <c r="L353" s="328" t="s">
        <v>128</v>
      </c>
      <c r="M353" s="153"/>
      <c r="N353" s="328" t="s">
        <v>666</v>
      </c>
      <c r="O353" s="388">
        <v>2014</v>
      </c>
      <c r="P353" s="371"/>
      <c r="Q353" s="371"/>
      <c r="R353" s="371"/>
      <c r="S353" s="371"/>
      <c r="T353" s="371"/>
      <c r="U353" s="328"/>
      <c r="V353" s="328"/>
      <c r="W353" s="328"/>
      <c r="X353" s="328"/>
      <c r="Y353" s="328"/>
      <c r="Z353" s="328"/>
      <c r="AA353" s="328"/>
      <c r="AB353" s="328"/>
      <c r="AC353" s="328"/>
      <c r="AD353" s="328"/>
      <c r="AE353" s="328"/>
      <c r="AF353" s="328"/>
      <c r="AG353" s="328"/>
      <c r="AH353" s="328"/>
      <c r="AI353" s="328"/>
      <c r="AJ353" s="328"/>
      <c r="AK353" s="454"/>
      <c r="AL353" s="388" t="s">
        <v>130</v>
      </c>
      <c r="AM353" s="389">
        <v>120807290.88826454</v>
      </c>
      <c r="AN353" s="153"/>
      <c r="AO353" s="153"/>
      <c r="AP353" s="153"/>
      <c r="AQ353" s="377"/>
      <c r="AR353" s="126"/>
      <c r="AS353" s="318"/>
      <c r="AT353" s="323"/>
      <c r="AU353" s="318"/>
      <c r="AV353" s="318"/>
      <c r="AW353" s="324"/>
      <c r="AX353" s="58"/>
      <c r="AY353" s="41"/>
      <c r="AZ353" s="41"/>
      <c r="BA353">
        <v>2014</v>
      </c>
      <c r="BC353" s="42" t="str">
        <f t="shared" si="108"/>
        <v>2.06.03</v>
      </c>
      <c r="BD353" s="513" t="str">
        <f t="shared" si="106"/>
        <v>KOMPUTER</v>
      </c>
      <c r="BE353" s="42">
        <f t="shared" si="107"/>
        <v>4</v>
      </c>
      <c r="BF353" s="515">
        <f t="shared" si="109"/>
        <v>30201820.222066134</v>
      </c>
      <c r="BG353" s="42">
        <v>0</v>
      </c>
      <c r="BH353" s="529">
        <f t="shared" si="111"/>
        <v>0</v>
      </c>
      <c r="BI353" s="517">
        <f t="shared" si="112"/>
        <v>30201820.222066134</v>
      </c>
      <c r="BJ353" s="515">
        <f t="shared" si="113"/>
        <v>30201820.222066134</v>
      </c>
      <c r="BK353" s="525">
        <f t="shared" si="100"/>
        <v>30201820.222066134</v>
      </c>
      <c r="BL353" s="525">
        <f t="shared" si="101"/>
        <v>30201820.222066134</v>
      </c>
      <c r="BM353" s="525">
        <f t="shared" ref="BM353:BM389" si="115">IF(AM353-10=BH353+BI353+BJ353+BK353+BL353,0,BF353)</f>
        <v>0</v>
      </c>
      <c r="BN353" s="516">
        <f t="shared" si="114"/>
        <v>2014</v>
      </c>
      <c r="BO353" s="588">
        <f t="shared" si="102"/>
        <v>10</v>
      </c>
      <c r="BP353" s="589">
        <f t="shared" ref="BP353:BP367" si="116">BH353+BI353+BJ353+BK353</f>
        <v>90605460.666198403</v>
      </c>
      <c r="BQ353" s="682">
        <f t="shared" ref="BQ353:BQ367" si="117">BH353+BI353+BJ353+BK353+BL353</f>
        <v>120807280.88826454</v>
      </c>
      <c r="BR353" s="591">
        <f t="shared" ref="BR353:BR389" si="118">BH353+BI353+BJ353+BK353+BL353+BM353</f>
        <v>120807280.88826454</v>
      </c>
      <c r="BS353" s="11"/>
    </row>
    <row r="354" spans="1:71" ht="30" customHeight="1" x14ac:dyDescent="0.2">
      <c r="A354" s="327"/>
      <c r="B354" s="471" t="s">
        <v>682</v>
      </c>
      <c r="C354" s="387"/>
      <c r="D354" s="486" t="str">
        <f t="shared" ref="D354:D397" si="119">MID(B354,2,18)</f>
        <v>2.06.03.06.06</v>
      </c>
      <c r="E354" s="326" t="s">
        <v>650</v>
      </c>
      <c r="F354" s="468"/>
      <c r="G354" s="366" t="s">
        <v>248</v>
      </c>
      <c r="H354" s="328"/>
      <c r="I354" s="328"/>
      <c r="J354" s="328"/>
      <c r="K354" s="328"/>
      <c r="L354" s="328" t="s">
        <v>128</v>
      </c>
      <c r="M354" s="153"/>
      <c r="N354" s="328" t="s">
        <v>666</v>
      </c>
      <c r="O354" s="388">
        <v>2014</v>
      </c>
      <c r="P354" s="371"/>
      <c r="Q354" s="371"/>
      <c r="R354" s="371"/>
      <c r="S354" s="371"/>
      <c r="T354" s="371"/>
      <c r="U354" s="328"/>
      <c r="V354" s="328"/>
      <c r="W354" s="328"/>
      <c r="X354" s="328"/>
      <c r="Y354" s="328"/>
      <c r="Z354" s="328"/>
      <c r="AA354" s="328"/>
      <c r="AB354" s="328"/>
      <c r="AC354" s="328"/>
      <c r="AD354" s="328"/>
      <c r="AE354" s="328"/>
      <c r="AF354" s="328"/>
      <c r="AG354" s="328"/>
      <c r="AH354" s="328"/>
      <c r="AI354" s="328"/>
      <c r="AJ354" s="328"/>
      <c r="AK354" s="454"/>
      <c r="AL354" s="388" t="s">
        <v>130</v>
      </c>
      <c r="AM354" s="389">
        <v>87192671.011509135</v>
      </c>
      <c r="AN354" s="153"/>
      <c r="AO354" s="153"/>
      <c r="AP354" s="153"/>
      <c r="AQ354" s="377"/>
      <c r="AR354" s="126"/>
      <c r="AS354" s="318"/>
      <c r="AT354" s="323"/>
      <c r="AU354" s="318"/>
      <c r="AV354" s="318"/>
      <c r="AW354" s="324"/>
      <c r="AX354" s="58"/>
      <c r="AY354" s="41"/>
      <c r="AZ354" s="41"/>
      <c r="BA354">
        <v>2014</v>
      </c>
      <c r="BC354" s="42" t="str">
        <f t="shared" si="108"/>
        <v>2.06.03</v>
      </c>
      <c r="BD354" s="513" t="str">
        <f t="shared" si="106"/>
        <v>KOMPUTER</v>
      </c>
      <c r="BE354" s="42">
        <f t="shared" si="107"/>
        <v>4</v>
      </c>
      <c r="BF354" s="515">
        <f t="shared" si="109"/>
        <v>21798165.252877284</v>
      </c>
      <c r="BG354" s="42">
        <v>0</v>
      </c>
      <c r="BH354" s="529">
        <f t="shared" si="111"/>
        <v>0</v>
      </c>
      <c r="BI354" s="517">
        <f t="shared" si="112"/>
        <v>21798165.252877284</v>
      </c>
      <c r="BJ354" s="515">
        <f t="shared" si="113"/>
        <v>21798165.252877284</v>
      </c>
      <c r="BK354" s="525">
        <f t="shared" ref="BK354:BK364" si="120">IF(AM354-10=BH354+BI354+BJ354,0,BF354)</f>
        <v>21798165.252877284</v>
      </c>
      <c r="BL354" s="525">
        <f t="shared" ref="BL354:BL389" si="121">IF(AM354-10=BH354+BI354+BJ354+BK354,0,BF354)</f>
        <v>21798165.252877284</v>
      </c>
      <c r="BM354" s="525">
        <f t="shared" si="115"/>
        <v>0</v>
      </c>
      <c r="BN354" s="516">
        <f t="shared" si="114"/>
        <v>2014</v>
      </c>
      <c r="BO354" s="588">
        <f t="shared" ref="BO354:BO389" si="122">AM354-(BH354+BI354+BJ354+BK354+BL354+BM354)</f>
        <v>10</v>
      </c>
      <c r="BP354" s="589">
        <f t="shared" si="116"/>
        <v>65394495.758631855</v>
      </c>
      <c r="BQ354" s="682">
        <f t="shared" si="117"/>
        <v>87192661.011509135</v>
      </c>
      <c r="BR354" s="591">
        <f t="shared" si="118"/>
        <v>87192661.011509135</v>
      </c>
      <c r="BS354" s="11"/>
    </row>
    <row r="355" spans="1:71" ht="30" customHeight="1" x14ac:dyDescent="0.2">
      <c r="A355" s="327"/>
      <c r="B355" s="471" t="s">
        <v>682</v>
      </c>
      <c r="C355" s="387"/>
      <c r="D355" s="486" t="str">
        <f t="shared" si="119"/>
        <v>2.06.03.06.06</v>
      </c>
      <c r="E355" s="326" t="s">
        <v>651</v>
      </c>
      <c r="F355" s="468"/>
      <c r="G355" s="366" t="s">
        <v>248</v>
      </c>
      <c r="H355" s="328"/>
      <c r="I355" s="328"/>
      <c r="J355" s="328"/>
      <c r="K355" s="328"/>
      <c r="L355" s="328" t="s">
        <v>128</v>
      </c>
      <c r="M355" s="153"/>
      <c r="N355" s="328" t="s">
        <v>666</v>
      </c>
      <c r="O355" s="388">
        <v>2014</v>
      </c>
      <c r="P355" s="371"/>
      <c r="Q355" s="371"/>
      <c r="R355" s="371"/>
      <c r="S355" s="371"/>
      <c r="T355" s="371"/>
      <c r="U355" s="328"/>
      <c r="V355" s="328"/>
      <c r="W355" s="328"/>
      <c r="X355" s="328"/>
      <c r="Y355" s="328"/>
      <c r="Z355" s="328"/>
      <c r="AA355" s="328"/>
      <c r="AB355" s="328"/>
      <c r="AC355" s="328"/>
      <c r="AD355" s="328"/>
      <c r="AE355" s="328"/>
      <c r="AF355" s="328"/>
      <c r="AG355" s="328"/>
      <c r="AH355" s="328"/>
      <c r="AI355" s="328"/>
      <c r="AJ355" s="328"/>
      <c r="AK355" s="454"/>
      <c r="AL355" s="388" t="s">
        <v>130</v>
      </c>
      <c r="AM355" s="389">
        <v>106395989.28153601</v>
      </c>
      <c r="AN355" s="153"/>
      <c r="AO355" s="153"/>
      <c r="AP355" s="153"/>
      <c r="AQ355" s="377"/>
      <c r="AR355" s="126"/>
      <c r="AS355" s="318"/>
      <c r="AT355" s="323"/>
      <c r="AU355" s="318"/>
      <c r="AV355" s="318"/>
      <c r="AW355" s="324"/>
      <c r="AX355" s="58"/>
      <c r="AY355" s="41"/>
      <c r="AZ355" s="41"/>
      <c r="BA355">
        <v>2014</v>
      </c>
      <c r="BC355" s="42" t="str">
        <f t="shared" si="108"/>
        <v>2.06.03</v>
      </c>
      <c r="BD355" s="513" t="str">
        <f t="shared" si="106"/>
        <v>KOMPUTER</v>
      </c>
      <c r="BE355" s="42">
        <f t="shared" si="107"/>
        <v>4</v>
      </c>
      <c r="BF355" s="515">
        <f t="shared" si="109"/>
        <v>26598994.820384003</v>
      </c>
      <c r="BG355" s="42">
        <v>0</v>
      </c>
      <c r="BH355" s="529">
        <f t="shared" si="111"/>
        <v>0</v>
      </c>
      <c r="BI355" s="517">
        <f t="shared" si="112"/>
        <v>26598994.820384003</v>
      </c>
      <c r="BJ355" s="515">
        <f t="shared" si="113"/>
        <v>26598994.820384003</v>
      </c>
      <c r="BK355" s="525">
        <f t="shared" si="120"/>
        <v>26598994.820384003</v>
      </c>
      <c r="BL355" s="525">
        <f t="shared" si="121"/>
        <v>26598994.820384003</v>
      </c>
      <c r="BM355" s="525">
        <f t="shared" si="115"/>
        <v>0</v>
      </c>
      <c r="BN355" s="516">
        <f t="shared" si="114"/>
        <v>2014</v>
      </c>
      <c r="BO355" s="588">
        <f t="shared" si="122"/>
        <v>10</v>
      </c>
      <c r="BP355" s="589">
        <f t="shared" si="116"/>
        <v>79796984.461152017</v>
      </c>
      <c r="BQ355" s="682">
        <f t="shared" si="117"/>
        <v>106395979.28153601</v>
      </c>
      <c r="BR355" s="591">
        <f t="shared" si="118"/>
        <v>106395979.28153601</v>
      </c>
      <c r="BS355" s="11"/>
    </row>
    <row r="356" spans="1:71" ht="30" customHeight="1" x14ac:dyDescent="0.2">
      <c r="A356" s="327"/>
      <c r="B356" s="471" t="s">
        <v>682</v>
      </c>
      <c r="C356" s="387"/>
      <c r="D356" s="486" t="str">
        <f t="shared" si="119"/>
        <v>2.06.03.06.06</v>
      </c>
      <c r="E356" s="326" t="s">
        <v>652</v>
      </c>
      <c r="F356" s="468"/>
      <c r="G356" s="366" t="s">
        <v>248</v>
      </c>
      <c r="H356" s="328"/>
      <c r="I356" s="328"/>
      <c r="J356" s="328"/>
      <c r="K356" s="328"/>
      <c r="L356" s="328" t="s">
        <v>128</v>
      </c>
      <c r="M356" s="153"/>
      <c r="N356" s="328" t="s">
        <v>666</v>
      </c>
      <c r="O356" s="388">
        <v>2014</v>
      </c>
      <c r="P356" s="371"/>
      <c r="Q356" s="371"/>
      <c r="R356" s="371"/>
      <c r="S356" s="371"/>
      <c r="T356" s="371"/>
      <c r="U356" s="328"/>
      <c r="V356" s="328"/>
      <c r="W356" s="328"/>
      <c r="X356" s="328"/>
      <c r="Y356" s="328"/>
      <c r="Z356" s="328"/>
      <c r="AA356" s="328"/>
      <c r="AB356" s="328"/>
      <c r="AC356" s="328"/>
      <c r="AD356" s="328"/>
      <c r="AE356" s="328"/>
      <c r="AF356" s="328"/>
      <c r="AG356" s="328"/>
      <c r="AH356" s="328"/>
      <c r="AI356" s="328"/>
      <c r="AJ356" s="328"/>
      <c r="AK356" s="454"/>
      <c r="AL356" s="388" t="s">
        <v>130</v>
      </c>
      <c r="AM356" s="389">
        <v>90192363.281431302</v>
      </c>
      <c r="AN356" s="153"/>
      <c r="AO356" s="153"/>
      <c r="AP356" s="153"/>
      <c r="AQ356" s="377"/>
      <c r="AR356" s="126"/>
      <c r="AS356" s="318"/>
      <c r="AT356" s="323"/>
      <c r="AU356" s="318"/>
      <c r="AV356" s="318"/>
      <c r="AW356" s="324"/>
      <c r="AX356" s="58"/>
      <c r="AY356" s="41"/>
      <c r="AZ356" s="41"/>
      <c r="BA356">
        <v>2014</v>
      </c>
      <c r="BC356" s="42" t="str">
        <f t="shared" si="108"/>
        <v>2.06.03</v>
      </c>
      <c r="BD356" s="513" t="str">
        <f t="shared" si="106"/>
        <v>KOMPUTER</v>
      </c>
      <c r="BE356" s="42">
        <f t="shared" si="107"/>
        <v>4</v>
      </c>
      <c r="BF356" s="515">
        <f t="shared" si="109"/>
        <v>22548088.320357826</v>
      </c>
      <c r="BG356" s="42">
        <v>0</v>
      </c>
      <c r="BH356" s="529">
        <f t="shared" si="111"/>
        <v>0</v>
      </c>
      <c r="BI356" s="517">
        <f t="shared" si="112"/>
        <v>22548088.320357826</v>
      </c>
      <c r="BJ356" s="515">
        <f t="shared" si="113"/>
        <v>22548088.320357826</v>
      </c>
      <c r="BK356" s="525">
        <f t="shared" si="120"/>
        <v>22548088.320357826</v>
      </c>
      <c r="BL356" s="525">
        <f t="shared" si="121"/>
        <v>22548088.320357826</v>
      </c>
      <c r="BM356" s="525">
        <f t="shared" si="115"/>
        <v>0</v>
      </c>
      <c r="BN356" s="516">
        <f t="shared" si="114"/>
        <v>2014</v>
      </c>
      <c r="BO356" s="588">
        <f t="shared" si="122"/>
        <v>10</v>
      </c>
      <c r="BP356" s="589">
        <f t="shared" si="116"/>
        <v>67644264.961073473</v>
      </c>
      <c r="BQ356" s="682">
        <f t="shared" si="117"/>
        <v>90192353.281431302</v>
      </c>
      <c r="BR356" s="591">
        <f t="shared" si="118"/>
        <v>90192353.281431302</v>
      </c>
      <c r="BS356" s="11"/>
    </row>
    <row r="357" spans="1:71" ht="30" customHeight="1" x14ac:dyDescent="0.2">
      <c r="A357" s="327"/>
      <c r="B357" s="471" t="s">
        <v>682</v>
      </c>
      <c r="C357" s="387"/>
      <c r="D357" s="486" t="str">
        <f t="shared" si="119"/>
        <v>2.06.03.06.06</v>
      </c>
      <c r="E357" s="326" t="s">
        <v>653</v>
      </c>
      <c r="F357" s="468"/>
      <c r="G357" s="366" t="s">
        <v>248</v>
      </c>
      <c r="H357" s="328"/>
      <c r="I357" s="328"/>
      <c r="J357" s="328"/>
      <c r="K357" s="328"/>
      <c r="L357" s="328" t="s">
        <v>128</v>
      </c>
      <c r="M357" s="153"/>
      <c r="N357" s="328" t="s">
        <v>666</v>
      </c>
      <c r="O357" s="388">
        <v>2014</v>
      </c>
      <c r="P357" s="371"/>
      <c r="Q357" s="371"/>
      <c r="R357" s="371"/>
      <c r="S357" s="371"/>
      <c r="T357" s="371"/>
      <c r="U357" s="328"/>
      <c r="V357" s="328"/>
      <c r="W357" s="328"/>
      <c r="X357" s="328"/>
      <c r="Y357" s="328"/>
      <c r="Z357" s="328"/>
      <c r="AA357" s="328"/>
      <c r="AB357" s="328"/>
      <c r="AC357" s="328"/>
      <c r="AD357" s="328"/>
      <c r="AE357" s="328"/>
      <c r="AF357" s="328"/>
      <c r="AG357" s="328"/>
      <c r="AH357" s="328"/>
      <c r="AI357" s="328"/>
      <c r="AJ357" s="328"/>
      <c r="AK357" s="454"/>
      <c r="AL357" s="388" t="s">
        <v>130</v>
      </c>
      <c r="AM357" s="389">
        <v>106811738.03756563</v>
      </c>
      <c r="AN357" s="153"/>
      <c r="AO357" s="153"/>
      <c r="AP357" s="153"/>
      <c r="AQ357" s="377"/>
      <c r="AR357" s="126"/>
      <c r="AS357" s="318"/>
      <c r="AT357" s="323"/>
      <c r="AU357" s="318"/>
      <c r="AV357" s="318"/>
      <c r="AW357" s="324"/>
      <c r="AX357" s="58"/>
      <c r="AY357" s="41"/>
      <c r="AZ357" s="41"/>
      <c r="BA357">
        <v>2014</v>
      </c>
      <c r="BC357" s="42" t="str">
        <f t="shared" si="108"/>
        <v>2.06.03</v>
      </c>
      <c r="BD357" s="513" t="str">
        <f t="shared" si="106"/>
        <v>KOMPUTER</v>
      </c>
      <c r="BE357" s="42">
        <f t="shared" si="107"/>
        <v>4</v>
      </c>
      <c r="BF357" s="515">
        <f t="shared" si="109"/>
        <v>26702932.009391408</v>
      </c>
      <c r="BG357" s="42">
        <v>0</v>
      </c>
      <c r="BH357" s="529">
        <f t="shared" si="111"/>
        <v>0</v>
      </c>
      <c r="BI357" s="517">
        <f t="shared" si="112"/>
        <v>26702932.009391408</v>
      </c>
      <c r="BJ357" s="515">
        <f t="shared" si="113"/>
        <v>26702932.009391408</v>
      </c>
      <c r="BK357" s="525">
        <f t="shared" si="120"/>
        <v>26702932.009391408</v>
      </c>
      <c r="BL357" s="525">
        <f t="shared" si="121"/>
        <v>26702932.009391408</v>
      </c>
      <c r="BM357" s="525">
        <f t="shared" si="115"/>
        <v>0</v>
      </c>
      <c r="BN357" s="516">
        <f t="shared" si="114"/>
        <v>2014</v>
      </c>
      <c r="BO357" s="588">
        <f t="shared" si="122"/>
        <v>10</v>
      </c>
      <c r="BP357" s="589">
        <f t="shared" si="116"/>
        <v>80108796.028174222</v>
      </c>
      <c r="BQ357" s="682">
        <f t="shared" si="117"/>
        <v>106811728.03756563</v>
      </c>
      <c r="BR357" s="591">
        <f t="shared" si="118"/>
        <v>106811728.03756563</v>
      </c>
      <c r="BS357" s="11"/>
    </row>
    <row r="358" spans="1:71" ht="30" customHeight="1" x14ac:dyDescent="0.2">
      <c r="A358" s="327"/>
      <c r="B358" s="471" t="s">
        <v>682</v>
      </c>
      <c r="C358" s="387"/>
      <c r="D358" s="486" t="str">
        <f t="shared" si="119"/>
        <v>2.06.03.06.06</v>
      </c>
      <c r="E358" s="326" t="s">
        <v>654</v>
      </c>
      <c r="F358" s="468"/>
      <c r="G358" s="366" t="s">
        <v>248</v>
      </c>
      <c r="H358" s="328"/>
      <c r="I358" s="328"/>
      <c r="J358" s="328"/>
      <c r="K358" s="328"/>
      <c r="L358" s="328" t="s">
        <v>128</v>
      </c>
      <c r="M358" s="153"/>
      <c r="N358" s="328" t="s">
        <v>666</v>
      </c>
      <c r="O358" s="388">
        <v>2014</v>
      </c>
      <c r="P358" s="371"/>
      <c r="Q358" s="371"/>
      <c r="R358" s="371"/>
      <c r="S358" s="371"/>
      <c r="T358" s="371"/>
      <c r="U358" s="328"/>
      <c r="V358" s="328"/>
      <c r="W358" s="328"/>
      <c r="X358" s="328"/>
      <c r="Y358" s="328"/>
      <c r="Z358" s="328"/>
      <c r="AA358" s="328"/>
      <c r="AB358" s="328"/>
      <c r="AC358" s="328"/>
      <c r="AD358" s="328"/>
      <c r="AE358" s="328"/>
      <c r="AF358" s="328"/>
      <c r="AG358" s="328"/>
      <c r="AH358" s="328"/>
      <c r="AI358" s="328"/>
      <c r="AJ358" s="328"/>
      <c r="AK358" s="454"/>
      <c r="AL358" s="388" t="s">
        <v>130</v>
      </c>
      <c r="AM358" s="389">
        <v>114035455.29455703</v>
      </c>
      <c r="AN358" s="153"/>
      <c r="AO358" s="153"/>
      <c r="AP358" s="153"/>
      <c r="AQ358" s="377"/>
      <c r="AR358" s="126"/>
      <c r="AS358" s="318"/>
      <c r="AT358" s="323"/>
      <c r="AU358" s="318"/>
      <c r="AV358" s="318"/>
      <c r="AW358" s="324"/>
      <c r="AX358" s="58"/>
      <c r="AY358" s="41"/>
      <c r="AZ358" s="41"/>
      <c r="BA358">
        <v>2014</v>
      </c>
      <c r="BC358" s="42" t="str">
        <f t="shared" si="108"/>
        <v>2.06.03</v>
      </c>
      <c r="BD358" s="513" t="str">
        <f t="shared" si="106"/>
        <v>KOMPUTER</v>
      </c>
      <c r="BE358" s="42">
        <f t="shared" si="107"/>
        <v>4</v>
      </c>
      <c r="BF358" s="515">
        <f t="shared" si="109"/>
        <v>28508861.323639259</v>
      </c>
      <c r="BG358" s="42">
        <v>0</v>
      </c>
      <c r="BH358" s="529">
        <f t="shared" si="111"/>
        <v>0</v>
      </c>
      <c r="BI358" s="517">
        <f t="shared" si="112"/>
        <v>28508861.323639259</v>
      </c>
      <c r="BJ358" s="515">
        <f t="shared" si="113"/>
        <v>28508861.323639259</v>
      </c>
      <c r="BK358" s="525">
        <f t="shared" si="120"/>
        <v>28508861.323639259</v>
      </c>
      <c r="BL358" s="525">
        <f t="shared" si="121"/>
        <v>28508861.323639259</v>
      </c>
      <c r="BM358" s="525">
        <f t="shared" si="115"/>
        <v>0</v>
      </c>
      <c r="BN358" s="516">
        <f t="shared" si="114"/>
        <v>2014</v>
      </c>
      <c r="BO358" s="588">
        <f t="shared" si="122"/>
        <v>10</v>
      </c>
      <c r="BP358" s="589">
        <f t="shared" si="116"/>
        <v>85526583.970917776</v>
      </c>
      <c r="BQ358" s="682">
        <f t="shared" si="117"/>
        <v>114035445.29455703</v>
      </c>
      <c r="BR358" s="591">
        <f t="shared" si="118"/>
        <v>114035445.29455703</v>
      </c>
      <c r="BS358" s="11"/>
    </row>
    <row r="359" spans="1:71" ht="30" customHeight="1" x14ac:dyDescent="0.2">
      <c r="A359" s="327"/>
      <c r="B359" s="471" t="s">
        <v>682</v>
      </c>
      <c r="C359" s="387"/>
      <c r="D359" s="486" t="str">
        <f t="shared" si="119"/>
        <v>2.06.03.06.06</v>
      </c>
      <c r="E359" s="326" t="s">
        <v>655</v>
      </c>
      <c r="F359" s="468"/>
      <c r="G359" s="366" t="s">
        <v>248</v>
      </c>
      <c r="H359" s="328"/>
      <c r="I359" s="328"/>
      <c r="J359" s="328"/>
      <c r="K359" s="328"/>
      <c r="L359" s="328" t="s">
        <v>128</v>
      </c>
      <c r="M359" s="153"/>
      <c r="N359" s="328" t="s">
        <v>666</v>
      </c>
      <c r="O359" s="388">
        <v>2014</v>
      </c>
      <c r="P359" s="371"/>
      <c r="Q359" s="371"/>
      <c r="R359" s="371"/>
      <c r="S359" s="371"/>
      <c r="T359" s="371"/>
      <c r="U359" s="328"/>
      <c r="V359" s="328"/>
      <c r="W359" s="328"/>
      <c r="X359" s="328"/>
      <c r="Y359" s="328"/>
      <c r="Z359" s="328"/>
      <c r="AA359" s="328"/>
      <c r="AB359" s="328"/>
      <c r="AC359" s="328"/>
      <c r="AD359" s="328"/>
      <c r="AE359" s="328"/>
      <c r="AF359" s="328"/>
      <c r="AG359" s="328"/>
      <c r="AH359" s="328"/>
      <c r="AI359" s="328"/>
      <c r="AJ359" s="328"/>
      <c r="AK359" s="454"/>
      <c r="AL359" s="388" t="s">
        <v>130</v>
      </c>
      <c r="AM359" s="389">
        <v>105148963.3360524</v>
      </c>
      <c r="AN359" s="153"/>
      <c r="AO359" s="153"/>
      <c r="AP359" s="153"/>
      <c r="AQ359" s="377"/>
      <c r="AR359" s="126"/>
      <c r="AS359" s="318"/>
      <c r="AT359" s="323"/>
      <c r="AU359" s="318"/>
      <c r="AV359" s="318"/>
      <c r="AW359" s="324"/>
      <c r="AX359" s="58"/>
      <c r="AY359" s="41"/>
      <c r="AZ359" s="41"/>
      <c r="BA359">
        <v>2014</v>
      </c>
      <c r="BC359" s="42" t="str">
        <f t="shared" si="108"/>
        <v>2.06.03</v>
      </c>
      <c r="BD359" s="513" t="str">
        <f t="shared" si="106"/>
        <v>KOMPUTER</v>
      </c>
      <c r="BE359" s="42">
        <f t="shared" si="107"/>
        <v>4</v>
      </c>
      <c r="BF359" s="515">
        <f t="shared" si="109"/>
        <v>26287238.334013101</v>
      </c>
      <c r="BG359" s="42">
        <v>0</v>
      </c>
      <c r="BH359" s="529">
        <f t="shared" si="111"/>
        <v>0</v>
      </c>
      <c r="BI359" s="517">
        <f t="shared" si="112"/>
        <v>26287238.334013101</v>
      </c>
      <c r="BJ359" s="515">
        <f t="shared" si="113"/>
        <v>26287238.334013101</v>
      </c>
      <c r="BK359" s="525">
        <f t="shared" si="120"/>
        <v>26287238.334013101</v>
      </c>
      <c r="BL359" s="525">
        <f t="shared" si="121"/>
        <v>26287238.334013101</v>
      </c>
      <c r="BM359" s="525">
        <f t="shared" si="115"/>
        <v>0</v>
      </c>
      <c r="BN359" s="516">
        <f t="shared" si="114"/>
        <v>2014</v>
      </c>
      <c r="BO359" s="588">
        <f t="shared" si="122"/>
        <v>10</v>
      </c>
      <c r="BP359" s="589">
        <f t="shared" si="116"/>
        <v>78861715.002039298</v>
      </c>
      <c r="BQ359" s="682">
        <f t="shared" si="117"/>
        <v>105148953.3360524</v>
      </c>
      <c r="BR359" s="591">
        <f t="shared" si="118"/>
        <v>105148953.3360524</v>
      </c>
      <c r="BS359" s="11"/>
    </row>
    <row r="360" spans="1:71" ht="30" customHeight="1" x14ac:dyDescent="0.2">
      <c r="A360" s="327"/>
      <c r="B360" s="471" t="s">
        <v>682</v>
      </c>
      <c r="C360" s="387"/>
      <c r="D360" s="486" t="str">
        <f t="shared" si="119"/>
        <v>2.06.03.06.06</v>
      </c>
      <c r="E360" s="326" t="s">
        <v>656</v>
      </c>
      <c r="F360" s="468"/>
      <c r="G360" s="366" t="s">
        <v>248</v>
      </c>
      <c r="H360" s="328"/>
      <c r="I360" s="328"/>
      <c r="J360" s="328"/>
      <c r="K360" s="328"/>
      <c r="L360" s="328" t="s">
        <v>128</v>
      </c>
      <c r="M360" s="153"/>
      <c r="N360" s="328" t="s">
        <v>666</v>
      </c>
      <c r="O360" s="388">
        <v>2014</v>
      </c>
      <c r="P360" s="371"/>
      <c r="Q360" s="371"/>
      <c r="R360" s="371"/>
      <c r="S360" s="371"/>
      <c r="T360" s="371"/>
      <c r="U360" s="328"/>
      <c r="V360" s="328"/>
      <c r="W360" s="328"/>
      <c r="X360" s="328"/>
      <c r="Y360" s="328"/>
      <c r="Z360" s="328"/>
      <c r="AA360" s="328"/>
      <c r="AB360" s="328"/>
      <c r="AC360" s="328"/>
      <c r="AD360" s="328"/>
      <c r="AE360" s="328"/>
      <c r="AF360" s="328"/>
      <c r="AG360" s="328"/>
      <c r="AH360" s="328"/>
      <c r="AI360" s="328"/>
      <c r="AJ360" s="328"/>
      <c r="AK360" s="454"/>
      <c r="AL360" s="388" t="s">
        <v>130</v>
      </c>
      <c r="AM360" s="389">
        <v>95961510.69883211</v>
      </c>
      <c r="AN360" s="153"/>
      <c r="AO360" s="153"/>
      <c r="AP360" s="153"/>
      <c r="AQ360" s="377"/>
      <c r="AR360" s="126"/>
      <c r="AS360" s="318"/>
      <c r="AT360" s="323"/>
      <c r="AU360" s="318"/>
      <c r="AV360" s="318"/>
      <c r="AW360" s="324"/>
      <c r="AX360" s="58"/>
      <c r="AY360" s="41"/>
      <c r="AZ360" s="41"/>
      <c r="BA360">
        <v>2014</v>
      </c>
      <c r="BC360" s="42" t="str">
        <f t="shared" si="108"/>
        <v>2.06.03</v>
      </c>
      <c r="BD360" s="513" t="str">
        <f t="shared" si="106"/>
        <v>KOMPUTER</v>
      </c>
      <c r="BE360" s="42">
        <f t="shared" si="107"/>
        <v>4</v>
      </c>
      <c r="BF360" s="515">
        <f t="shared" si="109"/>
        <v>23990375.174708027</v>
      </c>
      <c r="BG360" s="42">
        <v>0</v>
      </c>
      <c r="BH360" s="529">
        <f t="shared" si="111"/>
        <v>0</v>
      </c>
      <c r="BI360" s="517">
        <f t="shared" si="112"/>
        <v>23990375.174708027</v>
      </c>
      <c r="BJ360" s="515">
        <f t="shared" si="113"/>
        <v>23990375.174708027</v>
      </c>
      <c r="BK360" s="525">
        <f t="shared" si="120"/>
        <v>23990375.174708027</v>
      </c>
      <c r="BL360" s="525">
        <f t="shared" si="121"/>
        <v>23990375.174708027</v>
      </c>
      <c r="BM360" s="525">
        <f t="shared" si="115"/>
        <v>0</v>
      </c>
      <c r="BN360" s="516">
        <f t="shared" si="114"/>
        <v>2014</v>
      </c>
      <c r="BO360" s="588">
        <f t="shared" si="122"/>
        <v>10</v>
      </c>
      <c r="BP360" s="589">
        <f t="shared" si="116"/>
        <v>71971125.524124086</v>
      </c>
      <c r="BQ360" s="682">
        <f t="shared" si="117"/>
        <v>95961500.69883211</v>
      </c>
      <c r="BR360" s="591">
        <f t="shared" si="118"/>
        <v>95961500.69883211</v>
      </c>
      <c r="BS360" s="11"/>
    </row>
    <row r="361" spans="1:71" ht="30" customHeight="1" x14ac:dyDescent="0.2">
      <c r="A361" s="327"/>
      <c r="B361" s="511" t="s">
        <v>904</v>
      </c>
      <c r="C361" s="387"/>
      <c r="D361" s="486" t="str">
        <f t="shared" si="119"/>
        <v>2.06.01.00.00</v>
      </c>
      <c r="E361" s="532" t="s">
        <v>657</v>
      </c>
      <c r="F361" s="468"/>
      <c r="G361" s="366" t="s">
        <v>248</v>
      </c>
      <c r="H361" s="328"/>
      <c r="I361" s="328"/>
      <c r="J361" s="328"/>
      <c r="K361" s="328"/>
      <c r="L361" s="328" t="s">
        <v>128</v>
      </c>
      <c r="M361" s="153"/>
      <c r="N361" s="328" t="s">
        <v>666</v>
      </c>
      <c r="O361" s="388">
        <v>2014</v>
      </c>
      <c r="P361" s="371"/>
      <c r="Q361" s="371"/>
      <c r="R361" s="390"/>
      <c r="S361" s="371"/>
      <c r="T361" s="371"/>
      <c r="U361" s="328"/>
      <c r="V361" s="328"/>
      <c r="W361" s="328"/>
      <c r="X361" s="328"/>
      <c r="Y361" s="328"/>
      <c r="Z361" s="328"/>
      <c r="AA361" s="328"/>
      <c r="AB361" s="328"/>
      <c r="AC361" s="328"/>
      <c r="AD361" s="328"/>
      <c r="AE361" s="328"/>
      <c r="AF361" s="328"/>
      <c r="AG361" s="328"/>
      <c r="AH361" s="328"/>
      <c r="AI361" s="328"/>
      <c r="AJ361" s="328"/>
      <c r="AK361" s="454"/>
      <c r="AL361" s="388" t="s">
        <v>130</v>
      </c>
      <c r="AM361" s="389">
        <v>50727439.741735123</v>
      </c>
      <c r="AN361" s="153"/>
      <c r="AO361" s="153"/>
      <c r="AP361" s="153"/>
      <c r="AQ361" s="321"/>
      <c r="AR361" s="126"/>
      <c r="AS361" s="318"/>
      <c r="AT361" s="323"/>
      <c r="AU361" s="318"/>
      <c r="AV361" s="318"/>
      <c r="AW361" s="391"/>
      <c r="AX361" s="58"/>
      <c r="AY361" s="41"/>
      <c r="AZ361" s="41"/>
      <c r="BA361">
        <v>2014</v>
      </c>
      <c r="BB361" t="str">
        <f t="shared" si="105"/>
        <v>0</v>
      </c>
      <c r="BC361" s="42" t="str">
        <f t="shared" si="108"/>
        <v>2.06.01</v>
      </c>
      <c r="BD361" s="513" t="str">
        <f t="shared" si="106"/>
        <v>ALAT KANTOR</v>
      </c>
      <c r="BE361" s="42">
        <f t="shared" si="107"/>
        <v>5</v>
      </c>
      <c r="BF361" s="515">
        <f t="shared" si="109"/>
        <v>10145485.948347025</v>
      </c>
      <c r="BG361" s="42">
        <v>0</v>
      </c>
      <c r="BH361" s="529">
        <f t="shared" si="111"/>
        <v>0</v>
      </c>
      <c r="BI361" s="517">
        <f t="shared" si="112"/>
        <v>10145485.948347025</v>
      </c>
      <c r="BJ361" s="515">
        <f t="shared" si="113"/>
        <v>10145485.948347025</v>
      </c>
      <c r="BK361" s="525">
        <f t="shared" si="120"/>
        <v>10145485.948347025</v>
      </c>
      <c r="BL361" s="525">
        <f t="shared" si="121"/>
        <v>10145485.948347025</v>
      </c>
      <c r="BM361" s="525">
        <f t="shared" si="115"/>
        <v>10145485.948347025</v>
      </c>
      <c r="BN361" s="516">
        <f t="shared" si="114"/>
        <v>2014</v>
      </c>
      <c r="BO361" s="588">
        <f t="shared" si="122"/>
        <v>10</v>
      </c>
      <c r="BP361" s="589">
        <f t="shared" si="116"/>
        <v>30436457.845041074</v>
      </c>
      <c r="BQ361" s="682">
        <f t="shared" si="117"/>
        <v>40581943.793388098</v>
      </c>
      <c r="BR361" s="591">
        <f t="shared" si="118"/>
        <v>50727429.741735123</v>
      </c>
      <c r="BS361" s="11"/>
    </row>
    <row r="362" spans="1:71" ht="30" customHeight="1" x14ac:dyDescent="0.2">
      <c r="A362" s="327"/>
      <c r="B362" s="511" t="s">
        <v>216</v>
      </c>
      <c r="C362" s="387"/>
      <c r="D362" s="486" t="str">
        <f t="shared" si="119"/>
        <v>2.06.02.06.50</v>
      </c>
      <c r="E362" s="532" t="s">
        <v>922</v>
      </c>
      <c r="F362" s="468"/>
      <c r="G362" s="366" t="s">
        <v>248</v>
      </c>
      <c r="H362" s="328"/>
      <c r="I362" s="328"/>
      <c r="J362" s="328"/>
      <c r="K362" s="328"/>
      <c r="L362" s="328"/>
      <c r="M362" s="153"/>
      <c r="N362" s="328" t="s">
        <v>666</v>
      </c>
      <c r="O362" s="388">
        <v>2015</v>
      </c>
      <c r="P362" s="371"/>
      <c r="Q362" s="371"/>
      <c r="R362" s="390"/>
      <c r="S362" s="371"/>
      <c r="T362" s="371"/>
      <c r="U362" s="328"/>
      <c r="V362" s="328"/>
      <c r="W362" s="328"/>
      <c r="X362" s="328"/>
      <c r="Y362" s="328"/>
      <c r="Z362" s="328"/>
      <c r="AA362" s="328"/>
      <c r="AB362" s="328"/>
      <c r="AC362" s="328"/>
      <c r="AD362" s="328"/>
      <c r="AE362" s="328"/>
      <c r="AF362" s="328"/>
      <c r="AG362" s="328"/>
      <c r="AH362" s="328"/>
      <c r="AI362" s="328"/>
      <c r="AJ362" s="328"/>
      <c r="AK362" s="454"/>
      <c r="AL362" s="388" t="s">
        <v>130</v>
      </c>
      <c r="AM362" s="389">
        <v>199777800</v>
      </c>
      <c r="AN362" s="153"/>
      <c r="AO362" s="153"/>
      <c r="AP362" s="153"/>
      <c r="AQ362" s="321"/>
      <c r="AR362" s="126"/>
      <c r="AS362" s="318"/>
      <c r="AT362" s="323"/>
      <c r="AU362" s="318"/>
      <c r="AV362" s="318"/>
      <c r="AW362" s="391"/>
      <c r="AX362" s="58"/>
      <c r="AY362" s="41"/>
      <c r="AZ362" s="41"/>
      <c r="BC362" s="42" t="str">
        <f t="shared" si="108"/>
        <v>2.06.02</v>
      </c>
      <c r="BD362" s="513" t="str">
        <f t="shared" si="106"/>
        <v>ALAT RUMAH TANGGA</v>
      </c>
      <c r="BE362" s="42">
        <f t="shared" si="107"/>
        <v>5</v>
      </c>
      <c r="BF362" s="515">
        <f t="shared" si="109"/>
        <v>39955558</v>
      </c>
      <c r="BG362" s="42">
        <v>0</v>
      </c>
      <c r="BH362" s="529">
        <f t="shared" si="111"/>
        <v>0</v>
      </c>
      <c r="BI362" s="517"/>
      <c r="BJ362" s="515"/>
      <c r="BK362" s="525">
        <f t="shared" si="120"/>
        <v>39955558</v>
      </c>
      <c r="BL362" s="525">
        <f t="shared" si="121"/>
        <v>39955558</v>
      </c>
      <c r="BM362" s="525">
        <f t="shared" si="115"/>
        <v>39955558</v>
      </c>
      <c r="BN362" s="516">
        <f t="shared" si="114"/>
        <v>2015</v>
      </c>
      <c r="BO362" s="588">
        <f t="shared" si="122"/>
        <v>79911126</v>
      </c>
      <c r="BP362" s="589">
        <f t="shared" si="116"/>
        <v>39955558</v>
      </c>
      <c r="BQ362" s="682">
        <f t="shared" si="117"/>
        <v>79911116</v>
      </c>
      <c r="BR362" s="591">
        <f t="shared" si="118"/>
        <v>119866674</v>
      </c>
      <c r="BS362" s="11"/>
    </row>
    <row r="363" spans="1:71" ht="30" customHeight="1" x14ac:dyDescent="0.2">
      <c r="A363" s="327"/>
      <c r="B363" s="133" t="s">
        <v>144</v>
      </c>
      <c r="C363" s="387"/>
      <c r="D363" s="486" t="str">
        <f t="shared" si="119"/>
        <v>2.06.03.02.01</v>
      </c>
      <c r="E363" s="532" t="s">
        <v>923</v>
      </c>
      <c r="F363" s="468"/>
      <c r="G363" s="366" t="s">
        <v>925</v>
      </c>
      <c r="H363" s="328"/>
      <c r="I363" s="328"/>
      <c r="J363" s="328"/>
      <c r="K363" s="328"/>
      <c r="L363" s="328" t="s">
        <v>926</v>
      </c>
      <c r="M363" s="388" t="s">
        <v>927</v>
      </c>
      <c r="N363" s="531" t="s">
        <v>142</v>
      </c>
      <c r="O363" s="153">
        <v>2015</v>
      </c>
      <c r="P363" s="371"/>
      <c r="Q363" s="371"/>
      <c r="R363" s="390"/>
      <c r="S363" s="371"/>
      <c r="T363" s="371"/>
      <c r="U363" s="328"/>
      <c r="V363" s="328"/>
      <c r="W363" s="328"/>
      <c r="X363" s="328"/>
      <c r="Y363" s="328"/>
      <c r="Z363" s="328"/>
      <c r="AA363" s="328"/>
      <c r="AB363" s="328"/>
      <c r="AC363" s="328"/>
      <c r="AD363" s="328"/>
      <c r="AE363" s="328"/>
      <c r="AF363" s="328"/>
      <c r="AG363" s="328"/>
      <c r="AH363" s="328"/>
      <c r="AI363" s="328"/>
      <c r="AJ363" s="328"/>
      <c r="AK363" s="454"/>
      <c r="AL363" s="388" t="s">
        <v>130</v>
      </c>
      <c r="AM363" s="389">
        <v>174653444.18934101</v>
      </c>
      <c r="AN363" s="153"/>
      <c r="AO363" s="153"/>
      <c r="AP363" s="153"/>
      <c r="AQ363" s="321"/>
      <c r="AR363" s="126"/>
      <c r="AS363" s="318"/>
      <c r="AT363" s="323"/>
      <c r="AU363" s="318"/>
      <c r="AV363" s="318"/>
      <c r="AW363" s="391"/>
      <c r="AX363" s="58"/>
      <c r="AY363" s="41"/>
      <c r="AZ363" s="41"/>
      <c r="BC363" s="42" t="str">
        <f t="shared" si="108"/>
        <v>2.06.03</v>
      </c>
      <c r="BD363" s="513" t="str">
        <f t="shared" si="106"/>
        <v>KOMPUTER</v>
      </c>
      <c r="BE363" s="42">
        <f t="shared" si="107"/>
        <v>4</v>
      </c>
      <c r="BF363" s="515">
        <f t="shared" si="109"/>
        <v>43663358.547335252</v>
      </c>
      <c r="BG363" s="42">
        <v>0</v>
      </c>
      <c r="BH363" s="529">
        <f t="shared" si="111"/>
        <v>0</v>
      </c>
      <c r="BI363" s="517"/>
      <c r="BJ363" s="515"/>
      <c r="BK363" s="525">
        <f t="shared" si="120"/>
        <v>43663358.547335252</v>
      </c>
      <c r="BL363" s="525">
        <f t="shared" si="121"/>
        <v>43663358.547335252</v>
      </c>
      <c r="BM363" s="525">
        <f t="shared" si="115"/>
        <v>43663358.547335252</v>
      </c>
      <c r="BN363" s="516">
        <f t="shared" si="114"/>
        <v>2015</v>
      </c>
      <c r="BO363" s="588">
        <f t="shared" si="122"/>
        <v>43663368.547335252</v>
      </c>
      <c r="BP363" s="589">
        <f t="shared" si="116"/>
        <v>43663358.547335252</v>
      </c>
      <c r="BQ363" s="682">
        <f t="shared" si="117"/>
        <v>87326717.094670504</v>
      </c>
      <c r="BR363" s="591">
        <f t="shared" si="118"/>
        <v>130990075.64200576</v>
      </c>
      <c r="BS363" s="11"/>
    </row>
    <row r="364" spans="1:71" ht="30" customHeight="1" x14ac:dyDescent="0.2">
      <c r="A364" s="327"/>
      <c r="B364" s="153" t="s">
        <v>223</v>
      </c>
      <c r="C364" s="387"/>
      <c r="D364" s="486" t="str">
        <f t="shared" si="119"/>
        <v>2.06.03.04.08</v>
      </c>
      <c r="E364" s="532" t="s">
        <v>924</v>
      </c>
      <c r="F364" s="468"/>
      <c r="G364" s="323" t="s">
        <v>659</v>
      </c>
      <c r="H364" s="318"/>
      <c r="I364" s="318"/>
      <c r="J364" s="318"/>
      <c r="K364" s="318"/>
      <c r="L364" s="318" t="s">
        <v>928</v>
      </c>
      <c r="M364" s="153"/>
      <c r="N364" s="371" t="s">
        <v>142</v>
      </c>
      <c r="O364" s="153">
        <v>2015</v>
      </c>
      <c r="P364" s="371"/>
      <c r="Q364" s="371"/>
      <c r="R364" s="390"/>
      <c r="S364" s="371"/>
      <c r="T364" s="371"/>
      <c r="U364" s="328"/>
      <c r="V364" s="328"/>
      <c r="W364" s="328"/>
      <c r="X364" s="328"/>
      <c r="Y364" s="328"/>
      <c r="Z364" s="328"/>
      <c r="AA364" s="328"/>
      <c r="AB364" s="328"/>
      <c r="AC364" s="328"/>
      <c r="AD364" s="328"/>
      <c r="AE364" s="328"/>
      <c r="AF364" s="328"/>
      <c r="AG364" s="328"/>
      <c r="AH364" s="328"/>
      <c r="AI364" s="328"/>
      <c r="AJ364" s="328"/>
      <c r="AK364" s="454"/>
      <c r="AL364" s="388" t="s">
        <v>130</v>
      </c>
      <c r="AM364" s="389">
        <v>51977555.810658984</v>
      </c>
      <c r="AN364" s="153"/>
      <c r="AO364" s="153"/>
      <c r="AP364" s="153"/>
      <c r="AQ364" s="321"/>
      <c r="AR364" s="126"/>
      <c r="AS364" s="318"/>
      <c r="AT364" s="323"/>
      <c r="AU364" s="318"/>
      <c r="AV364" s="318"/>
      <c r="AW364" s="391"/>
      <c r="AX364" s="58"/>
      <c r="AY364" s="41"/>
      <c r="AZ364" s="41"/>
      <c r="BC364" s="42" t="str">
        <f t="shared" si="108"/>
        <v>2.06.03</v>
      </c>
      <c r="BD364" s="513" t="str">
        <f t="shared" si="106"/>
        <v>KOMPUTER</v>
      </c>
      <c r="BE364" s="42">
        <f t="shared" si="107"/>
        <v>4</v>
      </c>
      <c r="BF364" s="515">
        <f t="shared" si="109"/>
        <v>12994386.452664746</v>
      </c>
      <c r="BG364" s="42">
        <v>0</v>
      </c>
      <c r="BH364" s="529">
        <f t="shared" si="111"/>
        <v>0</v>
      </c>
      <c r="BI364" s="517"/>
      <c r="BJ364" s="515"/>
      <c r="BK364" s="525">
        <f t="shared" si="120"/>
        <v>12994386.452664746</v>
      </c>
      <c r="BL364" s="525">
        <f t="shared" si="121"/>
        <v>12994386.452664746</v>
      </c>
      <c r="BM364" s="525">
        <f t="shared" si="115"/>
        <v>12994386.452664746</v>
      </c>
      <c r="BN364" s="516">
        <f t="shared" si="114"/>
        <v>2015</v>
      </c>
      <c r="BO364" s="588">
        <f t="shared" si="122"/>
        <v>12994396.452664748</v>
      </c>
      <c r="BP364" s="589">
        <f t="shared" si="116"/>
        <v>12994386.452664746</v>
      </c>
      <c r="BQ364" s="682">
        <f t="shared" si="117"/>
        <v>25988772.905329492</v>
      </c>
      <c r="BR364" s="591">
        <f t="shared" si="118"/>
        <v>38983159.357994236</v>
      </c>
      <c r="BS364" s="11"/>
    </row>
    <row r="365" spans="1:71" ht="30" customHeight="1" x14ac:dyDescent="0.2">
      <c r="A365" s="327"/>
      <c r="B365" s="133" t="s">
        <v>144</v>
      </c>
      <c r="C365" s="387"/>
      <c r="D365" s="486" t="str">
        <f t="shared" si="119"/>
        <v>2.06.03.02.01</v>
      </c>
      <c r="E365" s="532" t="s">
        <v>923</v>
      </c>
      <c r="F365" s="468"/>
      <c r="G365" s="323" t="s">
        <v>658</v>
      </c>
      <c r="H365" s="318"/>
      <c r="I365" s="318"/>
      <c r="J365" s="318"/>
      <c r="K365" s="318"/>
      <c r="L365" s="318" t="s">
        <v>292</v>
      </c>
      <c r="M365" s="153" t="s">
        <v>927</v>
      </c>
      <c r="N365" s="371" t="s">
        <v>142</v>
      </c>
      <c r="O365" s="153">
        <v>2015</v>
      </c>
      <c r="P365" s="371"/>
      <c r="Q365" s="371"/>
      <c r="R365" s="390"/>
      <c r="S365" s="371"/>
      <c r="T365" s="371"/>
      <c r="U365" s="328"/>
      <c r="V365" s="328"/>
      <c r="W365" s="328"/>
      <c r="X365" s="328"/>
      <c r="Y365" s="328"/>
      <c r="Z365" s="328"/>
      <c r="AA365" s="328"/>
      <c r="AB365" s="328"/>
      <c r="AC365" s="328"/>
      <c r="AD365" s="328"/>
      <c r="AE365" s="328"/>
      <c r="AF365" s="328"/>
      <c r="AG365" s="328"/>
      <c r="AH365" s="328"/>
      <c r="AI365" s="328"/>
      <c r="AJ365" s="328"/>
      <c r="AK365" s="454"/>
      <c r="AL365" s="388" t="s">
        <v>130</v>
      </c>
      <c r="AM365" s="389">
        <v>46180000</v>
      </c>
      <c r="AN365" s="153"/>
      <c r="AO365" s="153"/>
      <c r="AP365" s="153"/>
      <c r="AQ365" s="321"/>
      <c r="AR365" s="126"/>
      <c r="AS365" s="318"/>
      <c r="AT365" s="323"/>
      <c r="AU365" s="318"/>
      <c r="AV365" s="318"/>
      <c r="AW365" s="391"/>
      <c r="AX365" s="58"/>
      <c r="AY365" s="41"/>
      <c r="AZ365" s="41"/>
      <c r="BC365" s="42" t="str">
        <f t="shared" si="108"/>
        <v>2.06.03</v>
      </c>
      <c r="BD365" s="513" t="str">
        <f t="shared" si="106"/>
        <v>KOMPUTER</v>
      </c>
      <c r="BE365" s="42">
        <f t="shared" si="107"/>
        <v>4</v>
      </c>
      <c r="BF365" s="515">
        <f t="shared" si="109"/>
        <v>11544997.5</v>
      </c>
      <c r="BG365" s="42">
        <v>0</v>
      </c>
      <c r="BH365" s="529">
        <f t="shared" si="111"/>
        <v>0</v>
      </c>
      <c r="BI365" s="517"/>
      <c r="BJ365" s="515"/>
      <c r="BK365" s="525">
        <f>IF(AM365-10=BH365+BI365+BJ365,0,BF365)</f>
        <v>11544997.5</v>
      </c>
      <c r="BL365" s="525">
        <f t="shared" si="121"/>
        <v>11544997.5</v>
      </c>
      <c r="BM365" s="525">
        <f t="shared" si="115"/>
        <v>11544997.5</v>
      </c>
      <c r="BN365" s="516">
        <f t="shared" si="114"/>
        <v>2015</v>
      </c>
      <c r="BO365" s="588">
        <f t="shared" si="122"/>
        <v>11545007.5</v>
      </c>
      <c r="BP365" s="589">
        <f t="shared" si="116"/>
        <v>11544997.5</v>
      </c>
      <c r="BQ365" s="682">
        <f t="shared" si="117"/>
        <v>23089995</v>
      </c>
      <c r="BR365" s="591">
        <f t="shared" si="118"/>
        <v>34634992.5</v>
      </c>
      <c r="BS365" s="11"/>
    </row>
    <row r="366" spans="1:71" s="11" customFormat="1" ht="30" customHeight="1" x14ac:dyDescent="0.2">
      <c r="A366" s="327"/>
      <c r="B366" s="133" t="s">
        <v>216</v>
      </c>
      <c r="C366" s="316" t="s">
        <v>34</v>
      </c>
      <c r="D366" s="486" t="str">
        <f t="shared" si="119"/>
        <v>2.06.02.06.50</v>
      </c>
      <c r="E366" s="317" t="s">
        <v>930</v>
      </c>
      <c r="F366" s="153"/>
      <c r="G366" s="133"/>
      <c r="H366" s="319"/>
      <c r="I366" s="319"/>
      <c r="J366" s="319"/>
      <c r="K366" s="319"/>
      <c r="L366" s="320" t="s">
        <v>307</v>
      </c>
      <c r="M366" s="153" t="s">
        <v>455</v>
      </c>
      <c r="N366" s="371" t="s">
        <v>283</v>
      </c>
      <c r="O366" s="153">
        <v>2015</v>
      </c>
      <c r="P366" s="371" t="s">
        <v>128</v>
      </c>
      <c r="Q366" s="133" t="s">
        <v>128</v>
      </c>
      <c r="R366" s="133" t="s">
        <v>128</v>
      </c>
      <c r="S366" s="133" t="s">
        <v>128</v>
      </c>
      <c r="T366" s="133" t="s">
        <v>128</v>
      </c>
      <c r="U366" s="319"/>
      <c r="V366" s="319"/>
      <c r="W366" s="319"/>
      <c r="X366" s="319"/>
      <c r="Y366" s="319"/>
      <c r="Z366" s="319"/>
      <c r="AA366" s="319"/>
      <c r="AB366" s="319"/>
      <c r="AC366" s="319"/>
      <c r="AD366" s="319"/>
      <c r="AE366" s="319"/>
      <c r="AF366" s="319"/>
      <c r="AG366" s="319"/>
      <c r="AH366" s="319"/>
      <c r="AI366" s="319"/>
      <c r="AJ366" s="319"/>
      <c r="AK366" s="454"/>
      <c r="AL366" s="153" t="s">
        <v>130</v>
      </c>
      <c r="AM366" s="321">
        <v>202091152.70600319</v>
      </c>
      <c r="AN366" s="153"/>
      <c r="AO366" s="153"/>
      <c r="AP366" s="153"/>
      <c r="AQ366" s="321"/>
      <c r="AR366" s="126"/>
      <c r="AS366" s="318"/>
      <c r="AT366" s="323"/>
      <c r="AU366" s="318"/>
      <c r="AV366" s="318"/>
      <c r="AW366" s="391"/>
      <c r="AX366" s="522"/>
      <c r="AY366" s="523"/>
      <c r="AZ366" s="523"/>
      <c r="BC366" s="516" t="str">
        <f t="shared" ref="BC366" si="123">MID(B366,2,7)</f>
        <v>2.06.02</v>
      </c>
      <c r="BD366" s="524" t="str">
        <f t="shared" ref="BD366" si="124">VLOOKUP(BC366,kelompok,2,0)</f>
        <v>ALAT RUMAH TANGGA</v>
      </c>
      <c r="BE366" s="516">
        <f t="shared" ref="BE366" si="125">VLOOKUP(BC366,MASAMANFAAT,4,0)</f>
        <v>5</v>
      </c>
      <c r="BF366" s="525">
        <f t="shared" ref="BF366:BF367" si="126">(AM366-10)/BE366</f>
        <v>40418228.541200638</v>
      </c>
      <c r="BG366" s="516">
        <v>0</v>
      </c>
      <c r="BH366" s="542">
        <f t="shared" ref="BH366" si="127">IF(BG366&gt;BE366,AM366-10,BF366*BG366)</f>
        <v>0</v>
      </c>
      <c r="BI366" s="543"/>
      <c r="BJ366" s="525"/>
      <c r="BK366" s="525">
        <f>IF(AM366-10=BH366+BI366+BJ366,0,BF366)</f>
        <v>40418228.541200638</v>
      </c>
      <c r="BL366" s="525">
        <f t="shared" si="121"/>
        <v>40418228.541200638</v>
      </c>
      <c r="BM366" s="525">
        <f t="shared" si="115"/>
        <v>40418228.541200638</v>
      </c>
      <c r="BN366" s="516">
        <f t="shared" si="114"/>
        <v>2015</v>
      </c>
      <c r="BO366" s="588">
        <f t="shared" si="122"/>
        <v>80836467.082401276</v>
      </c>
      <c r="BP366" s="589">
        <f t="shared" si="116"/>
        <v>40418228.541200638</v>
      </c>
      <c r="BQ366" s="682">
        <f t="shared" si="117"/>
        <v>80836457.082401276</v>
      </c>
      <c r="BR366" s="591">
        <f t="shared" si="118"/>
        <v>121254685.62360191</v>
      </c>
    </row>
    <row r="367" spans="1:71" s="546" customFormat="1" ht="30" customHeight="1" x14ac:dyDescent="0.2">
      <c r="A367" s="327"/>
      <c r="B367" s="133" t="s">
        <v>224</v>
      </c>
      <c r="C367" s="316"/>
      <c r="D367" s="486" t="str">
        <f t="shared" si="119"/>
        <v>2.06.03.02.02</v>
      </c>
      <c r="E367" s="317" t="s">
        <v>933</v>
      </c>
      <c r="F367" s="153"/>
      <c r="G367" s="133"/>
      <c r="H367" s="319" t="s">
        <v>934</v>
      </c>
      <c r="I367" s="319" t="s">
        <v>935</v>
      </c>
      <c r="J367" s="319" t="s">
        <v>936</v>
      </c>
      <c r="K367" s="319">
        <v>2016</v>
      </c>
      <c r="L367" s="320" t="s">
        <v>934</v>
      </c>
      <c r="M367" s="153" t="s">
        <v>935</v>
      </c>
      <c r="N367" s="371" t="s">
        <v>936</v>
      </c>
      <c r="O367" s="153">
        <v>2016</v>
      </c>
      <c r="P367" s="371" t="s">
        <v>128</v>
      </c>
      <c r="Q367" s="133" t="s">
        <v>128</v>
      </c>
      <c r="R367" s="133" t="s">
        <v>128</v>
      </c>
      <c r="S367" s="133" t="s">
        <v>128</v>
      </c>
      <c r="T367" s="133" t="s">
        <v>128</v>
      </c>
      <c r="U367" s="319"/>
      <c r="V367" s="319"/>
      <c r="W367" s="319"/>
      <c r="X367" s="319"/>
      <c r="Y367" s="319"/>
      <c r="Z367" s="319"/>
      <c r="AA367" s="319"/>
      <c r="AB367" s="319"/>
      <c r="AC367" s="319"/>
      <c r="AD367" s="319"/>
      <c r="AE367" s="319"/>
      <c r="AF367" s="319"/>
      <c r="AG367" s="319"/>
      <c r="AH367" s="319"/>
      <c r="AI367" s="319"/>
      <c r="AJ367" s="319"/>
      <c r="AK367" s="454"/>
      <c r="AL367" s="153" t="s">
        <v>130</v>
      </c>
      <c r="AM367" s="321">
        <v>45216000</v>
      </c>
      <c r="AN367" s="153"/>
      <c r="AO367" s="153"/>
      <c r="AP367" s="153"/>
      <c r="AQ367" s="321"/>
      <c r="AR367" s="126"/>
      <c r="AS367" s="318"/>
      <c r="AT367" s="323"/>
      <c r="AU367" s="318"/>
      <c r="AV367" s="318"/>
      <c r="AW367" s="391"/>
      <c r="AX367" s="544"/>
      <c r="AY367" s="545"/>
      <c r="AZ367" s="545"/>
      <c r="BC367" s="516" t="str">
        <f t="shared" ref="BC367" si="128">MID(B367,2,7)</f>
        <v>2.06.03</v>
      </c>
      <c r="BD367" s="524" t="str">
        <f t="shared" ref="BD367" si="129">VLOOKUP(BC367,kelompok,2,0)</f>
        <v>KOMPUTER</v>
      </c>
      <c r="BE367" s="516">
        <f t="shared" ref="BE367" si="130">VLOOKUP(BC367,MASAMANFAAT,4,0)</f>
        <v>4</v>
      </c>
      <c r="BF367" s="525">
        <f t="shared" si="126"/>
        <v>11303997.5</v>
      </c>
      <c r="BG367" s="516">
        <v>0</v>
      </c>
      <c r="BH367" s="524"/>
      <c r="BI367" s="524"/>
      <c r="BJ367" s="524"/>
      <c r="BK367" s="524"/>
      <c r="BL367" s="525">
        <f t="shared" si="121"/>
        <v>11303997.5</v>
      </c>
      <c r="BM367" s="525">
        <f t="shared" si="115"/>
        <v>11303997.5</v>
      </c>
      <c r="BN367" s="516">
        <f t="shared" si="114"/>
        <v>2016</v>
      </c>
      <c r="BO367" s="588">
        <f t="shared" si="122"/>
        <v>22608005</v>
      </c>
      <c r="BP367" s="589">
        <f t="shared" si="116"/>
        <v>0</v>
      </c>
      <c r="BQ367" s="682">
        <f t="shared" si="117"/>
        <v>11303997.5</v>
      </c>
      <c r="BR367" s="591">
        <f t="shared" si="118"/>
        <v>22607995</v>
      </c>
      <c r="BS367" s="11"/>
    </row>
    <row r="368" spans="1:71" s="546" customFormat="1" ht="30" customHeight="1" x14ac:dyDescent="0.2">
      <c r="A368" s="327"/>
      <c r="B368" s="133" t="s">
        <v>937</v>
      </c>
      <c r="C368" s="316"/>
      <c r="D368" s="486" t="str">
        <f t="shared" si="119"/>
        <v>2.06.02.04.02</v>
      </c>
      <c r="E368" s="317" t="s">
        <v>158</v>
      </c>
      <c r="F368" s="153"/>
      <c r="G368" s="133"/>
      <c r="H368" s="319"/>
      <c r="I368" s="319"/>
      <c r="J368" s="319" t="s">
        <v>936</v>
      </c>
      <c r="K368" s="319">
        <v>2017</v>
      </c>
      <c r="L368" s="320"/>
      <c r="M368" s="153"/>
      <c r="N368" s="371" t="s">
        <v>936</v>
      </c>
      <c r="O368" s="153">
        <v>2017</v>
      </c>
      <c r="P368" s="371" t="s">
        <v>128</v>
      </c>
      <c r="Q368" s="133" t="s">
        <v>128</v>
      </c>
      <c r="R368" s="133" t="s">
        <v>128</v>
      </c>
      <c r="S368" s="133" t="s">
        <v>128</v>
      </c>
      <c r="T368" s="133" t="s">
        <v>128</v>
      </c>
      <c r="U368" s="319"/>
      <c r="V368" s="319"/>
      <c r="W368" s="319"/>
      <c r="X368" s="319"/>
      <c r="Y368" s="319"/>
      <c r="Z368" s="319"/>
      <c r="AA368" s="319"/>
      <c r="AB368" s="319"/>
      <c r="AC368" s="319"/>
      <c r="AD368" s="319"/>
      <c r="AE368" s="319"/>
      <c r="AF368" s="319"/>
      <c r="AG368" s="319"/>
      <c r="AH368" s="319"/>
      <c r="AI368" s="319"/>
      <c r="AJ368" s="319"/>
      <c r="AK368" s="454"/>
      <c r="AL368" s="153" t="s">
        <v>130</v>
      </c>
      <c r="AM368" s="321">
        <v>44699929.50944107</v>
      </c>
      <c r="AN368" s="153"/>
      <c r="AO368" s="153"/>
      <c r="AP368" s="153"/>
      <c r="AQ368" s="321"/>
      <c r="AR368" s="126"/>
      <c r="AS368" s="318"/>
      <c r="AT368" s="323"/>
      <c r="AU368" s="318"/>
      <c r="AV368" s="318"/>
      <c r="AW368" s="673"/>
      <c r="AX368" s="544"/>
      <c r="AY368" s="545"/>
      <c r="AZ368" s="545"/>
      <c r="BC368" s="516" t="str">
        <f t="shared" ref="BC368:BC372" si="131">MID(B368,2,7)</f>
        <v>2.06.02</v>
      </c>
      <c r="BD368" s="524" t="str">
        <f t="shared" ref="BD368:BD372" si="132">VLOOKUP(BC368,kelompok,2,0)</f>
        <v>ALAT RUMAH TANGGA</v>
      </c>
      <c r="BE368" s="516">
        <f t="shared" ref="BE368:BE372" si="133">VLOOKUP(BC368,MASAMANFAAT,4,0)</f>
        <v>5</v>
      </c>
      <c r="BF368" s="525">
        <f t="shared" ref="BF368:BF372" si="134">(AM368-10)/BE368</f>
        <v>8939983.9018882141</v>
      </c>
      <c r="BG368" s="516">
        <v>0</v>
      </c>
      <c r="BH368" s="524"/>
      <c r="BI368" s="524"/>
      <c r="BJ368" s="524"/>
      <c r="BK368" s="524"/>
      <c r="BL368" s="524"/>
      <c r="BM368" s="525">
        <f t="shared" si="115"/>
        <v>8939983.9018882141</v>
      </c>
      <c r="BN368" s="516">
        <f>O368</f>
        <v>2017</v>
      </c>
      <c r="BO368" s="588">
        <f t="shared" si="122"/>
        <v>35759945.607552856</v>
      </c>
      <c r="BP368" s="578"/>
      <c r="BQ368" s="678"/>
      <c r="BR368" s="591">
        <f t="shared" si="118"/>
        <v>8939983.9018882141</v>
      </c>
      <c r="BS368" s="11"/>
    </row>
    <row r="369" spans="1:71" s="546" customFormat="1" ht="30" customHeight="1" x14ac:dyDescent="0.2">
      <c r="A369" s="327"/>
      <c r="B369" s="133" t="s">
        <v>144</v>
      </c>
      <c r="C369" s="316"/>
      <c r="D369" s="486" t="str">
        <f t="shared" si="119"/>
        <v>2.06.03.02.01</v>
      </c>
      <c r="E369" s="317" t="s">
        <v>938</v>
      </c>
      <c r="F369" s="153"/>
      <c r="G369" s="133"/>
      <c r="H369" s="319"/>
      <c r="I369" s="319"/>
      <c r="J369" s="319" t="s">
        <v>936</v>
      </c>
      <c r="K369" s="319">
        <v>2017</v>
      </c>
      <c r="L369" s="320"/>
      <c r="M369" s="153"/>
      <c r="N369" s="371" t="s">
        <v>936</v>
      </c>
      <c r="O369" s="153">
        <v>2017</v>
      </c>
      <c r="P369" s="371" t="s">
        <v>128</v>
      </c>
      <c r="Q369" s="133" t="s">
        <v>128</v>
      </c>
      <c r="R369" s="133" t="s">
        <v>128</v>
      </c>
      <c r="S369" s="133" t="s">
        <v>128</v>
      </c>
      <c r="T369" s="133" t="s">
        <v>128</v>
      </c>
      <c r="U369" s="319"/>
      <c r="V369" s="319"/>
      <c r="W369" s="319"/>
      <c r="X369" s="319"/>
      <c r="Y369" s="319"/>
      <c r="Z369" s="319"/>
      <c r="AA369" s="319"/>
      <c r="AB369" s="319"/>
      <c r="AC369" s="319"/>
      <c r="AD369" s="319"/>
      <c r="AE369" s="319"/>
      <c r="AF369" s="319"/>
      <c r="AG369" s="319"/>
      <c r="AH369" s="319"/>
      <c r="AI369" s="319"/>
      <c r="AJ369" s="319"/>
      <c r="AK369" s="454"/>
      <c r="AL369" s="153" t="s">
        <v>130</v>
      </c>
      <c r="AM369" s="321">
        <v>34975521.506708749</v>
      </c>
      <c r="AN369" s="153"/>
      <c r="AO369" s="153"/>
      <c r="AP369" s="153"/>
      <c r="AQ369" s="321"/>
      <c r="AR369" s="126"/>
      <c r="AS369" s="318"/>
      <c r="AT369" s="323"/>
      <c r="AU369" s="318"/>
      <c r="AV369" s="318"/>
      <c r="AW369" s="673"/>
      <c r="AX369" s="544"/>
      <c r="AY369" s="545"/>
      <c r="AZ369" s="545"/>
      <c r="BC369" s="516" t="str">
        <f t="shared" si="131"/>
        <v>2.06.03</v>
      </c>
      <c r="BD369" s="524" t="str">
        <f t="shared" si="132"/>
        <v>KOMPUTER</v>
      </c>
      <c r="BE369" s="516">
        <f t="shared" si="133"/>
        <v>4</v>
      </c>
      <c r="BF369" s="525">
        <f t="shared" si="134"/>
        <v>8743877.8766771872</v>
      </c>
      <c r="BG369" s="516">
        <v>0</v>
      </c>
      <c r="BH369" s="524"/>
      <c r="BI369" s="524"/>
      <c r="BJ369" s="524"/>
      <c r="BK369" s="524"/>
      <c r="BL369" s="524"/>
      <c r="BM369" s="525">
        <f t="shared" si="115"/>
        <v>8743877.8766771872</v>
      </c>
      <c r="BN369" s="516">
        <f t="shared" ref="BN369:BN372" si="135">O369</f>
        <v>2017</v>
      </c>
      <c r="BO369" s="588">
        <f t="shared" si="122"/>
        <v>26231643.630031563</v>
      </c>
      <c r="BP369" s="578"/>
      <c r="BQ369" s="678"/>
      <c r="BR369" s="591">
        <f t="shared" si="118"/>
        <v>8743877.8766771872</v>
      </c>
      <c r="BS369" s="11"/>
    </row>
    <row r="370" spans="1:71" s="546" customFormat="1" ht="30" customHeight="1" x14ac:dyDescent="0.2">
      <c r="A370" s="327"/>
      <c r="B370" s="133" t="s">
        <v>224</v>
      </c>
      <c r="C370" s="316"/>
      <c r="D370" s="486" t="str">
        <f t="shared" si="119"/>
        <v>2.06.03.02.02</v>
      </c>
      <c r="E370" s="317" t="s">
        <v>939</v>
      </c>
      <c r="F370" s="153"/>
      <c r="G370" s="133"/>
      <c r="H370" s="319"/>
      <c r="I370" s="319"/>
      <c r="J370" s="319" t="s">
        <v>936</v>
      </c>
      <c r="K370" s="319">
        <v>2017</v>
      </c>
      <c r="L370" s="320"/>
      <c r="M370" s="153"/>
      <c r="N370" s="371" t="s">
        <v>936</v>
      </c>
      <c r="O370" s="153">
        <v>2017</v>
      </c>
      <c r="P370" s="371" t="s">
        <v>128</v>
      </c>
      <c r="Q370" s="133" t="s">
        <v>128</v>
      </c>
      <c r="R370" s="133" t="s">
        <v>128</v>
      </c>
      <c r="S370" s="133" t="s">
        <v>128</v>
      </c>
      <c r="T370" s="133" t="s">
        <v>128</v>
      </c>
      <c r="U370" s="319"/>
      <c r="V370" s="319"/>
      <c r="W370" s="319"/>
      <c r="X370" s="319"/>
      <c r="Y370" s="319"/>
      <c r="Z370" s="319"/>
      <c r="AA370" s="319"/>
      <c r="AB370" s="319"/>
      <c r="AC370" s="319"/>
      <c r="AD370" s="319"/>
      <c r="AE370" s="319"/>
      <c r="AF370" s="319"/>
      <c r="AG370" s="319"/>
      <c r="AH370" s="319"/>
      <c r="AI370" s="319"/>
      <c r="AJ370" s="319"/>
      <c r="AK370" s="454"/>
      <c r="AL370" s="153" t="s">
        <v>130</v>
      </c>
      <c r="AM370" s="321">
        <v>19439384.744896498</v>
      </c>
      <c r="AN370" s="153"/>
      <c r="AO370" s="153"/>
      <c r="AP370" s="153"/>
      <c r="AQ370" s="321"/>
      <c r="AR370" s="126"/>
      <c r="AS370" s="318"/>
      <c r="AT370" s="323"/>
      <c r="AU370" s="318"/>
      <c r="AV370" s="318"/>
      <c r="AW370" s="673"/>
      <c r="AX370" s="544"/>
      <c r="AY370" s="545"/>
      <c r="AZ370" s="545"/>
      <c r="BC370" s="516" t="str">
        <f t="shared" si="131"/>
        <v>2.06.03</v>
      </c>
      <c r="BD370" s="524" t="str">
        <f t="shared" si="132"/>
        <v>KOMPUTER</v>
      </c>
      <c r="BE370" s="516">
        <f t="shared" si="133"/>
        <v>4</v>
      </c>
      <c r="BF370" s="525">
        <f t="shared" si="134"/>
        <v>4859843.6862241244</v>
      </c>
      <c r="BG370" s="516">
        <v>0</v>
      </c>
      <c r="BH370" s="524"/>
      <c r="BI370" s="524"/>
      <c r="BJ370" s="524"/>
      <c r="BK370" s="524"/>
      <c r="BL370" s="524"/>
      <c r="BM370" s="525">
        <f t="shared" si="115"/>
        <v>4859843.6862241244</v>
      </c>
      <c r="BN370" s="516">
        <f t="shared" si="135"/>
        <v>2017</v>
      </c>
      <c r="BO370" s="588">
        <f t="shared" si="122"/>
        <v>14579541.058672372</v>
      </c>
      <c r="BP370" s="578"/>
      <c r="BQ370" s="678"/>
      <c r="BR370" s="591">
        <f t="shared" si="118"/>
        <v>4859843.6862241244</v>
      </c>
      <c r="BS370" s="11"/>
    </row>
    <row r="371" spans="1:71" s="546" customFormat="1" ht="30" customHeight="1" x14ac:dyDescent="0.2">
      <c r="A371" s="327"/>
      <c r="B371" s="133" t="s">
        <v>223</v>
      </c>
      <c r="C371" s="316"/>
      <c r="D371" s="486" t="str">
        <f t="shared" si="119"/>
        <v>2.06.03.04.08</v>
      </c>
      <c r="E371" s="317" t="s">
        <v>924</v>
      </c>
      <c r="F371" s="153"/>
      <c r="G371" s="133"/>
      <c r="H371" s="319"/>
      <c r="I371" s="319"/>
      <c r="J371" s="319" t="s">
        <v>936</v>
      </c>
      <c r="K371" s="319">
        <v>2017</v>
      </c>
      <c r="L371" s="320"/>
      <c r="M371" s="153"/>
      <c r="N371" s="371" t="s">
        <v>936</v>
      </c>
      <c r="O371" s="153">
        <v>2017</v>
      </c>
      <c r="P371" s="371" t="s">
        <v>128</v>
      </c>
      <c r="Q371" s="133" t="s">
        <v>128</v>
      </c>
      <c r="R371" s="133" t="s">
        <v>128</v>
      </c>
      <c r="S371" s="133" t="s">
        <v>128</v>
      </c>
      <c r="T371" s="133" t="s">
        <v>128</v>
      </c>
      <c r="U371" s="319"/>
      <c r="V371" s="319"/>
      <c r="W371" s="319"/>
      <c r="X371" s="319"/>
      <c r="Y371" s="319"/>
      <c r="Z371" s="319"/>
      <c r="AA371" s="319"/>
      <c r="AB371" s="319"/>
      <c r="AC371" s="319"/>
      <c r="AD371" s="319"/>
      <c r="AE371" s="319"/>
      <c r="AF371" s="319"/>
      <c r="AG371" s="319"/>
      <c r="AH371" s="319"/>
      <c r="AI371" s="319"/>
      <c r="AJ371" s="319"/>
      <c r="AK371" s="454"/>
      <c r="AL371" s="153" t="s">
        <v>130</v>
      </c>
      <c r="AM371" s="321">
        <v>17952753.23581351</v>
      </c>
      <c r="AN371" s="153"/>
      <c r="AO371" s="153"/>
      <c r="AP371" s="153"/>
      <c r="AQ371" s="321"/>
      <c r="AR371" s="126"/>
      <c r="AS371" s="318"/>
      <c r="AT371" s="323"/>
      <c r="AU371" s="318"/>
      <c r="AV371" s="318"/>
      <c r="AW371" s="673"/>
      <c r="AX371" s="544"/>
      <c r="AY371" s="545"/>
      <c r="AZ371" s="545"/>
      <c r="BC371" s="516" t="str">
        <f t="shared" si="131"/>
        <v>2.06.03</v>
      </c>
      <c r="BD371" s="524" t="str">
        <f t="shared" si="132"/>
        <v>KOMPUTER</v>
      </c>
      <c r="BE371" s="516">
        <f t="shared" si="133"/>
        <v>4</v>
      </c>
      <c r="BF371" s="525">
        <f t="shared" si="134"/>
        <v>4488185.8089533774</v>
      </c>
      <c r="BG371" s="516">
        <v>0</v>
      </c>
      <c r="BH371" s="524"/>
      <c r="BI371" s="524"/>
      <c r="BJ371" s="524"/>
      <c r="BK371" s="524"/>
      <c r="BL371" s="524"/>
      <c r="BM371" s="525">
        <f t="shared" si="115"/>
        <v>4488185.8089533774</v>
      </c>
      <c r="BN371" s="516">
        <f t="shared" si="135"/>
        <v>2017</v>
      </c>
      <c r="BO371" s="588">
        <f t="shared" si="122"/>
        <v>13464567.426860131</v>
      </c>
      <c r="BP371" s="578"/>
      <c r="BQ371" s="678"/>
      <c r="BR371" s="591">
        <f t="shared" si="118"/>
        <v>4488185.8089533774</v>
      </c>
      <c r="BS371" s="11"/>
    </row>
    <row r="372" spans="1:71" s="546" customFormat="1" ht="30" customHeight="1" x14ac:dyDescent="0.2">
      <c r="A372" s="327"/>
      <c r="B372" s="133" t="s">
        <v>223</v>
      </c>
      <c r="C372" s="316"/>
      <c r="D372" s="486" t="str">
        <f t="shared" si="119"/>
        <v>2.06.03.04.08</v>
      </c>
      <c r="E372" s="317" t="s">
        <v>924</v>
      </c>
      <c r="F372" s="153"/>
      <c r="G372" s="133"/>
      <c r="H372" s="319"/>
      <c r="I372" s="319"/>
      <c r="J372" s="319" t="s">
        <v>936</v>
      </c>
      <c r="K372" s="319">
        <v>2017</v>
      </c>
      <c r="L372" s="320"/>
      <c r="M372" s="153"/>
      <c r="N372" s="371" t="s">
        <v>936</v>
      </c>
      <c r="O372" s="153">
        <v>2017</v>
      </c>
      <c r="P372" s="371" t="s">
        <v>128</v>
      </c>
      <c r="Q372" s="133" t="s">
        <v>128</v>
      </c>
      <c r="R372" s="133" t="s">
        <v>128</v>
      </c>
      <c r="S372" s="133" t="s">
        <v>128</v>
      </c>
      <c r="T372" s="133" t="s">
        <v>128</v>
      </c>
      <c r="U372" s="319"/>
      <c r="V372" s="319"/>
      <c r="W372" s="319"/>
      <c r="X372" s="319"/>
      <c r="Y372" s="319"/>
      <c r="Z372" s="319"/>
      <c r="AA372" s="319"/>
      <c r="AB372" s="319"/>
      <c r="AC372" s="319"/>
      <c r="AD372" s="319"/>
      <c r="AE372" s="319"/>
      <c r="AF372" s="319"/>
      <c r="AG372" s="319"/>
      <c r="AH372" s="319"/>
      <c r="AI372" s="319"/>
      <c r="AJ372" s="319"/>
      <c r="AK372" s="454"/>
      <c r="AL372" s="153" t="s">
        <v>130</v>
      </c>
      <c r="AM372" s="321">
        <v>3031350.9964984502</v>
      </c>
      <c r="AN372" s="153"/>
      <c r="AO372" s="153"/>
      <c r="AP372" s="153"/>
      <c r="AQ372" s="321"/>
      <c r="AR372" s="126"/>
      <c r="AS372" s="318"/>
      <c r="AT372" s="323"/>
      <c r="AU372" s="318"/>
      <c r="AV372" s="318"/>
      <c r="AW372" s="673"/>
      <c r="AX372" s="544"/>
      <c r="AY372" s="545"/>
      <c r="AZ372" s="545"/>
      <c r="BC372" s="516" t="str">
        <f t="shared" si="131"/>
        <v>2.06.03</v>
      </c>
      <c r="BD372" s="524" t="str">
        <f t="shared" si="132"/>
        <v>KOMPUTER</v>
      </c>
      <c r="BE372" s="516">
        <f t="shared" si="133"/>
        <v>4</v>
      </c>
      <c r="BF372" s="525">
        <f t="shared" si="134"/>
        <v>757835.24912461254</v>
      </c>
      <c r="BG372" s="516">
        <v>0</v>
      </c>
      <c r="BH372" s="524"/>
      <c r="BI372" s="524"/>
      <c r="BJ372" s="524"/>
      <c r="BK372" s="524"/>
      <c r="BL372" s="524"/>
      <c r="BM372" s="525">
        <f t="shared" si="115"/>
        <v>757835.24912461254</v>
      </c>
      <c r="BN372" s="516">
        <f t="shared" si="135"/>
        <v>2017</v>
      </c>
      <c r="BO372" s="588">
        <f t="shared" si="122"/>
        <v>2273515.7473738375</v>
      </c>
      <c r="BP372" s="578"/>
      <c r="BQ372" s="678"/>
      <c r="BR372" s="591">
        <f t="shared" si="118"/>
        <v>757835.24912461254</v>
      </c>
      <c r="BS372" s="11"/>
    </row>
    <row r="373" spans="1:71" s="238" customFormat="1" ht="16" x14ac:dyDescent="0.2">
      <c r="A373" s="392" t="s">
        <v>35</v>
      </c>
      <c r="B373" s="397"/>
      <c r="C373" s="310" t="s">
        <v>36</v>
      </c>
      <c r="D373" s="486" t="str">
        <f t="shared" si="119"/>
        <v/>
      </c>
      <c r="E373" s="310" t="s">
        <v>36</v>
      </c>
      <c r="F373" s="393"/>
      <c r="G373" s="393"/>
      <c r="H373" s="387"/>
      <c r="I373" s="387"/>
      <c r="J373" s="387"/>
      <c r="K373" s="387"/>
      <c r="L373" s="393"/>
      <c r="M373" s="393"/>
      <c r="N373" s="393"/>
      <c r="O373" s="452"/>
      <c r="P373" s="393"/>
      <c r="Q373" s="393"/>
      <c r="R373" s="393"/>
      <c r="S373" s="393"/>
      <c r="T373" s="393"/>
      <c r="U373" s="387"/>
      <c r="V373" s="387"/>
      <c r="W373" s="387"/>
      <c r="X373" s="387"/>
      <c r="Y373" s="387"/>
      <c r="Z373" s="387"/>
      <c r="AA373" s="387"/>
      <c r="AB373" s="387"/>
      <c r="AC373" s="387"/>
      <c r="AD373" s="387"/>
      <c r="AE373" s="387"/>
      <c r="AF373" s="387"/>
      <c r="AG373" s="387"/>
      <c r="AH373" s="387"/>
      <c r="AI373" s="387"/>
      <c r="AJ373" s="387"/>
      <c r="AK373" s="387"/>
      <c r="AL373" s="452"/>
      <c r="AM373" s="394">
        <f>SUBTOTAL(9,AM374:AM391)</f>
        <v>195382351.01930001</v>
      </c>
      <c r="AN373" s="452"/>
      <c r="AO373" s="395"/>
      <c r="AP373" s="395"/>
      <c r="AQ373" s="396">
        <f>SUM(AQ374:AQ389)</f>
        <v>153072163.12099999</v>
      </c>
      <c r="AR373" s="396">
        <f>SUM(AR374:AR389)</f>
        <v>180430421.01929998</v>
      </c>
      <c r="AS373" s="397"/>
      <c r="AT373" s="397"/>
      <c r="AU373" s="397"/>
      <c r="AV373" s="397"/>
      <c r="AW373" s="398"/>
      <c r="AX373" s="236"/>
      <c r="AY373" s="237"/>
      <c r="AZ373" s="237"/>
      <c r="BB373" t="str">
        <f t="shared" si="105"/>
        <v>0</v>
      </c>
      <c r="BC373" s="42" t="str">
        <f t="shared" si="108"/>
        <v/>
      </c>
      <c r="BD373" s="513"/>
      <c r="BE373" s="42"/>
      <c r="BF373" s="515"/>
      <c r="BG373" s="42"/>
      <c r="BH373" s="530">
        <f t="shared" ref="BH373:BL373" si="136">SUM(BH374:BH389)</f>
        <v>46636664.979180001</v>
      </c>
      <c r="BI373" s="520">
        <f t="shared" si="136"/>
        <v>36086052.20386</v>
      </c>
      <c r="BJ373" s="521">
        <f t="shared" si="136"/>
        <v>36086052.20386</v>
      </c>
      <c r="BK373" s="541">
        <f t="shared" si="136"/>
        <v>36086052.20386</v>
      </c>
      <c r="BL373" s="541">
        <f t="shared" si="136"/>
        <v>14578123.428539999</v>
      </c>
      <c r="BM373" s="541">
        <f>SUM(BM374:BM391)</f>
        <v>13947698.000000006</v>
      </c>
      <c r="BN373" s="597"/>
      <c r="BO373" s="541">
        <f>SUM(BO374:BO391)</f>
        <v>11961708.000000024</v>
      </c>
      <c r="BP373" s="594">
        <f>SUM(BP374:BP389)</f>
        <v>154894821.59075999</v>
      </c>
      <c r="BQ373" s="684">
        <f>SUM(BQ374:BQ389)</f>
        <v>169472945.01929998</v>
      </c>
      <c r="BR373" s="595">
        <f>SUM(BR374:BR391)</f>
        <v>183420643.01929998</v>
      </c>
      <c r="BS373" s="598"/>
    </row>
    <row r="374" spans="1:71" ht="30" customHeight="1" x14ac:dyDescent="0.2">
      <c r="A374" s="327"/>
      <c r="B374" s="133" t="s">
        <v>337</v>
      </c>
      <c r="C374" s="316" t="s">
        <v>36</v>
      </c>
      <c r="D374" s="486" t="str">
        <f t="shared" si="119"/>
        <v>2.06.02.06.03</v>
      </c>
      <c r="E374" s="317" t="s">
        <v>199</v>
      </c>
      <c r="F374" s="133" t="s">
        <v>337</v>
      </c>
      <c r="G374" s="318" t="s">
        <v>128</v>
      </c>
      <c r="H374" s="319"/>
      <c r="I374" s="319"/>
      <c r="J374" s="319"/>
      <c r="K374" s="319"/>
      <c r="L374" s="320" t="s">
        <v>311</v>
      </c>
      <c r="M374" s="153" t="s">
        <v>312</v>
      </c>
      <c r="N374" s="320" t="s">
        <v>142</v>
      </c>
      <c r="O374" s="153">
        <v>2011</v>
      </c>
      <c r="P374" s="133" t="s">
        <v>128</v>
      </c>
      <c r="Q374" s="133" t="s">
        <v>128</v>
      </c>
      <c r="R374" s="133" t="s">
        <v>128</v>
      </c>
      <c r="S374" s="133" t="s">
        <v>128</v>
      </c>
      <c r="T374" s="133" t="s">
        <v>128</v>
      </c>
      <c r="U374" s="319"/>
      <c r="V374" s="319"/>
      <c r="W374" s="319"/>
      <c r="X374" s="319"/>
      <c r="Y374" s="319"/>
      <c r="Z374" s="319"/>
      <c r="AA374" s="319"/>
      <c r="AB374" s="319"/>
      <c r="AC374" s="319"/>
      <c r="AD374" s="319"/>
      <c r="AE374" s="319"/>
      <c r="AF374" s="319"/>
      <c r="AG374" s="319"/>
      <c r="AH374" s="319"/>
      <c r="AI374" s="319"/>
      <c r="AJ374" s="319"/>
      <c r="AK374" s="319"/>
      <c r="AL374" s="153" t="s">
        <v>130</v>
      </c>
      <c r="AM374" s="321">
        <v>4445112.7819999997</v>
      </c>
      <c r="AN374" s="153">
        <v>2011</v>
      </c>
      <c r="AO374" s="318">
        <v>1</v>
      </c>
      <c r="AP374" s="318" t="s">
        <v>350</v>
      </c>
      <c r="AQ374" s="126">
        <v>4445112.7819999997</v>
      </c>
      <c r="AR374" s="126">
        <v>4445112.7819999997</v>
      </c>
      <c r="AS374" s="318" t="s">
        <v>86</v>
      </c>
      <c r="AT374" s="318" t="s">
        <v>128</v>
      </c>
      <c r="AU374" s="318" t="s">
        <v>387</v>
      </c>
      <c r="AV374" s="318" t="s">
        <v>93</v>
      </c>
      <c r="AW374" s="325" t="s">
        <v>388</v>
      </c>
      <c r="AX374" s="58" t="s">
        <v>128</v>
      </c>
      <c r="AY374" s="41" t="s">
        <v>128</v>
      </c>
      <c r="AZ374" s="41" t="s">
        <v>128</v>
      </c>
      <c r="BB374" t="str">
        <f t="shared" si="105"/>
        <v>0</v>
      </c>
      <c r="BC374" s="42" t="str">
        <f t="shared" si="108"/>
        <v>2.06.02</v>
      </c>
      <c r="BD374" s="513" t="str">
        <f t="shared" ref="BD374:BD389" si="137">VLOOKUP(BC374,kelompok,2,0)</f>
        <v>ALAT RUMAH TANGGA</v>
      </c>
      <c r="BE374" s="42">
        <f t="shared" ref="BE374:BE389" si="138">VLOOKUP(BC374,MASAMANFAAT,4,0)</f>
        <v>5</v>
      </c>
      <c r="BF374" s="515">
        <f t="shared" si="109"/>
        <v>889020.55639999988</v>
      </c>
      <c r="BG374" s="42">
        <f t="shared" si="110"/>
        <v>2</v>
      </c>
      <c r="BH374" s="529">
        <f t="shared" si="111"/>
        <v>1778041.1127999998</v>
      </c>
      <c r="BI374" s="517">
        <f t="shared" si="112"/>
        <v>889020.55639999988</v>
      </c>
      <c r="BJ374" s="515">
        <f t="shared" si="113"/>
        <v>889020.55639999988</v>
      </c>
      <c r="BK374" s="525">
        <f>IF(AM374-10=BH374+BI374+BJ374,0,BF374)</f>
        <v>889020.55639999988</v>
      </c>
      <c r="BL374" s="525">
        <f t="shared" si="121"/>
        <v>0</v>
      </c>
      <c r="BM374" s="525">
        <f>IF(AM374-10=BH374+BI374+BJ374+BK374+BL374,0,BF374)</f>
        <v>0</v>
      </c>
      <c r="BN374" s="516">
        <f t="shared" si="114"/>
        <v>2011</v>
      </c>
      <c r="BO374" s="588">
        <f>AM374-(BH374+BI374+BJ374+BK374+BL374+BM374)</f>
        <v>10</v>
      </c>
      <c r="BP374" s="589">
        <f t="shared" ref="BP374:BP389" si="139">BH374+BI374+BJ374+BK374</f>
        <v>4445102.7819999997</v>
      </c>
      <c r="BQ374" s="682">
        <f t="shared" ref="BQ374:BQ389" si="140">BH374+BI374+BJ374+BK374+BL374</f>
        <v>4445102.7819999997</v>
      </c>
      <c r="BR374" s="591">
        <f t="shared" si="118"/>
        <v>4445102.7819999997</v>
      </c>
      <c r="BS374" s="11"/>
    </row>
    <row r="375" spans="1:71" ht="15" customHeight="1" x14ac:dyDescent="0.2">
      <c r="A375" s="327"/>
      <c r="B375" s="133" t="s">
        <v>342</v>
      </c>
      <c r="C375" s="316" t="s">
        <v>36</v>
      </c>
      <c r="D375" s="486" t="str">
        <f t="shared" si="119"/>
        <v>2.06.02.06.58</v>
      </c>
      <c r="E375" s="317" t="s">
        <v>330</v>
      </c>
      <c r="F375" s="133" t="s">
        <v>342</v>
      </c>
      <c r="G375" s="318" t="s">
        <v>128</v>
      </c>
      <c r="H375" s="319"/>
      <c r="I375" s="319"/>
      <c r="J375" s="319"/>
      <c r="K375" s="319"/>
      <c r="L375" s="320" t="s">
        <v>331</v>
      </c>
      <c r="M375" s="153" t="s">
        <v>332</v>
      </c>
      <c r="N375" s="320" t="s">
        <v>142</v>
      </c>
      <c r="O375" s="153">
        <v>2011</v>
      </c>
      <c r="P375" s="133" t="s">
        <v>128</v>
      </c>
      <c r="Q375" s="133" t="s">
        <v>128</v>
      </c>
      <c r="R375" s="133" t="s">
        <v>128</v>
      </c>
      <c r="S375" s="133" t="s">
        <v>128</v>
      </c>
      <c r="T375" s="133" t="s">
        <v>128</v>
      </c>
      <c r="U375" s="319"/>
      <c r="V375" s="319"/>
      <c r="W375" s="319"/>
      <c r="X375" s="319"/>
      <c r="Y375" s="319"/>
      <c r="Z375" s="319"/>
      <c r="AA375" s="319"/>
      <c r="AB375" s="319"/>
      <c r="AC375" s="319"/>
      <c r="AD375" s="319"/>
      <c r="AE375" s="319"/>
      <c r="AF375" s="319"/>
      <c r="AG375" s="319"/>
      <c r="AH375" s="319"/>
      <c r="AI375" s="319"/>
      <c r="AJ375" s="319"/>
      <c r="AK375" s="319"/>
      <c r="AL375" s="153" t="s">
        <v>130</v>
      </c>
      <c r="AM375" s="321">
        <v>1889172.9323</v>
      </c>
      <c r="AN375" s="153">
        <v>2011</v>
      </c>
      <c r="AO375" s="318">
        <v>1</v>
      </c>
      <c r="AP375" s="318" t="s">
        <v>350</v>
      </c>
      <c r="AQ375" s="126">
        <v>1889172.9323</v>
      </c>
      <c r="AR375" s="126">
        <v>1889172.9323</v>
      </c>
      <c r="AS375" s="328" t="s">
        <v>86</v>
      </c>
      <c r="AT375" s="328" t="s">
        <v>128</v>
      </c>
      <c r="AU375" s="328" t="s">
        <v>355</v>
      </c>
      <c r="AV375" s="328" t="s">
        <v>93</v>
      </c>
      <c r="AW375" s="325" t="s">
        <v>386</v>
      </c>
      <c r="AX375" s="59" t="s">
        <v>128</v>
      </c>
      <c r="AY375" s="43" t="s">
        <v>128</v>
      </c>
      <c r="AZ375" s="43" t="s">
        <v>128</v>
      </c>
      <c r="BB375" t="str">
        <f t="shared" si="105"/>
        <v>0</v>
      </c>
      <c r="BC375" s="42" t="str">
        <f t="shared" si="108"/>
        <v>2.06.02</v>
      </c>
      <c r="BD375" s="513" t="str">
        <f t="shared" si="137"/>
        <v>ALAT RUMAH TANGGA</v>
      </c>
      <c r="BE375" s="42">
        <f t="shared" si="138"/>
        <v>5</v>
      </c>
      <c r="BF375" s="515">
        <f t="shared" si="109"/>
        <v>377832.58646000002</v>
      </c>
      <c r="BG375" s="42">
        <f t="shared" si="110"/>
        <v>2</v>
      </c>
      <c r="BH375" s="529">
        <f t="shared" si="111"/>
        <v>755665.17292000004</v>
      </c>
      <c r="BI375" s="517">
        <f t="shared" si="112"/>
        <v>377832.58646000002</v>
      </c>
      <c r="BJ375" s="515">
        <f t="shared" si="113"/>
        <v>377832.58646000002</v>
      </c>
      <c r="BK375" s="525">
        <f t="shared" ref="BK375:BK389" si="141">IF(AM375-10=BH375+BI375+BJ375,0,BF375)</f>
        <v>377832.58646000002</v>
      </c>
      <c r="BL375" s="525">
        <f t="shared" si="121"/>
        <v>0</v>
      </c>
      <c r="BM375" s="525">
        <f t="shared" si="115"/>
        <v>0</v>
      </c>
      <c r="BN375" s="516">
        <f t="shared" si="114"/>
        <v>2011</v>
      </c>
      <c r="BO375" s="588">
        <f t="shared" si="122"/>
        <v>10</v>
      </c>
      <c r="BP375" s="589">
        <f t="shared" si="139"/>
        <v>1889162.9323</v>
      </c>
      <c r="BQ375" s="682">
        <f t="shared" si="140"/>
        <v>1889162.9323</v>
      </c>
      <c r="BR375" s="591">
        <f t="shared" si="118"/>
        <v>1889162.9323</v>
      </c>
      <c r="BS375" s="11"/>
    </row>
    <row r="376" spans="1:71" ht="15" customHeight="1" x14ac:dyDescent="0.2">
      <c r="A376" s="340"/>
      <c r="B376" s="105" t="s">
        <v>338</v>
      </c>
      <c r="C376" s="399" t="s">
        <v>36</v>
      </c>
      <c r="D376" s="486" t="str">
        <f t="shared" si="119"/>
        <v>2.07.02.01.08</v>
      </c>
      <c r="E376" s="317" t="s">
        <v>200</v>
      </c>
      <c r="F376" s="105" t="s">
        <v>338</v>
      </c>
      <c r="G376" s="343" t="s">
        <v>128</v>
      </c>
      <c r="H376" s="344"/>
      <c r="I376" s="344"/>
      <c r="J376" s="344"/>
      <c r="K376" s="344"/>
      <c r="L376" s="469" t="s">
        <v>313</v>
      </c>
      <c r="M376" s="105" t="s">
        <v>128</v>
      </c>
      <c r="N376" s="345" t="s">
        <v>142</v>
      </c>
      <c r="O376" s="151">
        <v>2011</v>
      </c>
      <c r="P376" s="105" t="s">
        <v>128</v>
      </c>
      <c r="Q376" s="105" t="s">
        <v>128</v>
      </c>
      <c r="R376" s="105" t="s">
        <v>128</v>
      </c>
      <c r="S376" s="105" t="s">
        <v>128</v>
      </c>
      <c r="T376" s="105" t="s">
        <v>128</v>
      </c>
      <c r="U376" s="344"/>
      <c r="V376" s="344"/>
      <c r="W376" s="344"/>
      <c r="X376" s="344"/>
      <c r="Y376" s="344"/>
      <c r="Z376" s="344"/>
      <c r="AA376" s="344"/>
      <c r="AB376" s="344"/>
      <c r="AC376" s="344"/>
      <c r="AD376" s="344"/>
      <c r="AE376" s="344"/>
      <c r="AF376" s="344"/>
      <c r="AG376" s="344"/>
      <c r="AH376" s="344"/>
      <c r="AI376" s="344"/>
      <c r="AJ376" s="344"/>
      <c r="AK376" s="344"/>
      <c r="AL376" s="151" t="s">
        <v>130</v>
      </c>
      <c r="AM376" s="346">
        <v>43784360.9023</v>
      </c>
      <c r="AN376" s="151">
        <v>2011</v>
      </c>
      <c r="AO376" s="343">
        <v>1</v>
      </c>
      <c r="AP376" s="343" t="s">
        <v>444</v>
      </c>
      <c r="AQ376" s="372">
        <v>43784360.9023</v>
      </c>
      <c r="AR376" s="372">
        <v>43784360.9023</v>
      </c>
      <c r="AS376" s="347" t="s">
        <v>86</v>
      </c>
      <c r="AT376" s="347" t="s">
        <v>128</v>
      </c>
      <c r="AU376" s="347" t="s">
        <v>355</v>
      </c>
      <c r="AV376" s="347" t="s">
        <v>93</v>
      </c>
      <c r="AW376" s="325" t="s">
        <v>385</v>
      </c>
      <c r="AX376" s="59" t="s">
        <v>128</v>
      </c>
      <c r="AY376" s="43" t="s">
        <v>128</v>
      </c>
      <c r="AZ376" s="43" t="s">
        <v>128</v>
      </c>
      <c r="BB376" t="str">
        <f t="shared" si="105"/>
        <v>0</v>
      </c>
      <c r="BC376" s="42" t="str">
        <f t="shared" si="108"/>
        <v>2.07.02</v>
      </c>
      <c r="BD376" s="513" t="str">
        <f t="shared" si="137"/>
        <v>ALAT KOMUNIKASI</v>
      </c>
      <c r="BE376" s="42">
        <f t="shared" si="138"/>
        <v>5</v>
      </c>
      <c r="BF376" s="515">
        <f t="shared" si="109"/>
        <v>8756870.1804600004</v>
      </c>
      <c r="BG376" s="42">
        <f t="shared" si="110"/>
        <v>2</v>
      </c>
      <c r="BH376" s="529">
        <f t="shared" si="111"/>
        <v>17513740.360920001</v>
      </c>
      <c r="BI376" s="517">
        <f t="shared" si="112"/>
        <v>8756870.1804600004</v>
      </c>
      <c r="BJ376" s="515">
        <f t="shared" si="113"/>
        <v>8756870.1804600004</v>
      </c>
      <c r="BK376" s="525">
        <f t="shared" si="141"/>
        <v>8756870.1804600004</v>
      </c>
      <c r="BL376" s="525">
        <f t="shared" si="121"/>
        <v>0</v>
      </c>
      <c r="BM376" s="525">
        <f t="shared" si="115"/>
        <v>0</v>
      </c>
      <c r="BN376" s="516">
        <f t="shared" si="114"/>
        <v>2011</v>
      </c>
      <c r="BO376" s="588">
        <f t="shared" si="122"/>
        <v>10</v>
      </c>
      <c r="BP376" s="589">
        <f t="shared" si="139"/>
        <v>43784350.9023</v>
      </c>
      <c r="BQ376" s="682">
        <f t="shared" si="140"/>
        <v>43784350.9023</v>
      </c>
      <c r="BR376" s="591">
        <f t="shared" si="118"/>
        <v>43784350.9023</v>
      </c>
      <c r="BS376" s="11"/>
    </row>
    <row r="377" spans="1:71" ht="32.5" customHeight="1" x14ac:dyDescent="0.2">
      <c r="A377" s="340"/>
      <c r="B377" s="105" t="s">
        <v>339</v>
      </c>
      <c r="C377" s="399" t="s">
        <v>36</v>
      </c>
      <c r="D377" s="486" t="str">
        <f t="shared" si="119"/>
        <v>2.07.01.03.09</v>
      </c>
      <c r="E377" s="317" t="s">
        <v>212</v>
      </c>
      <c r="F377" s="105" t="s">
        <v>339</v>
      </c>
      <c r="G377" s="343" t="s">
        <v>128</v>
      </c>
      <c r="H377" s="344"/>
      <c r="I377" s="344"/>
      <c r="J377" s="344"/>
      <c r="K377" s="344"/>
      <c r="L377" s="345" t="s">
        <v>329</v>
      </c>
      <c r="M377" s="151" t="s">
        <v>275</v>
      </c>
      <c r="N377" s="345" t="s">
        <v>142</v>
      </c>
      <c r="O377" s="151">
        <v>2011</v>
      </c>
      <c r="P377" s="105" t="s">
        <v>128</v>
      </c>
      <c r="Q377" s="105" t="s">
        <v>421</v>
      </c>
      <c r="R377" s="105" t="s">
        <v>128</v>
      </c>
      <c r="S377" s="105" t="s">
        <v>128</v>
      </c>
      <c r="T377" s="105" t="s">
        <v>128</v>
      </c>
      <c r="U377" s="344"/>
      <c r="V377" s="344"/>
      <c r="W377" s="344"/>
      <c r="X377" s="344"/>
      <c r="Y377" s="344"/>
      <c r="Z377" s="344"/>
      <c r="AA377" s="344"/>
      <c r="AB377" s="344"/>
      <c r="AC377" s="344"/>
      <c r="AD377" s="344"/>
      <c r="AE377" s="344"/>
      <c r="AF377" s="344"/>
      <c r="AG377" s="344"/>
      <c r="AH377" s="344"/>
      <c r="AI377" s="344"/>
      <c r="AJ377" s="344"/>
      <c r="AK377" s="344"/>
      <c r="AL377" s="151" t="s">
        <v>130</v>
      </c>
      <c r="AM377" s="346">
        <v>11330000</v>
      </c>
      <c r="AN377" s="151">
        <v>2011</v>
      </c>
      <c r="AO377" s="343">
        <v>1</v>
      </c>
      <c r="AP377" s="343" t="s">
        <v>350</v>
      </c>
      <c r="AQ377" s="372">
        <v>11330000</v>
      </c>
      <c r="AR377" s="372">
        <v>11330000</v>
      </c>
      <c r="AS377" s="343" t="s">
        <v>86</v>
      </c>
      <c r="AT377" s="343" t="s">
        <v>128</v>
      </c>
      <c r="AU377" s="343" t="s">
        <v>352</v>
      </c>
      <c r="AV377" s="343" t="s">
        <v>93</v>
      </c>
      <c r="AW377" s="324" t="s">
        <v>353</v>
      </c>
      <c r="AX377" s="58" t="s">
        <v>128</v>
      </c>
      <c r="AY377" s="41" t="s">
        <v>128</v>
      </c>
      <c r="AZ377" s="41" t="s">
        <v>128</v>
      </c>
      <c r="BB377" t="str">
        <f t="shared" si="105"/>
        <v>0</v>
      </c>
      <c r="BC377" s="42" t="str">
        <f t="shared" si="108"/>
        <v>2.07.01</v>
      </c>
      <c r="BD377" s="513" t="str">
        <f t="shared" si="137"/>
        <v>ALAT STUDIO</v>
      </c>
      <c r="BE377" s="42">
        <f t="shared" si="138"/>
        <v>5</v>
      </c>
      <c r="BF377" s="515">
        <f t="shared" si="109"/>
        <v>2265998</v>
      </c>
      <c r="BG377" s="42">
        <f t="shared" si="110"/>
        <v>2</v>
      </c>
      <c r="BH377" s="529">
        <f t="shared" si="111"/>
        <v>4531996</v>
      </c>
      <c r="BI377" s="517">
        <f t="shared" si="112"/>
        <v>2265998</v>
      </c>
      <c r="BJ377" s="515">
        <f t="shared" si="113"/>
        <v>2265998</v>
      </c>
      <c r="BK377" s="525">
        <f t="shared" si="141"/>
        <v>2265998</v>
      </c>
      <c r="BL377" s="525">
        <f t="shared" si="121"/>
        <v>0</v>
      </c>
      <c r="BM377" s="525">
        <f t="shared" si="115"/>
        <v>0</v>
      </c>
      <c r="BN377" s="516">
        <f t="shared" si="114"/>
        <v>2011</v>
      </c>
      <c r="BO377" s="588">
        <f t="shared" si="122"/>
        <v>10</v>
      </c>
      <c r="BP377" s="589">
        <f t="shared" si="139"/>
        <v>11329990</v>
      </c>
      <c r="BQ377" s="682">
        <f t="shared" si="140"/>
        <v>11329990</v>
      </c>
      <c r="BR377" s="591">
        <f t="shared" si="118"/>
        <v>11329990</v>
      </c>
      <c r="BS377" s="11"/>
    </row>
    <row r="378" spans="1:71" ht="15" customHeight="1" x14ac:dyDescent="0.2">
      <c r="A378" s="327"/>
      <c r="B378" s="133" t="s">
        <v>339</v>
      </c>
      <c r="C378" s="316" t="s">
        <v>36</v>
      </c>
      <c r="D378" s="486" t="str">
        <f t="shared" si="119"/>
        <v>2.07.01.03.09</v>
      </c>
      <c r="E378" s="317" t="s">
        <v>201</v>
      </c>
      <c r="F378" s="133" t="s">
        <v>339</v>
      </c>
      <c r="G378" s="318" t="s">
        <v>128</v>
      </c>
      <c r="H378" s="319"/>
      <c r="I378" s="319"/>
      <c r="J378" s="319"/>
      <c r="K378" s="319"/>
      <c r="L378" s="470" t="s">
        <v>314</v>
      </c>
      <c r="M378" s="133" t="s">
        <v>128</v>
      </c>
      <c r="N378" s="320" t="s">
        <v>141</v>
      </c>
      <c r="O378" s="153">
        <v>2011</v>
      </c>
      <c r="P378" s="133" t="s">
        <v>128</v>
      </c>
      <c r="Q378" s="133" t="s">
        <v>422</v>
      </c>
      <c r="R378" s="133" t="s">
        <v>128</v>
      </c>
      <c r="S378" s="133" t="s">
        <v>128</v>
      </c>
      <c r="T378" s="133" t="s">
        <v>128</v>
      </c>
      <c r="U378" s="319"/>
      <c r="V378" s="319"/>
      <c r="W378" s="319"/>
      <c r="X378" s="319"/>
      <c r="Y378" s="319"/>
      <c r="Z378" s="319"/>
      <c r="AA378" s="319"/>
      <c r="AB378" s="319"/>
      <c r="AC378" s="319"/>
      <c r="AD378" s="319"/>
      <c r="AE378" s="319"/>
      <c r="AF378" s="319"/>
      <c r="AG378" s="319"/>
      <c r="AH378" s="319"/>
      <c r="AI378" s="319"/>
      <c r="AJ378" s="319"/>
      <c r="AK378" s="319"/>
      <c r="AL378" s="153" t="s">
        <v>130</v>
      </c>
      <c r="AM378" s="321">
        <v>7334436.0899999999</v>
      </c>
      <c r="AN378" s="153">
        <v>2011</v>
      </c>
      <c r="AO378" s="318">
        <v>1</v>
      </c>
      <c r="AP378" s="318" t="s">
        <v>350</v>
      </c>
      <c r="AQ378" s="126">
        <v>7334436.0899999999</v>
      </c>
      <c r="AR378" s="126">
        <v>7334436.0899999999</v>
      </c>
      <c r="AS378" s="328" t="s">
        <v>86</v>
      </c>
      <c r="AT378" s="328" t="s">
        <v>128</v>
      </c>
      <c r="AU378" s="328" t="s">
        <v>355</v>
      </c>
      <c r="AV378" s="328" t="s">
        <v>93</v>
      </c>
      <c r="AW378" s="325" t="s">
        <v>385</v>
      </c>
      <c r="AX378" s="59" t="s">
        <v>128</v>
      </c>
      <c r="AY378" s="43" t="s">
        <v>128</v>
      </c>
      <c r="AZ378" s="43" t="s">
        <v>128</v>
      </c>
      <c r="BB378" t="str">
        <f t="shared" si="105"/>
        <v>0</v>
      </c>
      <c r="BC378" s="42" t="str">
        <f t="shared" si="108"/>
        <v>2.07.01</v>
      </c>
      <c r="BD378" s="513" t="str">
        <f t="shared" si="137"/>
        <v>ALAT STUDIO</v>
      </c>
      <c r="BE378" s="42">
        <f t="shared" si="138"/>
        <v>5</v>
      </c>
      <c r="BF378" s="515">
        <f t="shared" si="109"/>
        <v>1466885.2179999999</v>
      </c>
      <c r="BG378" s="42">
        <f t="shared" si="110"/>
        <v>2</v>
      </c>
      <c r="BH378" s="529">
        <f t="shared" si="111"/>
        <v>2933770.4359999998</v>
      </c>
      <c r="BI378" s="517">
        <f t="shared" si="112"/>
        <v>1466885.2179999999</v>
      </c>
      <c r="BJ378" s="515">
        <f t="shared" si="113"/>
        <v>1466885.2179999999</v>
      </c>
      <c r="BK378" s="525">
        <f t="shared" si="141"/>
        <v>1466885.2179999999</v>
      </c>
      <c r="BL378" s="525">
        <f t="shared" si="121"/>
        <v>0</v>
      </c>
      <c r="BM378" s="525">
        <f t="shared" si="115"/>
        <v>0</v>
      </c>
      <c r="BN378" s="516">
        <f t="shared" si="114"/>
        <v>2011</v>
      </c>
      <c r="BO378" s="588">
        <f t="shared" si="122"/>
        <v>10</v>
      </c>
      <c r="BP378" s="589">
        <f t="shared" si="139"/>
        <v>7334426.0899999999</v>
      </c>
      <c r="BQ378" s="682">
        <f t="shared" si="140"/>
        <v>7334426.0899999999</v>
      </c>
      <c r="BR378" s="591">
        <f t="shared" si="118"/>
        <v>7334426.0899999999</v>
      </c>
      <c r="BS378" s="11"/>
    </row>
    <row r="379" spans="1:71" ht="15" customHeight="1" x14ac:dyDescent="0.2">
      <c r="A379" s="327"/>
      <c r="B379" s="133" t="s">
        <v>338</v>
      </c>
      <c r="C379" s="316" t="s">
        <v>36</v>
      </c>
      <c r="D379" s="486" t="str">
        <f t="shared" si="119"/>
        <v>2.07.02.01.08</v>
      </c>
      <c r="E379" s="317" t="s">
        <v>202</v>
      </c>
      <c r="F379" s="133" t="s">
        <v>338</v>
      </c>
      <c r="G379" s="318" t="s">
        <v>128</v>
      </c>
      <c r="H379" s="319"/>
      <c r="I379" s="319"/>
      <c r="J379" s="319"/>
      <c r="K379" s="319"/>
      <c r="L379" s="320" t="s">
        <v>284</v>
      </c>
      <c r="M379" s="133" t="s">
        <v>128</v>
      </c>
      <c r="N379" s="320" t="s">
        <v>288</v>
      </c>
      <c r="O379" s="153">
        <v>2011</v>
      </c>
      <c r="P379" s="133" t="s">
        <v>128</v>
      </c>
      <c r="Q379" s="133" t="s">
        <v>128</v>
      </c>
      <c r="R379" s="133" t="s">
        <v>128</v>
      </c>
      <c r="S379" s="133" t="s">
        <v>128</v>
      </c>
      <c r="T379" s="133" t="s">
        <v>128</v>
      </c>
      <c r="U379" s="319"/>
      <c r="V379" s="319"/>
      <c r="W379" s="319"/>
      <c r="X379" s="319"/>
      <c r="Y379" s="319"/>
      <c r="Z379" s="319"/>
      <c r="AA379" s="319"/>
      <c r="AB379" s="319"/>
      <c r="AC379" s="319"/>
      <c r="AD379" s="319"/>
      <c r="AE379" s="319"/>
      <c r="AF379" s="319"/>
      <c r="AG379" s="319"/>
      <c r="AH379" s="319"/>
      <c r="AI379" s="319"/>
      <c r="AJ379" s="319"/>
      <c r="AK379" s="319"/>
      <c r="AL379" s="153" t="s">
        <v>130</v>
      </c>
      <c r="AM379" s="321">
        <v>1666917.29</v>
      </c>
      <c r="AN379" s="153">
        <v>2011</v>
      </c>
      <c r="AO379" s="318">
        <v>1</v>
      </c>
      <c r="AP379" s="318" t="s">
        <v>350</v>
      </c>
      <c r="AQ379" s="126">
        <v>1666917.29</v>
      </c>
      <c r="AR379" s="126">
        <v>1666917.29</v>
      </c>
      <c r="AS379" s="328"/>
      <c r="AT379" s="328"/>
      <c r="AU379" s="328"/>
      <c r="AV379" s="328"/>
      <c r="AW379" s="329"/>
      <c r="AX379" s="60"/>
      <c r="AY379" s="44"/>
      <c r="AZ379" s="44"/>
      <c r="BB379" t="str">
        <f t="shared" si="105"/>
        <v>0</v>
      </c>
      <c r="BC379" s="42" t="str">
        <f t="shared" si="108"/>
        <v>2.07.02</v>
      </c>
      <c r="BD379" s="513" t="str">
        <f t="shared" si="137"/>
        <v>ALAT KOMUNIKASI</v>
      </c>
      <c r="BE379" s="42">
        <f t="shared" si="138"/>
        <v>5</v>
      </c>
      <c r="BF379" s="515">
        <f t="shared" si="109"/>
        <v>333381.45799999998</v>
      </c>
      <c r="BG379" s="42">
        <f t="shared" si="110"/>
        <v>2</v>
      </c>
      <c r="BH379" s="529">
        <f t="shared" si="111"/>
        <v>666762.91599999997</v>
      </c>
      <c r="BI379" s="517">
        <f t="shared" si="112"/>
        <v>333381.45799999998</v>
      </c>
      <c r="BJ379" s="515">
        <f t="shared" si="113"/>
        <v>333381.45799999998</v>
      </c>
      <c r="BK379" s="525">
        <f t="shared" si="141"/>
        <v>333381.45799999998</v>
      </c>
      <c r="BL379" s="525">
        <f t="shared" si="121"/>
        <v>0</v>
      </c>
      <c r="BM379" s="525">
        <f t="shared" si="115"/>
        <v>0</v>
      </c>
      <c r="BN379" s="516">
        <f t="shared" si="114"/>
        <v>2011</v>
      </c>
      <c r="BO379" s="588">
        <f t="shared" si="122"/>
        <v>10</v>
      </c>
      <c r="BP379" s="589">
        <f t="shared" si="139"/>
        <v>1666907.29</v>
      </c>
      <c r="BQ379" s="682">
        <f t="shared" si="140"/>
        <v>1666907.29</v>
      </c>
      <c r="BR379" s="591">
        <f t="shared" si="118"/>
        <v>1666907.29</v>
      </c>
      <c r="BS379" s="11"/>
    </row>
    <row r="380" spans="1:71" ht="38.5" customHeight="1" x14ac:dyDescent="0.2">
      <c r="A380" s="327"/>
      <c r="B380" s="133" t="s">
        <v>132</v>
      </c>
      <c r="C380" s="316" t="s">
        <v>36</v>
      </c>
      <c r="D380" s="486" t="str">
        <f t="shared" si="119"/>
        <v>2.07.01.03.24</v>
      </c>
      <c r="E380" s="317" t="s">
        <v>131</v>
      </c>
      <c r="F380" s="133" t="s">
        <v>132</v>
      </c>
      <c r="G380" s="318" t="s">
        <v>128</v>
      </c>
      <c r="H380" s="319"/>
      <c r="I380" s="319"/>
      <c r="J380" s="319"/>
      <c r="K380" s="319"/>
      <c r="L380" s="320" t="s">
        <v>134</v>
      </c>
      <c r="M380" s="153" t="s">
        <v>136</v>
      </c>
      <c r="N380" s="320" t="s">
        <v>142</v>
      </c>
      <c r="O380" s="153">
        <v>2011</v>
      </c>
      <c r="P380" s="133" t="s">
        <v>128</v>
      </c>
      <c r="Q380" s="133" t="s">
        <v>128</v>
      </c>
      <c r="R380" s="133" t="s">
        <v>128</v>
      </c>
      <c r="S380" s="133" t="s">
        <v>128</v>
      </c>
      <c r="T380" s="133" t="s">
        <v>128</v>
      </c>
      <c r="U380" s="319"/>
      <c r="V380" s="319"/>
      <c r="W380" s="319"/>
      <c r="X380" s="319"/>
      <c r="Y380" s="319"/>
      <c r="Z380" s="319"/>
      <c r="AA380" s="319"/>
      <c r="AB380" s="319"/>
      <c r="AC380" s="319"/>
      <c r="AD380" s="319"/>
      <c r="AE380" s="319"/>
      <c r="AF380" s="319"/>
      <c r="AG380" s="319"/>
      <c r="AH380" s="319"/>
      <c r="AI380" s="319"/>
      <c r="AJ380" s="319"/>
      <c r="AK380" s="319"/>
      <c r="AL380" s="153" t="s">
        <v>130</v>
      </c>
      <c r="AM380" s="321">
        <v>12234743.880000001</v>
      </c>
      <c r="AN380" s="153">
        <v>2011</v>
      </c>
      <c r="AO380" s="318">
        <v>1</v>
      </c>
      <c r="AP380" s="318" t="s">
        <v>350</v>
      </c>
      <c r="AQ380" s="126">
        <v>12234743.880000001</v>
      </c>
      <c r="AR380" s="126">
        <v>12234743.880000001</v>
      </c>
      <c r="AS380" s="318" t="s">
        <v>86</v>
      </c>
      <c r="AT380" s="318" t="s">
        <v>128</v>
      </c>
      <c r="AU380" s="318" t="s">
        <v>361</v>
      </c>
      <c r="AV380" s="318" t="s">
        <v>93</v>
      </c>
      <c r="AW380" s="325" t="s">
        <v>374</v>
      </c>
      <c r="AX380" s="58" t="s">
        <v>128</v>
      </c>
      <c r="AY380" s="41" t="s">
        <v>128</v>
      </c>
      <c r="AZ380" s="41" t="s">
        <v>128</v>
      </c>
      <c r="BB380" t="str">
        <f t="shared" si="105"/>
        <v>0</v>
      </c>
      <c r="BC380" s="42" t="str">
        <f t="shared" si="108"/>
        <v>2.07.01</v>
      </c>
      <c r="BD380" s="513" t="str">
        <f t="shared" si="137"/>
        <v>ALAT STUDIO</v>
      </c>
      <c r="BE380" s="42">
        <f t="shared" si="138"/>
        <v>5</v>
      </c>
      <c r="BF380" s="515">
        <f t="shared" si="109"/>
        <v>2446946.7760000001</v>
      </c>
      <c r="BG380" s="42">
        <f t="shared" si="110"/>
        <v>2</v>
      </c>
      <c r="BH380" s="529">
        <f t="shared" si="111"/>
        <v>4893893.5520000001</v>
      </c>
      <c r="BI380" s="517">
        <f t="shared" si="112"/>
        <v>2446946.7760000001</v>
      </c>
      <c r="BJ380" s="515">
        <f t="shared" si="113"/>
        <v>2446946.7760000001</v>
      </c>
      <c r="BK380" s="525">
        <f t="shared" si="141"/>
        <v>2446946.7760000001</v>
      </c>
      <c r="BL380" s="525">
        <f t="shared" si="121"/>
        <v>0</v>
      </c>
      <c r="BM380" s="525">
        <f t="shared" si="115"/>
        <v>0</v>
      </c>
      <c r="BN380" s="516">
        <f t="shared" si="114"/>
        <v>2011</v>
      </c>
      <c r="BO380" s="588">
        <f t="shared" si="122"/>
        <v>10</v>
      </c>
      <c r="BP380" s="589">
        <f t="shared" si="139"/>
        <v>12234733.880000001</v>
      </c>
      <c r="BQ380" s="682">
        <f t="shared" si="140"/>
        <v>12234733.880000001</v>
      </c>
      <c r="BR380" s="591">
        <f t="shared" si="118"/>
        <v>12234733.880000001</v>
      </c>
      <c r="BS380" s="11"/>
    </row>
    <row r="381" spans="1:71" ht="45" customHeight="1" x14ac:dyDescent="0.2">
      <c r="A381" s="327"/>
      <c r="B381" s="133" t="s">
        <v>132</v>
      </c>
      <c r="C381" s="316" t="s">
        <v>36</v>
      </c>
      <c r="D381" s="486" t="str">
        <f t="shared" si="119"/>
        <v>2.07.01.03.24</v>
      </c>
      <c r="E381" s="317" t="s">
        <v>131</v>
      </c>
      <c r="F381" s="133" t="s">
        <v>132</v>
      </c>
      <c r="G381" s="318" t="s">
        <v>128</v>
      </c>
      <c r="H381" s="319"/>
      <c r="I381" s="319"/>
      <c r="J381" s="319"/>
      <c r="K381" s="319"/>
      <c r="L381" s="320" t="s">
        <v>134</v>
      </c>
      <c r="M381" s="153" t="s">
        <v>137</v>
      </c>
      <c r="N381" s="320" t="s">
        <v>142</v>
      </c>
      <c r="O381" s="153">
        <v>2011</v>
      </c>
      <c r="P381" s="133" t="s">
        <v>128</v>
      </c>
      <c r="Q381" s="133" t="s">
        <v>423</v>
      </c>
      <c r="R381" s="133" t="s">
        <v>128</v>
      </c>
      <c r="S381" s="133" t="s">
        <v>128</v>
      </c>
      <c r="T381" s="133" t="s">
        <v>128</v>
      </c>
      <c r="U381" s="319"/>
      <c r="V381" s="319"/>
      <c r="W381" s="319"/>
      <c r="X381" s="319"/>
      <c r="Y381" s="319"/>
      <c r="Z381" s="319"/>
      <c r="AA381" s="319"/>
      <c r="AB381" s="319"/>
      <c r="AC381" s="319"/>
      <c r="AD381" s="319"/>
      <c r="AE381" s="319"/>
      <c r="AF381" s="319"/>
      <c r="AG381" s="319"/>
      <c r="AH381" s="319"/>
      <c r="AI381" s="319"/>
      <c r="AJ381" s="319"/>
      <c r="AK381" s="319"/>
      <c r="AL381" s="153" t="s">
        <v>130</v>
      </c>
      <c r="AM381" s="321">
        <v>8910000</v>
      </c>
      <c r="AN381" s="153">
        <v>2011</v>
      </c>
      <c r="AO381" s="318">
        <v>1</v>
      </c>
      <c r="AP381" s="318" t="s">
        <v>350</v>
      </c>
      <c r="AQ381" s="126">
        <v>8910000</v>
      </c>
      <c r="AR381" s="126">
        <v>8910000</v>
      </c>
      <c r="AS381" s="318" t="s">
        <v>86</v>
      </c>
      <c r="AT381" s="318" t="s">
        <v>128</v>
      </c>
      <c r="AU381" s="318" t="s">
        <v>352</v>
      </c>
      <c r="AV381" s="318" t="s">
        <v>93</v>
      </c>
      <c r="AW381" s="325" t="s">
        <v>382</v>
      </c>
      <c r="AX381" s="58" t="s">
        <v>128</v>
      </c>
      <c r="AY381" s="41" t="s">
        <v>128</v>
      </c>
      <c r="AZ381" s="41" t="s">
        <v>128</v>
      </c>
      <c r="BB381" t="str">
        <f t="shared" si="105"/>
        <v>0</v>
      </c>
      <c r="BC381" s="42" t="str">
        <f t="shared" si="108"/>
        <v>2.07.01</v>
      </c>
      <c r="BD381" s="513" t="str">
        <f t="shared" si="137"/>
        <v>ALAT STUDIO</v>
      </c>
      <c r="BE381" s="42">
        <f t="shared" si="138"/>
        <v>5</v>
      </c>
      <c r="BF381" s="515">
        <f t="shared" si="109"/>
        <v>1781998</v>
      </c>
      <c r="BG381" s="42">
        <f t="shared" si="110"/>
        <v>2</v>
      </c>
      <c r="BH381" s="529">
        <f t="shared" si="111"/>
        <v>3563996</v>
      </c>
      <c r="BI381" s="517">
        <f t="shared" si="112"/>
        <v>1781998</v>
      </c>
      <c r="BJ381" s="515">
        <f t="shared" si="113"/>
        <v>1781998</v>
      </c>
      <c r="BK381" s="525">
        <f t="shared" si="141"/>
        <v>1781998</v>
      </c>
      <c r="BL381" s="525">
        <f t="shared" si="121"/>
        <v>0</v>
      </c>
      <c r="BM381" s="525">
        <f t="shared" si="115"/>
        <v>0</v>
      </c>
      <c r="BN381" s="516">
        <f t="shared" si="114"/>
        <v>2011</v>
      </c>
      <c r="BO381" s="588">
        <f t="shared" si="122"/>
        <v>10</v>
      </c>
      <c r="BP381" s="589">
        <f t="shared" si="139"/>
        <v>8909990</v>
      </c>
      <c r="BQ381" s="682">
        <f t="shared" si="140"/>
        <v>8909990</v>
      </c>
      <c r="BR381" s="591">
        <f t="shared" si="118"/>
        <v>8909990</v>
      </c>
      <c r="BS381" s="11"/>
    </row>
    <row r="382" spans="1:71" ht="34.25" customHeight="1" x14ac:dyDescent="0.2">
      <c r="A382" s="327"/>
      <c r="B382" s="133" t="s">
        <v>132</v>
      </c>
      <c r="C382" s="316" t="s">
        <v>36</v>
      </c>
      <c r="D382" s="486" t="str">
        <f t="shared" si="119"/>
        <v>2.07.01.03.24</v>
      </c>
      <c r="E382" s="317" t="s">
        <v>131</v>
      </c>
      <c r="F382" s="133" t="s">
        <v>132</v>
      </c>
      <c r="G382" s="318" t="s">
        <v>128</v>
      </c>
      <c r="H382" s="319"/>
      <c r="I382" s="319"/>
      <c r="J382" s="319"/>
      <c r="K382" s="319"/>
      <c r="L382" s="320" t="s">
        <v>134</v>
      </c>
      <c r="M382" s="153" t="s">
        <v>138</v>
      </c>
      <c r="N382" s="320" t="s">
        <v>142</v>
      </c>
      <c r="O382" s="153">
        <v>2011</v>
      </c>
      <c r="P382" s="133" t="s">
        <v>128</v>
      </c>
      <c r="Q382" s="133" t="s">
        <v>128</v>
      </c>
      <c r="R382" s="133" t="s">
        <v>128</v>
      </c>
      <c r="S382" s="133" t="s">
        <v>128</v>
      </c>
      <c r="T382" s="133" t="s">
        <v>128</v>
      </c>
      <c r="U382" s="319"/>
      <c r="V382" s="319"/>
      <c r="W382" s="319"/>
      <c r="X382" s="319"/>
      <c r="Y382" s="319"/>
      <c r="Z382" s="319"/>
      <c r="AA382" s="319"/>
      <c r="AB382" s="319"/>
      <c r="AC382" s="319"/>
      <c r="AD382" s="319"/>
      <c r="AE382" s="319"/>
      <c r="AF382" s="319"/>
      <c r="AG382" s="319"/>
      <c r="AH382" s="319"/>
      <c r="AI382" s="319"/>
      <c r="AJ382" s="319"/>
      <c r="AK382" s="319"/>
      <c r="AL382" s="153" t="s">
        <v>130</v>
      </c>
      <c r="AM382" s="321">
        <v>8945000</v>
      </c>
      <c r="AN382" s="153">
        <v>2011</v>
      </c>
      <c r="AO382" s="318">
        <v>1</v>
      </c>
      <c r="AP382" s="318" t="s">
        <v>350</v>
      </c>
      <c r="AQ382" s="126">
        <v>8945000</v>
      </c>
      <c r="AR382" s="126">
        <v>8945000</v>
      </c>
      <c r="AS382" s="328" t="s">
        <v>86</v>
      </c>
      <c r="AT382" s="328" t="s">
        <v>128</v>
      </c>
      <c r="AU382" s="328" t="s">
        <v>355</v>
      </c>
      <c r="AV382" s="328" t="s">
        <v>93</v>
      </c>
      <c r="AW382" s="325" t="s">
        <v>383</v>
      </c>
      <c r="AX382" s="59" t="s">
        <v>128</v>
      </c>
      <c r="AY382" s="43" t="s">
        <v>128</v>
      </c>
      <c r="AZ382" s="43" t="s">
        <v>128</v>
      </c>
      <c r="BB382" t="str">
        <f t="shared" si="105"/>
        <v>0</v>
      </c>
      <c r="BC382" s="42" t="str">
        <f t="shared" si="108"/>
        <v>2.07.01</v>
      </c>
      <c r="BD382" s="513" t="str">
        <f t="shared" si="137"/>
        <v>ALAT STUDIO</v>
      </c>
      <c r="BE382" s="42">
        <f t="shared" si="138"/>
        <v>5</v>
      </c>
      <c r="BF382" s="515">
        <f t="shared" si="109"/>
        <v>1788998</v>
      </c>
      <c r="BG382" s="42">
        <f t="shared" si="110"/>
        <v>2</v>
      </c>
      <c r="BH382" s="529">
        <f t="shared" si="111"/>
        <v>3577996</v>
      </c>
      <c r="BI382" s="517">
        <f t="shared" si="112"/>
        <v>1788998</v>
      </c>
      <c r="BJ382" s="515">
        <f t="shared" si="113"/>
        <v>1788998</v>
      </c>
      <c r="BK382" s="525">
        <f t="shared" si="141"/>
        <v>1788998</v>
      </c>
      <c r="BL382" s="525">
        <f t="shared" si="121"/>
        <v>0</v>
      </c>
      <c r="BM382" s="525">
        <f t="shared" si="115"/>
        <v>0</v>
      </c>
      <c r="BN382" s="516">
        <f t="shared" si="114"/>
        <v>2011</v>
      </c>
      <c r="BO382" s="588">
        <f t="shared" si="122"/>
        <v>10</v>
      </c>
      <c r="BP382" s="589">
        <f t="shared" si="139"/>
        <v>8944990</v>
      </c>
      <c r="BQ382" s="682">
        <f t="shared" si="140"/>
        <v>8944990</v>
      </c>
      <c r="BR382" s="591">
        <f t="shared" si="118"/>
        <v>8944990</v>
      </c>
      <c r="BS382" s="11"/>
    </row>
    <row r="383" spans="1:71" ht="31.25" customHeight="1" x14ac:dyDescent="0.2">
      <c r="A383" s="327"/>
      <c r="B383" s="133" t="s">
        <v>132</v>
      </c>
      <c r="C383" s="316" t="s">
        <v>36</v>
      </c>
      <c r="D383" s="486" t="str">
        <f t="shared" si="119"/>
        <v>2.07.01.03.24</v>
      </c>
      <c r="E383" s="317" t="s">
        <v>131</v>
      </c>
      <c r="F383" s="133" t="s">
        <v>132</v>
      </c>
      <c r="G383" s="318" t="s">
        <v>128</v>
      </c>
      <c r="H383" s="319"/>
      <c r="I383" s="319"/>
      <c r="J383" s="319"/>
      <c r="K383" s="319"/>
      <c r="L383" s="320" t="s">
        <v>135</v>
      </c>
      <c r="M383" s="153" t="s">
        <v>139</v>
      </c>
      <c r="N383" s="320" t="s">
        <v>142</v>
      </c>
      <c r="O383" s="153">
        <v>2011</v>
      </c>
      <c r="P383" s="133" t="s">
        <v>128</v>
      </c>
      <c r="Q383" s="133" t="s">
        <v>424</v>
      </c>
      <c r="R383" s="133" t="s">
        <v>128</v>
      </c>
      <c r="S383" s="133" t="s">
        <v>128</v>
      </c>
      <c r="T383" s="133" t="s">
        <v>128</v>
      </c>
      <c r="U383" s="319"/>
      <c r="V383" s="319"/>
      <c r="W383" s="319"/>
      <c r="X383" s="319"/>
      <c r="Y383" s="319"/>
      <c r="Z383" s="319"/>
      <c r="AA383" s="319"/>
      <c r="AB383" s="319"/>
      <c r="AC383" s="319"/>
      <c r="AD383" s="319"/>
      <c r="AE383" s="319"/>
      <c r="AF383" s="319"/>
      <c r="AG383" s="319"/>
      <c r="AH383" s="319"/>
      <c r="AI383" s="319"/>
      <c r="AJ383" s="319"/>
      <c r="AK383" s="319"/>
      <c r="AL383" s="153" t="s">
        <v>130</v>
      </c>
      <c r="AM383" s="321">
        <v>7000000</v>
      </c>
      <c r="AN383" s="153">
        <v>2011</v>
      </c>
      <c r="AO383" s="318">
        <v>1</v>
      </c>
      <c r="AP383" s="318" t="s">
        <v>350</v>
      </c>
      <c r="AQ383" s="126">
        <v>7000000</v>
      </c>
      <c r="AR383" s="126">
        <v>7000000</v>
      </c>
      <c r="AS383" s="318" t="s">
        <v>86</v>
      </c>
      <c r="AT383" s="318" t="s">
        <v>128</v>
      </c>
      <c r="AU383" s="318" t="s">
        <v>359</v>
      </c>
      <c r="AV383" s="318" t="s">
        <v>93</v>
      </c>
      <c r="AW383" s="325" t="s">
        <v>384</v>
      </c>
      <c r="AX383" s="58" t="s">
        <v>128</v>
      </c>
      <c r="AY383" s="41" t="s">
        <v>128</v>
      </c>
      <c r="AZ383" s="41" t="s">
        <v>128</v>
      </c>
      <c r="BB383" t="str">
        <f t="shared" si="105"/>
        <v>0</v>
      </c>
      <c r="BC383" s="42" t="str">
        <f t="shared" si="108"/>
        <v>2.07.01</v>
      </c>
      <c r="BD383" s="513" t="str">
        <f t="shared" si="137"/>
        <v>ALAT STUDIO</v>
      </c>
      <c r="BE383" s="42">
        <f t="shared" si="138"/>
        <v>5</v>
      </c>
      <c r="BF383" s="515">
        <f t="shared" si="109"/>
        <v>1399998</v>
      </c>
      <c r="BG383" s="42">
        <f t="shared" si="110"/>
        <v>2</v>
      </c>
      <c r="BH383" s="529">
        <f t="shared" si="111"/>
        <v>2799996</v>
      </c>
      <c r="BI383" s="517">
        <f t="shared" si="112"/>
        <v>1399998</v>
      </c>
      <c r="BJ383" s="515">
        <f t="shared" si="113"/>
        <v>1399998</v>
      </c>
      <c r="BK383" s="525">
        <f t="shared" si="141"/>
        <v>1399998</v>
      </c>
      <c r="BL383" s="525">
        <f t="shared" si="121"/>
        <v>0</v>
      </c>
      <c r="BM383" s="525">
        <f t="shared" si="115"/>
        <v>0</v>
      </c>
      <c r="BN383" s="516">
        <f t="shared" si="114"/>
        <v>2011</v>
      </c>
      <c r="BO383" s="588">
        <f t="shared" si="122"/>
        <v>10</v>
      </c>
      <c r="BP383" s="589">
        <f t="shared" si="139"/>
        <v>6999990</v>
      </c>
      <c r="BQ383" s="682">
        <f t="shared" si="140"/>
        <v>6999990</v>
      </c>
      <c r="BR383" s="591">
        <f t="shared" si="118"/>
        <v>6999990</v>
      </c>
      <c r="BS383" s="11"/>
    </row>
    <row r="384" spans="1:71" ht="31.25" customHeight="1" x14ac:dyDescent="0.2">
      <c r="A384" s="327"/>
      <c r="B384" s="153" t="s">
        <v>683</v>
      </c>
      <c r="C384" s="316" t="s">
        <v>36</v>
      </c>
      <c r="D384" s="486" t="str">
        <f t="shared" si="119"/>
        <v>2.06.02.06.13</v>
      </c>
      <c r="E384" s="317" t="s">
        <v>570</v>
      </c>
      <c r="F384" s="153"/>
      <c r="G384" s="133"/>
      <c r="H384" s="319"/>
      <c r="I384" s="319"/>
      <c r="J384" s="319"/>
      <c r="K384" s="319"/>
      <c r="L384" s="320" t="s">
        <v>571</v>
      </c>
      <c r="M384" s="153" t="s">
        <v>572</v>
      </c>
      <c r="N384" s="371" t="s">
        <v>495</v>
      </c>
      <c r="O384" s="153">
        <v>2012</v>
      </c>
      <c r="P384" s="371" t="s">
        <v>128</v>
      </c>
      <c r="Q384" s="133" t="s">
        <v>128</v>
      </c>
      <c r="R384" s="133" t="s">
        <v>128</v>
      </c>
      <c r="S384" s="133" t="s">
        <v>128</v>
      </c>
      <c r="T384" s="133" t="s">
        <v>128</v>
      </c>
      <c r="U384" s="319"/>
      <c r="V384" s="319"/>
      <c r="W384" s="319"/>
      <c r="X384" s="319"/>
      <c r="Y384" s="319"/>
      <c r="Z384" s="319"/>
      <c r="AA384" s="319"/>
      <c r="AB384" s="319"/>
      <c r="AC384" s="319"/>
      <c r="AD384" s="319"/>
      <c r="AE384" s="319"/>
      <c r="AF384" s="319"/>
      <c r="AG384" s="319"/>
      <c r="AH384" s="319"/>
      <c r="AI384" s="319"/>
      <c r="AJ384" s="319"/>
      <c r="AK384" s="454"/>
      <c r="AL384" s="153" t="s">
        <v>130</v>
      </c>
      <c r="AM384" s="321">
        <v>3024214.7233000002</v>
      </c>
      <c r="AN384" s="153">
        <v>2012</v>
      </c>
      <c r="AO384" s="153">
        <v>1</v>
      </c>
      <c r="AP384" s="153" t="s">
        <v>439</v>
      </c>
      <c r="AQ384" s="374">
        <v>3024214.7233000002</v>
      </c>
      <c r="AR384" s="126">
        <f t="shared" ref="AR384:AR386" si="142">AQ384*AO384</f>
        <v>3024214.7233000002</v>
      </c>
      <c r="AS384" s="318" t="s">
        <v>86</v>
      </c>
      <c r="AT384" s="323" t="s">
        <v>128</v>
      </c>
      <c r="AU384" s="318" t="s">
        <v>355</v>
      </c>
      <c r="AV384" s="318" t="s">
        <v>93</v>
      </c>
      <c r="AW384" s="324" t="s">
        <v>464</v>
      </c>
      <c r="AX384" s="58" t="s">
        <v>128</v>
      </c>
      <c r="AY384" s="41" t="s">
        <v>128</v>
      </c>
      <c r="AZ384" s="41" t="s">
        <v>128</v>
      </c>
      <c r="BB384" t="str">
        <f t="shared" si="105"/>
        <v>0</v>
      </c>
      <c r="BC384" s="42" t="str">
        <f t="shared" si="108"/>
        <v>2.06.02</v>
      </c>
      <c r="BD384" s="513" t="str">
        <f t="shared" si="137"/>
        <v>ALAT RUMAH TANGGA</v>
      </c>
      <c r="BE384" s="42">
        <f t="shared" si="138"/>
        <v>5</v>
      </c>
      <c r="BF384" s="515">
        <f t="shared" si="109"/>
        <v>604840.94466000004</v>
      </c>
      <c r="BG384" s="42">
        <f t="shared" si="110"/>
        <v>1</v>
      </c>
      <c r="BH384" s="529">
        <f t="shared" si="111"/>
        <v>604840.94466000004</v>
      </c>
      <c r="BI384" s="517">
        <f t="shared" si="112"/>
        <v>604840.94466000004</v>
      </c>
      <c r="BJ384" s="515">
        <f t="shared" si="113"/>
        <v>604840.94466000004</v>
      </c>
      <c r="BK384" s="525">
        <f t="shared" si="141"/>
        <v>604840.94466000004</v>
      </c>
      <c r="BL384" s="525">
        <f t="shared" si="121"/>
        <v>604840.94466000004</v>
      </c>
      <c r="BM384" s="525">
        <f t="shared" si="115"/>
        <v>0</v>
      </c>
      <c r="BN384" s="516">
        <f t="shared" si="114"/>
        <v>2012</v>
      </c>
      <c r="BO384" s="588">
        <f t="shared" si="122"/>
        <v>10</v>
      </c>
      <c r="BP384" s="589">
        <f t="shared" si="139"/>
        <v>2419363.7786400001</v>
      </c>
      <c r="BQ384" s="682">
        <f t="shared" si="140"/>
        <v>3024204.7233000002</v>
      </c>
      <c r="BR384" s="591">
        <f>BH384+BI384+BJ384+BK384+BL384+BM384</f>
        <v>3024204.7233000002</v>
      </c>
      <c r="BS384" s="11"/>
    </row>
    <row r="385" spans="1:71" ht="31.25" customHeight="1" x14ac:dyDescent="0.2">
      <c r="A385" s="327"/>
      <c r="B385" s="153" t="s">
        <v>683</v>
      </c>
      <c r="C385" s="316" t="s">
        <v>36</v>
      </c>
      <c r="D385" s="486" t="str">
        <f t="shared" si="119"/>
        <v>2.06.02.06.13</v>
      </c>
      <c r="E385" s="317" t="s">
        <v>570</v>
      </c>
      <c r="F385" s="153"/>
      <c r="G385" s="133"/>
      <c r="H385" s="319"/>
      <c r="I385" s="319"/>
      <c r="J385" s="319"/>
      <c r="K385" s="319"/>
      <c r="L385" s="320" t="s">
        <v>571</v>
      </c>
      <c r="M385" s="153" t="s">
        <v>572</v>
      </c>
      <c r="N385" s="371" t="s">
        <v>495</v>
      </c>
      <c r="O385" s="153">
        <v>2012</v>
      </c>
      <c r="P385" s="371" t="s">
        <v>128</v>
      </c>
      <c r="Q385" s="133" t="s">
        <v>128</v>
      </c>
      <c r="R385" s="133" t="s">
        <v>128</v>
      </c>
      <c r="S385" s="133" t="s">
        <v>128</v>
      </c>
      <c r="T385" s="133" t="s">
        <v>128</v>
      </c>
      <c r="U385" s="319"/>
      <c r="V385" s="319"/>
      <c r="W385" s="319"/>
      <c r="X385" s="319"/>
      <c r="Y385" s="319"/>
      <c r="Z385" s="319"/>
      <c r="AA385" s="319"/>
      <c r="AB385" s="319"/>
      <c r="AC385" s="319"/>
      <c r="AD385" s="319"/>
      <c r="AE385" s="319"/>
      <c r="AF385" s="319"/>
      <c r="AG385" s="319"/>
      <c r="AH385" s="319"/>
      <c r="AI385" s="319"/>
      <c r="AJ385" s="319"/>
      <c r="AK385" s="454"/>
      <c r="AL385" s="153" t="s">
        <v>130</v>
      </c>
      <c r="AM385" s="321">
        <v>3024214.7233000002</v>
      </c>
      <c r="AN385" s="153">
        <v>2012</v>
      </c>
      <c r="AO385" s="153">
        <v>1</v>
      </c>
      <c r="AP385" s="153" t="s">
        <v>439</v>
      </c>
      <c r="AQ385" s="374">
        <v>3024214.7233000002</v>
      </c>
      <c r="AR385" s="126">
        <f t="shared" si="142"/>
        <v>3024214.7233000002</v>
      </c>
      <c r="AS385" s="318" t="s">
        <v>86</v>
      </c>
      <c r="AT385" s="323" t="s">
        <v>128</v>
      </c>
      <c r="AU385" s="318" t="s">
        <v>355</v>
      </c>
      <c r="AV385" s="318" t="s">
        <v>93</v>
      </c>
      <c r="AW385" s="324" t="s">
        <v>464</v>
      </c>
      <c r="AX385" s="58" t="s">
        <v>128</v>
      </c>
      <c r="AY385" s="41" t="s">
        <v>128</v>
      </c>
      <c r="AZ385" s="41" t="s">
        <v>128</v>
      </c>
      <c r="BB385" t="str">
        <f t="shared" si="105"/>
        <v>0</v>
      </c>
      <c r="BC385" s="42" t="str">
        <f t="shared" si="108"/>
        <v>2.06.02</v>
      </c>
      <c r="BD385" s="513" t="str">
        <f t="shared" si="137"/>
        <v>ALAT RUMAH TANGGA</v>
      </c>
      <c r="BE385" s="42">
        <f t="shared" si="138"/>
        <v>5</v>
      </c>
      <c r="BF385" s="515">
        <f t="shared" si="109"/>
        <v>604840.94466000004</v>
      </c>
      <c r="BG385" s="42">
        <f t="shared" si="110"/>
        <v>1</v>
      </c>
      <c r="BH385" s="529">
        <f t="shared" si="111"/>
        <v>604840.94466000004</v>
      </c>
      <c r="BI385" s="517">
        <f t="shared" si="112"/>
        <v>604840.94466000004</v>
      </c>
      <c r="BJ385" s="515">
        <f t="shared" si="113"/>
        <v>604840.94466000004</v>
      </c>
      <c r="BK385" s="525">
        <f t="shared" si="141"/>
        <v>604840.94466000004</v>
      </c>
      <c r="BL385" s="525">
        <f t="shared" si="121"/>
        <v>604840.94466000004</v>
      </c>
      <c r="BM385" s="525">
        <f t="shared" si="115"/>
        <v>0</v>
      </c>
      <c r="BN385" s="516">
        <f t="shared" si="114"/>
        <v>2012</v>
      </c>
      <c r="BO385" s="588">
        <f t="shared" si="122"/>
        <v>10</v>
      </c>
      <c r="BP385" s="589">
        <f t="shared" si="139"/>
        <v>2419363.7786400001</v>
      </c>
      <c r="BQ385" s="682">
        <f t="shared" si="140"/>
        <v>3024204.7233000002</v>
      </c>
      <c r="BR385" s="591">
        <f t="shared" si="118"/>
        <v>3024204.7233000002</v>
      </c>
      <c r="BS385" s="11"/>
    </row>
    <row r="386" spans="1:71" ht="31.25" customHeight="1" x14ac:dyDescent="0.2">
      <c r="A386" s="327"/>
      <c r="B386" s="153" t="s">
        <v>905</v>
      </c>
      <c r="C386" s="316" t="s">
        <v>36</v>
      </c>
      <c r="D386" s="486" t="str">
        <f t="shared" si="119"/>
        <v>2.07.01.00.00</v>
      </c>
      <c r="E386" s="317" t="s">
        <v>573</v>
      </c>
      <c r="F386" s="153"/>
      <c r="G386" s="133"/>
      <c r="H386" s="319"/>
      <c r="I386" s="319"/>
      <c r="J386" s="319"/>
      <c r="K386" s="319"/>
      <c r="L386" s="320" t="s">
        <v>574</v>
      </c>
      <c r="M386" s="133" t="s">
        <v>128</v>
      </c>
      <c r="N386" s="371" t="s">
        <v>495</v>
      </c>
      <c r="O386" s="153">
        <v>2012</v>
      </c>
      <c r="P386" s="371" t="s">
        <v>128</v>
      </c>
      <c r="Q386" s="133" t="s">
        <v>575</v>
      </c>
      <c r="R386" s="133" t="s">
        <v>128</v>
      </c>
      <c r="S386" s="133" t="s">
        <v>128</v>
      </c>
      <c r="T386" s="133" t="s">
        <v>128</v>
      </c>
      <c r="U386" s="319"/>
      <c r="V386" s="319"/>
      <c r="W386" s="319"/>
      <c r="X386" s="319"/>
      <c r="Y386" s="319"/>
      <c r="Z386" s="319"/>
      <c r="AA386" s="319"/>
      <c r="AB386" s="319"/>
      <c r="AC386" s="319"/>
      <c r="AD386" s="319"/>
      <c r="AE386" s="319"/>
      <c r="AF386" s="319"/>
      <c r="AG386" s="319"/>
      <c r="AH386" s="319"/>
      <c r="AI386" s="319"/>
      <c r="AJ386" s="319"/>
      <c r="AK386" s="454"/>
      <c r="AL386" s="153" t="s">
        <v>130</v>
      </c>
      <c r="AM386" s="321">
        <v>4032286.2977999998</v>
      </c>
      <c r="AN386" s="153">
        <v>2012</v>
      </c>
      <c r="AO386" s="153">
        <v>1</v>
      </c>
      <c r="AP386" s="153" t="s">
        <v>439</v>
      </c>
      <c r="AQ386" s="374">
        <v>4032286.2977999998</v>
      </c>
      <c r="AR386" s="126">
        <f t="shared" si="142"/>
        <v>4032286.2977999998</v>
      </c>
      <c r="AS386" s="318" t="s">
        <v>86</v>
      </c>
      <c r="AT386" s="323" t="s">
        <v>128</v>
      </c>
      <c r="AU386" s="318" t="s">
        <v>355</v>
      </c>
      <c r="AV386" s="318" t="s">
        <v>93</v>
      </c>
      <c r="AW386" s="324" t="s">
        <v>464</v>
      </c>
      <c r="AX386" s="58" t="s">
        <v>128</v>
      </c>
      <c r="AY386" s="41" t="s">
        <v>128</v>
      </c>
      <c r="AZ386" s="41" t="s">
        <v>128</v>
      </c>
      <c r="BB386" t="str">
        <f t="shared" si="105"/>
        <v>0</v>
      </c>
      <c r="BC386" s="42" t="str">
        <f t="shared" si="108"/>
        <v>2.07.01</v>
      </c>
      <c r="BD386" s="513" t="str">
        <f t="shared" si="137"/>
        <v>ALAT STUDIO</v>
      </c>
      <c r="BE386" s="42">
        <f t="shared" si="138"/>
        <v>5</v>
      </c>
      <c r="BF386" s="515">
        <f t="shared" si="109"/>
        <v>806455.25955999992</v>
      </c>
      <c r="BG386" s="42">
        <f t="shared" si="110"/>
        <v>1</v>
      </c>
      <c r="BH386" s="529">
        <f t="shared" si="111"/>
        <v>806455.25955999992</v>
      </c>
      <c r="BI386" s="517">
        <f t="shared" si="112"/>
        <v>806455.25955999992</v>
      </c>
      <c r="BJ386" s="515">
        <f t="shared" si="113"/>
        <v>806455.25955999992</v>
      </c>
      <c r="BK386" s="525">
        <f t="shared" si="141"/>
        <v>806455.25955999992</v>
      </c>
      <c r="BL386" s="525">
        <f t="shared" si="121"/>
        <v>806455.25955999992</v>
      </c>
      <c r="BM386" s="525">
        <f t="shared" si="115"/>
        <v>0</v>
      </c>
      <c r="BN386" s="516">
        <f t="shared" si="114"/>
        <v>2012</v>
      </c>
      <c r="BO386" s="588">
        <f t="shared" si="122"/>
        <v>10</v>
      </c>
      <c r="BP386" s="589">
        <f t="shared" si="139"/>
        <v>3225821.0382399997</v>
      </c>
      <c r="BQ386" s="682">
        <f t="shared" si="140"/>
        <v>4032276.2977999998</v>
      </c>
      <c r="BR386" s="591">
        <f t="shared" si="118"/>
        <v>4032276.2977999998</v>
      </c>
      <c r="BS386" s="11"/>
    </row>
    <row r="387" spans="1:71" ht="31.25" customHeight="1" x14ac:dyDescent="0.2">
      <c r="A387" s="327"/>
      <c r="B387" s="133" t="s">
        <v>132</v>
      </c>
      <c r="C387" s="316" t="s">
        <v>36</v>
      </c>
      <c r="D387" s="486" t="str">
        <f t="shared" si="119"/>
        <v>2.07.01.03.24</v>
      </c>
      <c r="E387" s="317" t="s">
        <v>131</v>
      </c>
      <c r="F387" s="153"/>
      <c r="G387" s="133"/>
      <c r="H387" s="319"/>
      <c r="I387" s="319"/>
      <c r="J387" s="319"/>
      <c r="K387" s="319"/>
      <c r="L387" s="320" t="s">
        <v>576</v>
      </c>
      <c r="M387" s="320" t="s">
        <v>577</v>
      </c>
      <c r="N387" s="371" t="s">
        <v>495</v>
      </c>
      <c r="O387" s="153">
        <v>2012</v>
      </c>
      <c r="P387" s="371"/>
      <c r="Q387" s="133"/>
      <c r="R387" s="133"/>
      <c r="S387" s="133"/>
      <c r="T387" s="133"/>
      <c r="U387" s="319"/>
      <c r="V387" s="319"/>
      <c r="W387" s="319"/>
      <c r="X387" s="319"/>
      <c r="Y387" s="319"/>
      <c r="Z387" s="319"/>
      <c r="AA387" s="319"/>
      <c r="AB387" s="319"/>
      <c r="AC387" s="319"/>
      <c r="AD387" s="319"/>
      <c r="AE387" s="319"/>
      <c r="AF387" s="319"/>
      <c r="AG387" s="319"/>
      <c r="AH387" s="319"/>
      <c r="AI387" s="319"/>
      <c r="AJ387" s="319"/>
      <c r="AK387" s="454"/>
      <c r="AL387" s="153" t="s">
        <v>130</v>
      </c>
      <c r="AM387" s="321">
        <v>8023361.3982999995</v>
      </c>
      <c r="AN387" s="153">
        <v>2012</v>
      </c>
      <c r="AO387" s="153">
        <v>1</v>
      </c>
      <c r="AP387" s="153" t="s">
        <v>439</v>
      </c>
      <c r="AQ387" s="374">
        <v>8058403.5</v>
      </c>
      <c r="AR387" s="126">
        <v>8023361.3982999995</v>
      </c>
      <c r="AS387" s="318" t="s">
        <v>86</v>
      </c>
      <c r="AT387" s="323" t="s">
        <v>128</v>
      </c>
      <c r="AU387" s="318" t="s">
        <v>355</v>
      </c>
      <c r="AV387" s="318" t="s">
        <v>93</v>
      </c>
      <c r="AW387" s="375" t="s">
        <v>530</v>
      </c>
      <c r="AX387" s="58" t="s">
        <v>128</v>
      </c>
      <c r="AY387" s="41" t="s">
        <v>128</v>
      </c>
      <c r="AZ387" s="41" t="s">
        <v>128</v>
      </c>
      <c r="BB387" t="str">
        <f t="shared" si="105"/>
        <v>0</v>
      </c>
      <c r="BC387" s="42" t="str">
        <f t="shared" si="108"/>
        <v>2.07.01</v>
      </c>
      <c r="BD387" s="513" t="str">
        <f t="shared" si="137"/>
        <v>ALAT STUDIO</v>
      </c>
      <c r="BE387" s="42">
        <f t="shared" si="138"/>
        <v>5</v>
      </c>
      <c r="BF387" s="515">
        <f t="shared" si="109"/>
        <v>1604670.27966</v>
      </c>
      <c r="BG387" s="42">
        <f t="shared" si="110"/>
        <v>1</v>
      </c>
      <c r="BH387" s="529">
        <f t="shared" si="111"/>
        <v>1604670.27966</v>
      </c>
      <c r="BI387" s="517">
        <f t="shared" si="112"/>
        <v>1604670.27966</v>
      </c>
      <c r="BJ387" s="515">
        <f t="shared" si="113"/>
        <v>1604670.27966</v>
      </c>
      <c r="BK387" s="525">
        <f t="shared" si="141"/>
        <v>1604670.27966</v>
      </c>
      <c r="BL387" s="525">
        <f t="shared" si="121"/>
        <v>1604670.27966</v>
      </c>
      <c r="BM387" s="525">
        <f t="shared" si="115"/>
        <v>0</v>
      </c>
      <c r="BN387" s="516">
        <f t="shared" si="114"/>
        <v>2012</v>
      </c>
      <c r="BO387" s="588">
        <f t="shared" si="122"/>
        <v>10</v>
      </c>
      <c r="BP387" s="589">
        <f t="shared" si="139"/>
        <v>6418681.11864</v>
      </c>
      <c r="BQ387" s="682">
        <f t="shared" si="140"/>
        <v>8023351.3982999995</v>
      </c>
      <c r="BR387" s="591">
        <f t="shared" si="118"/>
        <v>8023351.3982999995</v>
      </c>
      <c r="BS387" s="11"/>
    </row>
    <row r="388" spans="1:71" ht="31.25" customHeight="1" x14ac:dyDescent="0.2">
      <c r="A388" s="327"/>
      <c r="B388" s="133" t="s">
        <v>132</v>
      </c>
      <c r="C388" s="316"/>
      <c r="D388" s="486" t="str">
        <f t="shared" si="119"/>
        <v>2.07.01.03.24</v>
      </c>
      <c r="E388" s="317" t="s">
        <v>131</v>
      </c>
      <c r="F388" s="153"/>
      <c r="G388" s="133" t="s">
        <v>598</v>
      </c>
      <c r="H388" s="319"/>
      <c r="I388" s="319"/>
      <c r="J388" s="319"/>
      <c r="K388" s="319"/>
      <c r="L388" s="320" t="s">
        <v>618</v>
      </c>
      <c r="M388" s="320"/>
      <c r="N388" s="371" t="s">
        <v>495</v>
      </c>
      <c r="O388" s="153">
        <v>2013</v>
      </c>
      <c r="P388" s="371"/>
      <c r="Q388" s="133"/>
      <c r="R388" s="133"/>
      <c r="S388" s="133"/>
      <c r="T388" s="133"/>
      <c r="U388" s="319"/>
      <c r="V388" s="319"/>
      <c r="W388" s="319"/>
      <c r="X388" s="319"/>
      <c r="Y388" s="319"/>
      <c r="Z388" s="319"/>
      <c r="AA388" s="319"/>
      <c r="AB388" s="319"/>
      <c r="AC388" s="319"/>
      <c r="AD388" s="319"/>
      <c r="AE388" s="319"/>
      <c r="AF388" s="319"/>
      <c r="AG388" s="319"/>
      <c r="AH388" s="319"/>
      <c r="AI388" s="319"/>
      <c r="AJ388" s="319"/>
      <c r="AK388" s="454"/>
      <c r="AL388" s="153" t="s">
        <v>130</v>
      </c>
      <c r="AM388" s="321">
        <v>24805000</v>
      </c>
      <c r="AN388" s="153">
        <v>2013</v>
      </c>
      <c r="AO388" s="153">
        <v>2</v>
      </c>
      <c r="AP388" s="153" t="s">
        <v>439</v>
      </c>
      <c r="AQ388" s="374">
        <f>AR388/AO388</f>
        <v>12402500</v>
      </c>
      <c r="AR388" s="321">
        <v>24805000</v>
      </c>
      <c r="AS388" s="318"/>
      <c r="AT388" s="323"/>
      <c r="AU388" s="318"/>
      <c r="AV388" s="318"/>
      <c r="AW388" s="375"/>
      <c r="AX388" s="58"/>
      <c r="AY388" s="41"/>
      <c r="AZ388" s="41"/>
      <c r="BB388" t="str">
        <f t="shared" si="105"/>
        <v>0</v>
      </c>
      <c r="BC388" s="42" t="str">
        <f t="shared" si="108"/>
        <v>2.07.01</v>
      </c>
      <c r="BD388" s="513" t="str">
        <f t="shared" si="137"/>
        <v>ALAT STUDIO</v>
      </c>
      <c r="BE388" s="42">
        <f t="shared" si="138"/>
        <v>5</v>
      </c>
      <c r="BF388" s="515">
        <f t="shared" si="109"/>
        <v>4960998</v>
      </c>
      <c r="BG388" s="42">
        <f t="shared" si="110"/>
        <v>0</v>
      </c>
      <c r="BH388" s="529">
        <f t="shared" si="111"/>
        <v>0</v>
      </c>
      <c r="BI388" s="517">
        <f t="shared" si="112"/>
        <v>4960998</v>
      </c>
      <c r="BJ388" s="515">
        <f t="shared" si="113"/>
        <v>4960998</v>
      </c>
      <c r="BK388" s="525">
        <f t="shared" si="141"/>
        <v>4960998</v>
      </c>
      <c r="BL388" s="525">
        <f t="shared" si="121"/>
        <v>4960998</v>
      </c>
      <c r="BM388" s="525">
        <f t="shared" si="115"/>
        <v>4960998</v>
      </c>
      <c r="BN388" s="516">
        <f t="shared" si="114"/>
        <v>2013</v>
      </c>
      <c r="BO388" s="588">
        <f t="shared" si="122"/>
        <v>10</v>
      </c>
      <c r="BP388" s="589">
        <f t="shared" si="139"/>
        <v>14882994</v>
      </c>
      <c r="BQ388" s="682">
        <f t="shared" si="140"/>
        <v>19843992</v>
      </c>
      <c r="BR388" s="591">
        <f t="shared" si="118"/>
        <v>24804990</v>
      </c>
      <c r="BS388" s="11"/>
    </row>
    <row r="389" spans="1:71" ht="31.25" customHeight="1" x14ac:dyDescent="0.2">
      <c r="A389" s="327"/>
      <c r="B389" s="153" t="s">
        <v>684</v>
      </c>
      <c r="C389" s="316"/>
      <c r="D389" s="486" t="str">
        <f t="shared" si="119"/>
        <v>2.07.01.01.83</v>
      </c>
      <c r="E389" s="317" t="s">
        <v>617</v>
      </c>
      <c r="F389" s="153"/>
      <c r="G389" s="133" t="s">
        <v>598</v>
      </c>
      <c r="H389" s="319"/>
      <c r="I389" s="319"/>
      <c r="J389" s="319"/>
      <c r="K389" s="319"/>
      <c r="L389" s="320" t="s">
        <v>619</v>
      </c>
      <c r="M389" s="320"/>
      <c r="N389" s="371" t="s">
        <v>495</v>
      </c>
      <c r="O389" s="153">
        <v>2013</v>
      </c>
      <c r="P389" s="371"/>
      <c r="Q389" s="133"/>
      <c r="R389" s="133"/>
      <c r="S389" s="133"/>
      <c r="T389" s="133"/>
      <c r="U389" s="319"/>
      <c r="V389" s="319"/>
      <c r="W389" s="319"/>
      <c r="X389" s="319"/>
      <c r="Y389" s="319"/>
      <c r="Z389" s="319"/>
      <c r="AA389" s="319"/>
      <c r="AB389" s="319"/>
      <c r="AC389" s="319"/>
      <c r="AD389" s="319"/>
      <c r="AE389" s="319"/>
      <c r="AF389" s="319"/>
      <c r="AG389" s="319"/>
      <c r="AH389" s="319"/>
      <c r="AI389" s="319"/>
      <c r="AJ389" s="319"/>
      <c r="AK389" s="454"/>
      <c r="AL389" s="153" t="s">
        <v>130</v>
      </c>
      <c r="AM389" s="321">
        <v>29981600</v>
      </c>
      <c r="AN389" s="153">
        <v>2013</v>
      </c>
      <c r="AO389" s="153">
        <v>2</v>
      </c>
      <c r="AP389" s="153" t="s">
        <v>439</v>
      </c>
      <c r="AQ389" s="374">
        <f>AR389/AO389</f>
        <v>14990800</v>
      </c>
      <c r="AR389" s="321">
        <v>29981600</v>
      </c>
      <c r="AS389" s="318"/>
      <c r="AT389" s="323"/>
      <c r="AU389" s="318"/>
      <c r="AV389" s="318"/>
      <c r="AW389" s="375"/>
      <c r="AX389" s="58"/>
      <c r="AY389" s="41"/>
      <c r="AZ389" s="41"/>
      <c r="BB389" t="str">
        <f t="shared" si="105"/>
        <v>0</v>
      </c>
      <c r="BC389" s="42" t="str">
        <f t="shared" si="108"/>
        <v>2.07.01</v>
      </c>
      <c r="BD389" s="513" t="str">
        <f t="shared" si="137"/>
        <v>ALAT STUDIO</v>
      </c>
      <c r="BE389" s="42">
        <f t="shared" si="138"/>
        <v>5</v>
      </c>
      <c r="BF389" s="515">
        <f t="shared" si="109"/>
        <v>5996318</v>
      </c>
      <c r="BG389" s="42">
        <f t="shared" si="110"/>
        <v>0</v>
      </c>
      <c r="BH389" s="529">
        <f t="shared" si="111"/>
        <v>0</v>
      </c>
      <c r="BI389" s="517">
        <f t="shared" si="112"/>
        <v>5996318</v>
      </c>
      <c r="BJ389" s="515">
        <f t="shared" si="113"/>
        <v>5996318</v>
      </c>
      <c r="BK389" s="525">
        <f t="shared" si="141"/>
        <v>5996318</v>
      </c>
      <c r="BL389" s="525">
        <f t="shared" si="121"/>
        <v>5996318</v>
      </c>
      <c r="BM389" s="525">
        <f t="shared" si="115"/>
        <v>5996318</v>
      </c>
      <c r="BN389" s="516">
        <f t="shared" si="114"/>
        <v>2013</v>
      </c>
      <c r="BO389" s="588">
        <f t="shared" si="122"/>
        <v>10</v>
      </c>
      <c r="BP389" s="589">
        <f t="shared" si="139"/>
        <v>17988954</v>
      </c>
      <c r="BQ389" s="682">
        <f t="shared" si="140"/>
        <v>23985272</v>
      </c>
      <c r="BR389" s="591">
        <f t="shared" si="118"/>
        <v>29981590</v>
      </c>
      <c r="BS389" s="11"/>
    </row>
    <row r="390" spans="1:71" ht="31.25" customHeight="1" x14ac:dyDescent="0.2">
      <c r="A390" s="327"/>
      <c r="B390" s="133" t="s">
        <v>339</v>
      </c>
      <c r="C390" s="316"/>
      <c r="D390" s="486" t="str">
        <f t="shared" ref="D390:D391" si="143">MID(B390,2,18)</f>
        <v>2.07.01.03.09</v>
      </c>
      <c r="E390" s="317" t="s">
        <v>201</v>
      </c>
      <c r="F390" s="153"/>
      <c r="G390" s="133" t="s">
        <v>598</v>
      </c>
      <c r="H390" s="319"/>
      <c r="I390" s="319"/>
      <c r="J390" s="319" t="s">
        <v>936</v>
      </c>
      <c r="K390" s="319">
        <v>2017</v>
      </c>
      <c r="L390" s="320"/>
      <c r="M390" s="153"/>
      <c r="N390" s="371" t="s">
        <v>936</v>
      </c>
      <c r="O390" s="153">
        <v>2017</v>
      </c>
      <c r="P390" s="371" t="s">
        <v>128</v>
      </c>
      <c r="Q390" s="133" t="s">
        <v>128</v>
      </c>
      <c r="R390" s="133" t="s">
        <v>128</v>
      </c>
      <c r="S390" s="133" t="s">
        <v>128</v>
      </c>
      <c r="T390" s="133" t="s">
        <v>128</v>
      </c>
      <c r="U390" s="319"/>
      <c r="V390" s="319"/>
      <c r="W390" s="319"/>
      <c r="X390" s="319"/>
      <c r="Y390" s="319"/>
      <c r="Z390" s="319"/>
      <c r="AA390" s="319"/>
      <c r="AB390" s="319"/>
      <c r="AC390" s="319"/>
      <c r="AD390" s="319"/>
      <c r="AE390" s="319"/>
      <c r="AF390" s="319"/>
      <c r="AG390" s="319"/>
      <c r="AH390" s="319"/>
      <c r="AI390" s="319"/>
      <c r="AJ390" s="319"/>
      <c r="AK390" s="454"/>
      <c r="AL390" s="153" t="s">
        <v>130</v>
      </c>
      <c r="AM390" s="321">
        <v>13431926.6666667</v>
      </c>
      <c r="AN390" s="153"/>
      <c r="AO390" s="153"/>
      <c r="AP390" s="153"/>
      <c r="AQ390" s="374"/>
      <c r="AR390" s="321"/>
      <c r="AS390" s="318"/>
      <c r="AT390" s="323"/>
      <c r="AU390" s="318"/>
      <c r="AV390" s="318"/>
      <c r="AW390" s="650"/>
      <c r="AX390" s="58"/>
      <c r="AY390" s="41"/>
      <c r="AZ390" s="41"/>
      <c r="BC390" s="42" t="str">
        <f t="shared" ref="BC390:BC391" si="144">MID(B390,2,7)</f>
        <v>2.07.01</v>
      </c>
      <c r="BD390" s="513" t="str">
        <f t="shared" ref="BD390:BD391" si="145">VLOOKUP(BC390,kelompok,2,0)</f>
        <v>ALAT STUDIO</v>
      </c>
      <c r="BE390" s="42">
        <f t="shared" ref="BE390:BE391" si="146">VLOOKUP(BC390,MASAMANFAAT,4,0)</f>
        <v>5</v>
      </c>
      <c r="BF390" s="515">
        <f t="shared" ref="BF390:BF391" si="147">(AM390-10)/BE390</f>
        <v>2686383.33333334</v>
      </c>
      <c r="BG390" s="42"/>
      <c r="BH390" s="529"/>
      <c r="BI390" s="517"/>
      <c r="BJ390" s="515"/>
      <c r="BK390" s="525"/>
      <c r="BL390" s="525"/>
      <c r="BM390" s="525">
        <f t="shared" ref="BM390:BM391" si="148">IF(AM390-10=BH390+BI390+BJ390+BK390+BL390,0,BF390)</f>
        <v>2686383.33333334</v>
      </c>
      <c r="BN390" s="516">
        <f t="shared" ref="BN390:BN391" si="149">O390</f>
        <v>2017</v>
      </c>
      <c r="BO390" s="588">
        <f t="shared" ref="BO390:BO391" si="150">AM390-(BH390+BI390+BJ390+BK390+BL390+BM390)</f>
        <v>10745543.33333336</v>
      </c>
      <c r="BP390" s="589">
        <f t="shared" ref="BP390:BP391" si="151">BH390+BI390+BJ390+BK390</f>
        <v>0</v>
      </c>
      <c r="BQ390" s="682">
        <f t="shared" ref="BQ390:BQ391" si="152">BH390+BI390+BJ390+BK390+BL390</f>
        <v>0</v>
      </c>
      <c r="BR390" s="591">
        <f t="shared" ref="BR390:BR391" si="153">BH390+BI390+BJ390+BK390+BL390+BM390</f>
        <v>2686383.33333334</v>
      </c>
      <c r="BS390" s="11"/>
    </row>
    <row r="391" spans="1:71" ht="15" customHeight="1" x14ac:dyDescent="0.2">
      <c r="A391" s="327"/>
      <c r="B391" s="133" t="s">
        <v>339</v>
      </c>
      <c r="C391" s="316"/>
      <c r="D391" s="486" t="str">
        <f t="shared" si="143"/>
        <v>2.07.01.03.09</v>
      </c>
      <c r="E391" s="317" t="s">
        <v>201</v>
      </c>
      <c r="F391" s="153"/>
      <c r="G391" s="133" t="s">
        <v>598</v>
      </c>
      <c r="H391" s="319"/>
      <c r="I391" s="319"/>
      <c r="J391" s="319" t="s">
        <v>936</v>
      </c>
      <c r="K391" s="319">
        <v>2017</v>
      </c>
      <c r="L391" s="320"/>
      <c r="M391" s="153"/>
      <c r="N391" s="371" t="s">
        <v>936</v>
      </c>
      <c r="O391" s="153">
        <v>2017</v>
      </c>
      <c r="P391" s="371" t="s">
        <v>128</v>
      </c>
      <c r="Q391" s="133" t="s">
        <v>128</v>
      </c>
      <c r="R391" s="133" t="s">
        <v>128</v>
      </c>
      <c r="S391" s="133" t="s">
        <v>128</v>
      </c>
      <c r="T391" s="133" t="s">
        <v>128</v>
      </c>
      <c r="U391" s="319"/>
      <c r="V391" s="319"/>
      <c r="W391" s="319"/>
      <c r="X391" s="319"/>
      <c r="Y391" s="319"/>
      <c r="Z391" s="319"/>
      <c r="AA391" s="319"/>
      <c r="AB391" s="319"/>
      <c r="AC391" s="319"/>
      <c r="AD391" s="319"/>
      <c r="AE391" s="319"/>
      <c r="AF391" s="319"/>
      <c r="AG391" s="319"/>
      <c r="AH391" s="319"/>
      <c r="AI391" s="319"/>
      <c r="AJ391" s="319"/>
      <c r="AK391" s="454"/>
      <c r="AL391" s="153" t="s">
        <v>130</v>
      </c>
      <c r="AM391" s="321">
        <v>1520003.33333333</v>
      </c>
      <c r="AN391" s="133"/>
      <c r="AO391" s="318">
        <v>1</v>
      </c>
      <c r="AP391" s="318" t="s">
        <v>350</v>
      </c>
      <c r="AQ391" s="131"/>
      <c r="AR391" s="131"/>
      <c r="AS391" s="328"/>
      <c r="AT391" s="328"/>
      <c r="AU391" s="328"/>
      <c r="AV391" s="328"/>
      <c r="AW391" s="651"/>
      <c r="AX391" s="60"/>
      <c r="AY391" s="44"/>
      <c r="AZ391" s="44"/>
      <c r="BB391" t="str">
        <f t="shared" si="105"/>
        <v>0</v>
      </c>
      <c r="BC391" s="42" t="str">
        <f t="shared" si="144"/>
        <v>2.07.01</v>
      </c>
      <c r="BD391" s="513" t="str">
        <f t="shared" si="145"/>
        <v>ALAT STUDIO</v>
      </c>
      <c r="BE391" s="42">
        <f t="shared" si="146"/>
        <v>5</v>
      </c>
      <c r="BF391" s="515">
        <f t="shared" si="147"/>
        <v>303998.66666666599</v>
      </c>
      <c r="BG391" s="42"/>
      <c r="BH391" s="529"/>
      <c r="BI391" s="517"/>
      <c r="BJ391" s="515"/>
      <c r="BK391" s="525"/>
      <c r="BL391" s="525"/>
      <c r="BM391" s="525">
        <f t="shared" si="148"/>
        <v>303998.66666666599</v>
      </c>
      <c r="BN391" s="516">
        <f t="shared" si="149"/>
        <v>2017</v>
      </c>
      <c r="BO391" s="588">
        <f t="shared" si="150"/>
        <v>1216004.666666664</v>
      </c>
      <c r="BP391" s="589">
        <f t="shared" si="151"/>
        <v>0</v>
      </c>
      <c r="BQ391" s="682">
        <f t="shared" si="152"/>
        <v>0</v>
      </c>
      <c r="BR391" s="591">
        <f t="shared" si="153"/>
        <v>303998.66666666599</v>
      </c>
      <c r="BS391" s="11"/>
    </row>
    <row r="392" spans="1:71" ht="15" customHeight="1" x14ac:dyDescent="0.2">
      <c r="A392" s="327"/>
      <c r="B392" s="328"/>
      <c r="C392" s="316"/>
      <c r="D392" s="486" t="str">
        <f t="shared" si="119"/>
        <v/>
      </c>
      <c r="E392" s="319"/>
      <c r="F392" s="319"/>
      <c r="G392" s="319"/>
      <c r="H392" s="319"/>
      <c r="I392" s="319"/>
      <c r="J392" s="319"/>
      <c r="K392" s="319"/>
      <c r="L392" s="319"/>
      <c r="M392" s="319"/>
      <c r="N392" s="319"/>
      <c r="O392" s="319"/>
      <c r="P392" s="319"/>
      <c r="Q392" s="319"/>
      <c r="R392" s="319"/>
      <c r="S392" s="319"/>
      <c r="T392" s="319"/>
      <c r="U392" s="319"/>
      <c r="V392" s="319"/>
      <c r="W392" s="319"/>
      <c r="X392" s="319"/>
      <c r="Y392" s="319"/>
      <c r="Z392" s="319"/>
      <c r="AA392" s="319"/>
      <c r="AB392" s="319"/>
      <c r="AC392" s="319"/>
      <c r="AD392" s="319"/>
      <c r="AE392" s="319"/>
      <c r="AF392" s="319"/>
      <c r="AG392" s="319"/>
      <c r="AH392" s="319"/>
      <c r="AI392" s="319"/>
      <c r="AJ392" s="319"/>
      <c r="AK392" s="319"/>
      <c r="AL392" s="319"/>
      <c r="AM392" s="400"/>
      <c r="AN392" s="319"/>
      <c r="AO392" s="318">
        <v>1</v>
      </c>
      <c r="AP392" s="318" t="s">
        <v>350</v>
      </c>
      <c r="AQ392" s="126"/>
      <c r="AR392" s="126"/>
      <c r="AS392" s="328"/>
      <c r="AT392" s="328"/>
      <c r="AU392" s="328"/>
      <c r="AV392" s="328"/>
      <c r="AW392" s="329"/>
      <c r="AX392" s="60"/>
      <c r="AY392" s="44"/>
      <c r="AZ392" s="44"/>
      <c r="BB392">
        <f t="shared" si="105"/>
        <v>0</v>
      </c>
      <c r="BC392" s="42" t="str">
        <f t="shared" si="108"/>
        <v/>
      </c>
      <c r="BD392" s="513"/>
      <c r="BE392" s="42"/>
      <c r="BF392" s="515"/>
      <c r="BG392" s="42"/>
      <c r="BH392" s="529">
        <f t="shared" si="111"/>
        <v>0</v>
      </c>
      <c r="BI392" s="517">
        <f t="shared" si="112"/>
        <v>0</v>
      </c>
      <c r="BJ392" s="515">
        <f t="shared" si="113"/>
        <v>0</v>
      </c>
      <c r="BK392" s="525"/>
      <c r="BL392" s="525"/>
      <c r="BM392" s="525"/>
      <c r="BN392" s="516"/>
      <c r="BO392" s="588">
        <f t="shared" ref="BO392" si="154">AM392-(BH392+BI392+BJ392)</f>
        <v>0</v>
      </c>
      <c r="BP392" s="578"/>
      <c r="BQ392" s="678"/>
      <c r="BR392" s="10"/>
      <c r="BS392" s="11"/>
    </row>
    <row r="393" spans="1:71" s="39" customFormat="1" ht="35.25" customHeight="1" x14ac:dyDescent="0.2">
      <c r="A393" s="401" t="s">
        <v>37</v>
      </c>
      <c r="B393" s="404"/>
      <c r="C393" s="310" t="s">
        <v>38</v>
      </c>
      <c r="D393" s="486" t="str">
        <f t="shared" si="119"/>
        <v/>
      </c>
      <c r="E393" s="310" t="s">
        <v>38</v>
      </c>
      <c r="F393" s="309"/>
      <c r="G393" s="309"/>
      <c r="H393" s="309"/>
      <c r="I393" s="309"/>
      <c r="J393" s="309"/>
      <c r="K393" s="309"/>
      <c r="L393" s="309"/>
      <c r="M393" s="309"/>
      <c r="N393" s="309"/>
      <c r="O393" s="309"/>
      <c r="P393" s="309"/>
      <c r="Q393" s="309"/>
      <c r="R393" s="309"/>
      <c r="S393" s="309"/>
      <c r="T393" s="309"/>
      <c r="U393" s="309"/>
      <c r="V393" s="309"/>
      <c r="W393" s="309"/>
      <c r="X393" s="309"/>
      <c r="Y393" s="309"/>
      <c r="Z393" s="309"/>
      <c r="AA393" s="309"/>
      <c r="AB393" s="309"/>
      <c r="AC393" s="309"/>
      <c r="AD393" s="309"/>
      <c r="AE393" s="309"/>
      <c r="AF393" s="309"/>
      <c r="AG393" s="309"/>
      <c r="AH393" s="309"/>
      <c r="AI393" s="309"/>
      <c r="AJ393" s="309"/>
      <c r="AK393" s="309"/>
      <c r="AL393" s="309"/>
      <c r="AM393" s="402">
        <f>SUBTOTAL(9,AM394:AM398)</f>
        <v>44998885</v>
      </c>
      <c r="AN393" s="309"/>
      <c r="AO393" s="313">
        <v>1</v>
      </c>
      <c r="AP393" s="313" t="s">
        <v>350</v>
      </c>
      <c r="AQ393" s="403">
        <f>SUM(AQ394:AQ395)</f>
        <v>29998885</v>
      </c>
      <c r="AR393" s="403">
        <f>SUM(AR394:AR397)</f>
        <v>44998885</v>
      </c>
      <c r="AS393" s="404"/>
      <c r="AT393" s="404"/>
      <c r="AU393" s="404"/>
      <c r="AV393" s="404"/>
      <c r="AW393" s="405"/>
      <c r="AX393" s="538"/>
      <c r="AY393" s="52"/>
      <c r="AZ393" s="52"/>
      <c r="BB393" t="str">
        <f t="shared" si="105"/>
        <v>0</v>
      </c>
      <c r="BC393" s="42" t="str">
        <f t="shared" si="108"/>
        <v/>
      </c>
      <c r="BD393" s="513"/>
      <c r="BE393" s="42"/>
      <c r="BF393" s="515"/>
      <c r="BG393" s="42"/>
      <c r="BH393" s="530">
        <f t="shared" ref="BH393:BM393" si="155">SUM(BH394:BH397)</f>
        <v>32998861</v>
      </c>
      <c r="BI393" s="520">
        <f t="shared" si="155"/>
        <v>2999996</v>
      </c>
      <c r="BJ393" s="521">
        <f t="shared" si="155"/>
        <v>2999996</v>
      </c>
      <c r="BK393" s="541">
        <f t="shared" si="155"/>
        <v>2999996</v>
      </c>
      <c r="BL393" s="541">
        <f t="shared" si="155"/>
        <v>2999996</v>
      </c>
      <c r="BM393" s="541">
        <f t="shared" si="155"/>
        <v>0</v>
      </c>
      <c r="BN393" s="597"/>
      <c r="BO393" s="594">
        <f>SUM(BO394:BO397)</f>
        <v>40</v>
      </c>
      <c r="BP393" s="594">
        <f>SUM(BP394:BP397)</f>
        <v>41998849</v>
      </c>
      <c r="BQ393" s="684">
        <f>SUM(BQ394:BQ397)</f>
        <v>44998845</v>
      </c>
      <c r="BR393" s="596">
        <f>SUM(BR394:BR397)</f>
        <v>44998845</v>
      </c>
      <c r="BS393" s="575"/>
    </row>
    <row r="394" spans="1:71" ht="46.5" customHeight="1" x14ac:dyDescent="0.2">
      <c r="A394" s="330"/>
      <c r="B394" s="214" t="s">
        <v>918</v>
      </c>
      <c r="C394" s="331" t="s">
        <v>38</v>
      </c>
      <c r="D394" s="486" t="str">
        <f t="shared" si="119"/>
        <v>2.04.03.00.00</v>
      </c>
      <c r="E394" s="477" t="s">
        <v>154</v>
      </c>
      <c r="F394" s="214" t="s">
        <v>152</v>
      </c>
      <c r="G394" s="332" t="s">
        <v>128</v>
      </c>
      <c r="H394" s="333"/>
      <c r="I394" s="333"/>
      <c r="J394" s="333"/>
      <c r="K394" s="333"/>
      <c r="L394" s="334" t="s">
        <v>156</v>
      </c>
      <c r="M394" s="278" t="s">
        <v>157</v>
      </c>
      <c r="N394" s="382" t="s">
        <v>128</v>
      </c>
      <c r="O394" s="214">
        <v>2007</v>
      </c>
      <c r="P394" s="214"/>
      <c r="Q394" s="214" t="s">
        <v>128</v>
      </c>
      <c r="R394" s="214" t="s">
        <v>128</v>
      </c>
      <c r="S394" s="214" t="s">
        <v>128</v>
      </c>
      <c r="T394" s="214" t="s">
        <v>128</v>
      </c>
      <c r="U394" s="333"/>
      <c r="V394" s="333"/>
      <c r="W394" s="333"/>
      <c r="X394" s="333"/>
      <c r="Y394" s="333"/>
      <c r="Z394" s="333"/>
      <c r="AA394" s="333"/>
      <c r="AB394" s="333"/>
      <c r="AC394" s="333"/>
      <c r="AD394" s="333"/>
      <c r="AE394" s="333"/>
      <c r="AF394" s="333"/>
      <c r="AG394" s="333"/>
      <c r="AH394" s="333"/>
      <c r="AI394" s="333"/>
      <c r="AJ394" s="333"/>
      <c r="AK394" s="333"/>
      <c r="AL394" s="278" t="s">
        <v>130</v>
      </c>
      <c r="AM394" s="335">
        <v>14999442.5</v>
      </c>
      <c r="AN394" s="214">
        <v>2007</v>
      </c>
      <c r="AO394" s="332">
        <v>1</v>
      </c>
      <c r="AP394" s="332" t="s">
        <v>350</v>
      </c>
      <c r="AQ394" s="209">
        <v>14999442.5</v>
      </c>
      <c r="AR394" s="209">
        <v>14999442.5</v>
      </c>
      <c r="AS394" s="332" t="s">
        <v>86</v>
      </c>
      <c r="AT394" s="332" t="s">
        <v>128</v>
      </c>
      <c r="AU394" s="332" t="s">
        <v>352</v>
      </c>
      <c r="AV394" s="332" t="s">
        <v>93</v>
      </c>
      <c r="AW394" s="370" t="s">
        <v>382</v>
      </c>
      <c r="AX394" s="522" t="s">
        <v>128</v>
      </c>
      <c r="AY394" s="523" t="s">
        <v>128</v>
      </c>
      <c r="AZ394" s="523" t="s">
        <v>128</v>
      </c>
      <c r="BA394" s="11"/>
      <c r="BB394" s="11" t="str">
        <f t="shared" si="105"/>
        <v>0</v>
      </c>
      <c r="BC394" s="516" t="str">
        <f t="shared" si="108"/>
        <v>2.04.03</v>
      </c>
      <c r="BD394" s="524" t="str">
        <f>VLOOKUP(BC394,kelompok,2,0)</f>
        <v>Alat Ukur</v>
      </c>
      <c r="BE394" s="516">
        <f>VLOOKUP(BC394,MASAMANFAAT,4,0)</f>
        <v>5</v>
      </c>
      <c r="BF394" s="525">
        <f t="shared" si="109"/>
        <v>2999886.5</v>
      </c>
      <c r="BG394" s="42">
        <f t="shared" si="110"/>
        <v>6</v>
      </c>
      <c r="BH394" s="529">
        <f t="shared" si="111"/>
        <v>14999432.5</v>
      </c>
      <c r="BI394" s="517">
        <f t="shared" si="112"/>
        <v>0</v>
      </c>
      <c r="BJ394" s="515">
        <f t="shared" si="113"/>
        <v>0</v>
      </c>
      <c r="BK394" s="525">
        <f>IF(AM394-10=BH394+BI394+BJ394,0,BF394)</f>
        <v>0</v>
      </c>
      <c r="BL394" s="525">
        <f t="shared" ref="BL394:BL397" si="156">IF(AM394-10=BH394+BI394+BJ394+BK394,0,BF394)</f>
        <v>0</v>
      </c>
      <c r="BM394" s="525">
        <f t="shared" ref="BM394:BM397" si="157">IF(AM394-10=BH394+BI394+BJ394+BK394+BL394,0,BF394)</f>
        <v>0</v>
      </c>
      <c r="BN394" s="516">
        <f t="shared" si="114"/>
        <v>2007</v>
      </c>
      <c r="BO394" s="588">
        <f t="shared" ref="BO394:BO397" si="158">AM394-(BH394+BI394+BJ394+BK394+BL394+BM394)</f>
        <v>10</v>
      </c>
      <c r="BP394" s="589">
        <f t="shared" ref="BP394:BP397" si="159">BH394+BI394+BJ394+BK394</f>
        <v>14999432.5</v>
      </c>
      <c r="BQ394" s="682">
        <f t="shared" ref="BQ394:BQ397" si="160">BH394+BI394+BJ394+BK394+BL394</f>
        <v>14999432.5</v>
      </c>
      <c r="BR394" s="591">
        <f t="shared" ref="BR394:BR397" si="161">BH394+BI394+BJ394+BK394+BL394+BM394</f>
        <v>14999432.5</v>
      </c>
      <c r="BS394" s="11"/>
    </row>
    <row r="395" spans="1:71" ht="42.75" customHeight="1" x14ac:dyDescent="0.2">
      <c r="A395" s="327"/>
      <c r="B395" s="133" t="s">
        <v>918</v>
      </c>
      <c r="C395" s="316" t="s">
        <v>38</v>
      </c>
      <c r="D395" s="526" t="str">
        <f t="shared" si="119"/>
        <v>2.04.03.00.00</v>
      </c>
      <c r="E395" s="317" t="s">
        <v>154</v>
      </c>
      <c r="F395" s="133" t="s">
        <v>152</v>
      </c>
      <c r="G395" s="318" t="s">
        <v>128</v>
      </c>
      <c r="H395" s="319"/>
      <c r="I395" s="319"/>
      <c r="J395" s="319"/>
      <c r="K395" s="319"/>
      <c r="L395" s="320" t="s">
        <v>156</v>
      </c>
      <c r="M395" s="153" t="s">
        <v>157</v>
      </c>
      <c r="N395" s="371" t="s">
        <v>128</v>
      </c>
      <c r="O395" s="133">
        <v>2007</v>
      </c>
      <c r="P395" s="133"/>
      <c r="Q395" s="133"/>
      <c r="R395" s="133"/>
      <c r="S395" s="133"/>
      <c r="T395" s="133"/>
      <c r="U395" s="319"/>
      <c r="V395" s="319"/>
      <c r="W395" s="319"/>
      <c r="X395" s="319"/>
      <c r="Y395" s="319"/>
      <c r="Z395" s="319"/>
      <c r="AA395" s="319"/>
      <c r="AB395" s="319"/>
      <c r="AC395" s="319"/>
      <c r="AD395" s="319"/>
      <c r="AE395" s="319"/>
      <c r="AF395" s="319"/>
      <c r="AG395" s="319"/>
      <c r="AH395" s="319"/>
      <c r="AI395" s="319"/>
      <c r="AJ395" s="319"/>
      <c r="AK395" s="319"/>
      <c r="AL395" s="153" t="s">
        <v>130</v>
      </c>
      <c r="AM395" s="321">
        <v>14999442.5</v>
      </c>
      <c r="AN395" s="133">
        <v>2007</v>
      </c>
      <c r="AO395" s="318">
        <v>1</v>
      </c>
      <c r="AP395" s="318" t="s">
        <v>350</v>
      </c>
      <c r="AQ395" s="131">
        <v>14999442.5</v>
      </c>
      <c r="AR395" s="131">
        <v>14999442.5</v>
      </c>
      <c r="AS395" s="318" t="s">
        <v>86</v>
      </c>
      <c r="AT395" s="318" t="s">
        <v>128</v>
      </c>
      <c r="AU395" s="318" t="s">
        <v>352</v>
      </c>
      <c r="AV395" s="318" t="s">
        <v>93</v>
      </c>
      <c r="AW395" s="325" t="s">
        <v>382</v>
      </c>
      <c r="AX395" s="522" t="s">
        <v>128</v>
      </c>
      <c r="AY395" s="523" t="s">
        <v>128</v>
      </c>
      <c r="AZ395" s="523" t="s">
        <v>128</v>
      </c>
      <c r="BA395" s="11"/>
      <c r="BB395" s="11" t="str">
        <f t="shared" si="105"/>
        <v>0</v>
      </c>
      <c r="BC395" s="516" t="str">
        <f t="shared" si="108"/>
        <v>2.04.03</v>
      </c>
      <c r="BD395" s="524" t="str">
        <f>VLOOKUP(BC395,kelompok,2,0)</f>
        <v>Alat Ukur</v>
      </c>
      <c r="BE395" s="516">
        <f>VLOOKUP(BC395,MASAMANFAAT,4,0)</f>
        <v>5</v>
      </c>
      <c r="BF395" s="525">
        <f t="shared" si="109"/>
        <v>2999886.5</v>
      </c>
      <c r="BG395" s="42">
        <f t="shared" si="110"/>
        <v>6</v>
      </c>
      <c r="BH395" s="529">
        <f t="shared" si="111"/>
        <v>14999432.5</v>
      </c>
      <c r="BI395" s="517">
        <f t="shared" si="112"/>
        <v>0</v>
      </c>
      <c r="BJ395" s="515">
        <f t="shared" si="113"/>
        <v>0</v>
      </c>
      <c r="BK395" s="525">
        <f t="shared" ref="BK395:BK397" si="162">IF(AM395-10=BH395+BI395+BJ395,0,BF395)</f>
        <v>0</v>
      </c>
      <c r="BL395" s="525">
        <f t="shared" si="156"/>
        <v>0</v>
      </c>
      <c r="BM395" s="525">
        <f t="shared" si="157"/>
        <v>0</v>
      </c>
      <c r="BN395" s="516">
        <f t="shared" si="114"/>
        <v>2007</v>
      </c>
      <c r="BO395" s="588">
        <f t="shared" si="158"/>
        <v>10</v>
      </c>
      <c r="BP395" s="589">
        <f t="shared" si="159"/>
        <v>14999432.5</v>
      </c>
      <c r="BQ395" s="682">
        <f t="shared" si="160"/>
        <v>14999432.5</v>
      </c>
      <c r="BR395" s="591">
        <f t="shared" si="161"/>
        <v>14999432.5</v>
      </c>
      <c r="BS395" s="11"/>
    </row>
    <row r="396" spans="1:71" ht="42.75" customHeight="1" x14ac:dyDescent="0.2">
      <c r="A396" s="327"/>
      <c r="B396" s="133" t="s">
        <v>918</v>
      </c>
      <c r="C396" s="316"/>
      <c r="D396" s="486" t="str">
        <f t="shared" si="119"/>
        <v>2.04.03.00.00</v>
      </c>
      <c r="E396" s="317" t="s">
        <v>578</v>
      </c>
      <c r="F396" s="133"/>
      <c r="G396" s="133"/>
      <c r="H396" s="319"/>
      <c r="I396" s="319"/>
      <c r="J396" s="319"/>
      <c r="K396" s="319"/>
      <c r="L396" s="320" t="s">
        <v>579</v>
      </c>
      <c r="M396" s="371" t="s">
        <v>580</v>
      </c>
      <c r="N396" s="371" t="s">
        <v>495</v>
      </c>
      <c r="O396" s="153">
        <v>2012</v>
      </c>
      <c r="P396" s="371" t="s">
        <v>128</v>
      </c>
      <c r="Q396" s="133" t="s">
        <v>581</v>
      </c>
      <c r="R396" s="133" t="s">
        <v>128</v>
      </c>
      <c r="S396" s="133" t="s">
        <v>128</v>
      </c>
      <c r="T396" s="133" t="s">
        <v>128</v>
      </c>
      <c r="U396" s="319"/>
      <c r="V396" s="319"/>
      <c r="W396" s="319"/>
      <c r="X396" s="319"/>
      <c r="Y396" s="319"/>
      <c r="Z396" s="319"/>
      <c r="AA396" s="319"/>
      <c r="AB396" s="319"/>
      <c r="AC396" s="319"/>
      <c r="AD396" s="319"/>
      <c r="AE396" s="319"/>
      <c r="AF396" s="319"/>
      <c r="AG396" s="319"/>
      <c r="AH396" s="319"/>
      <c r="AI396" s="319"/>
      <c r="AJ396" s="319"/>
      <c r="AK396" s="319"/>
      <c r="AL396" s="153" t="s">
        <v>130</v>
      </c>
      <c r="AM396" s="321">
        <v>7500000</v>
      </c>
      <c r="AN396" s="153">
        <v>2012</v>
      </c>
      <c r="AO396" s="153">
        <v>1</v>
      </c>
      <c r="AP396" s="153" t="s">
        <v>439</v>
      </c>
      <c r="AQ396" s="377">
        <v>7500000</v>
      </c>
      <c r="AR396" s="126">
        <f>AQ396*AO396</f>
        <v>7500000</v>
      </c>
      <c r="AS396" s="318" t="s">
        <v>86</v>
      </c>
      <c r="AT396" s="318" t="s">
        <v>128</v>
      </c>
      <c r="AU396" s="318" t="s">
        <v>352</v>
      </c>
      <c r="AV396" s="318" t="s">
        <v>93</v>
      </c>
      <c r="AW396" s="325" t="s">
        <v>382</v>
      </c>
      <c r="AX396" s="522" t="s">
        <v>128</v>
      </c>
      <c r="AY396" s="523" t="s">
        <v>128</v>
      </c>
      <c r="AZ396" s="523" t="s">
        <v>128</v>
      </c>
      <c r="BA396" s="11"/>
      <c r="BB396" s="11" t="str">
        <f t="shared" si="105"/>
        <v>0</v>
      </c>
      <c r="BC396" s="516" t="str">
        <f t="shared" si="108"/>
        <v>2.04.03</v>
      </c>
      <c r="BD396" s="524" t="str">
        <f>VLOOKUP(BC396,kelompok,2,0)</f>
        <v>Alat Ukur</v>
      </c>
      <c r="BE396" s="516">
        <f>VLOOKUP(BC396,MASAMANFAAT,4,0)</f>
        <v>5</v>
      </c>
      <c r="BF396" s="525">
        <f t="shared" si="109"/>
        <v>1499998</v>
      </c>
      <c r="BG396" s="42">
        <f t="shared" si="110"/>
        <v>1</v>
      </c>
      <c r="BH396" s="529">
        <f t="shared" si="111"/>
        <v>1499998</v>
      </c>
      <c r="BI396" s="517">
        <f t="shared" si="112"/>
        <v>1499998</v>
      </c>
      <c r="BJ396" s="515">
        <f t="shared" si="113"/>
        <v>1499998</v>
      </c>
      <c r="BK396" s="525">
        <f t="shared" si="162"/>
        <v>1499998</v>
      </c>
      <c r="BL396" s="525">
        <f t="shared" si="156"/>
        <v>1499998</v>
      </c>
      <c r="BM396" s="525">
        <f t="shared" si="157"/>
        <v>0</v>
      </c>
      <c r="BN396" s="516">
        <f t="shared" si="114"/>
        <v>2012</v>
      </c>
      <c r="BO396" s="588">
        <f t="shared" si="158"/>
        <v>10</v>
      </c>
      <c r="BP396" s="589">
        <f t="shared" si="159"/>
        <v>5999992</v>
      </c>
      <c r="BQ396" s="682">
        <f t="shared" si="160"/>
        <v>7499990</v>
      </c>
      <c r="BR396" s="591">
        <f t="shared" si="161"/>
        <v>7499990</v>
      </c>
      <c r="BS396" s="11"/>
    </row>
    <row r="397" spans="1:71" ht="42.75" customHeight="1" x14ac:dyDescent="0.2">
      <c r="A397" s="349"/>
      <c r="B397" s="214" t="s">
        <v>918</v>
      </c>
      <c r="C397" s="527"/>
      <c r="D397" s="494" t="str">
        <f t="shared" si="119"/>
        <v>2.04.03.00.00</v>
      </c>
      <c r="E397" s="477" t="s">
        <v>578</v>
      </c>
      <c r="F397" s="214"/>
      <c r="G397" s="214"/>
      <c r="H397" s="333"/>
      <c r="I397" s="333"/>
      <c r="J397" s="333"/>
      <c r="K397" s="333"/>
      <c r="L397" s="334" t="s">
        <v>579</v>
      </c>
      <c r="M397" s="382" t="s">
        <v>580</v>
      </c>
      <c r="N397" s="382" t="s">
        <v>495</v>
      </c>
      <c r="O397" s="278">
        <v>2012</v>
      </c>
      <c r="P397" s="382" t="s">
        <v>128</v>
      </c>
      <c r="Q397" s="214" t="s">
        <v>582</v>
      </c>
      <c r="R397" s="214" t="s">
        <v>128</v>
      </c>
      <c r="S397" s="214" t="s">
        <v>128</v>
      </c>
      <c r="T397" s="214" t="s">
        <v>128</v>
      </c>
      <c r="U397" s="333"/>
      <c r="V397" s="333"/>
      <c r="W397" s="333"/>
      <c r="X397" s="333"/>
      <c r="Y397" s="333"/>
      <c r="Z397" s="333"/>
      <c r="AA397" s="333"/>
      <c r="AB397" s="333"/>
      <c r="AC397" s="333"/>
      <c r="AD397" s="333"/>
      <c r="AE397" s="333"/>
      <c r="AF397" s="333"/>
      <c r="AG397" s="333"/>
      <c r="AH397" s="333"/>
      <c r="AI397" s="333"/>
      <c r="AJ397" s="333"/>
      <c r="AK397" s="333"/>
      <c r="AL397" s="278" t="s">
        <v>130</v>
      </c>
      <c r="AM397" s="335">
        <v>7500000</v>
      </c>
      <c r="AN397" s="278">
        <v>2012</v>
      </c>
      <c r="AO397" s="278">
        <v>1</v>
      </c>
      <c r="AP397" s="278" t="s">
        <v>439</v>
      </c>
      <c r="AQ397" s="386">
        <v>7500000</v>
      </c>
      <c r="AR397" s="528">
        <f>AQ397*AO397</f>
        <v>7500000</v>
      </c>
      <c r="AS397" s="332" t="s">
        <v>86</v>
      </c>
      <c r="AT397" s="332" t="s">
        <v>128</v>
      </c>
      <c r="AU397" s="332" t="s">
        <v>352</v>
      </c>
      <c r="AV397" s="332" t="s">
        <v>93</v>
      </c>
      <c r="AW397" s="370" t="s">
        <v>382</v>
      </c>
      <c r="AX397" s="522" t="s">
        <v>128</v>
      </c>
      <c r="AY397" s="523" t="s">
        <v>128</v>
      </c>
      <c r="AZ397" s="523" t="s">
        <v>128</v>
      </c>
      <c r="BA397" s="11"/>
      <c r="BB397" s="11" t="str">
        <f t="shared" si="105"/>
        <v>0</v>
      </c>
      <c r="BC397" s="516" t="str">
        <f t="shared" si="108"/>
        <v>2.04.03</v>
      </c>
      <c r="BD397" s="524" t="str">
        <f>VLOOKUP(BC397,kelompok,2,0)</f>
        <v>Alat Ukur</v>
      </c>
      <c r="BE397" s="516">
        <f>VLOOKUP(BC397,MASAMANFAAT,4,0)</f>
        <v>5</v>
      </c>
      <c r="BF397" s="525">
        <f t="shared" si="109"/>
        <v>1499998</v>
      </c>
      <c r="BG397" s="42">
        <f t="shared" si="110"/>
        <v>1</v>
      </c>
      <c r="BH397" s="529">
        <f t="shared" si="111"/>
        <v>1499998</v>
      </c>
      <c r="BI397" s="517">
        <f t="shared" si="112"/>
        <v>1499998</v>
      </c>
      <c r="BJ397" s="515">
        <f t="shared" si="113"/>
        <v>1499998</v>
      </c>
      <c r="BK397" s="525">
        <f t="shared" si="162"/>
        <v>1499998</v>
      </c>
      <c r="BL397" s="525">
        <f t="shared" si="156"/>
        <v>1499998</v>
      </c>
      <c r="BM397" s="525">
        <f t="shared" si="157"/>
        <v>0</v>
      </c>
      <c r="BN397" s="516">
        <f t="shared" si="114"/>
        <v>2012</v>
      </c>
      <c r="BO397" s="588">
        <f t="shared" si="158"/>
        <v>10</v>
      </c>
      <c r="BP397" s="589">
        <f t="shared" si="159"/>
        <v>5999992</v>
      </c>
      <c r="BQ397" s="682">
        <f t="shared" si="160"/>
        <v>7499990</v>
      </c>
      <c r="BR397" s="591">
        <f t="shared" si="161"/>
        <v>7499990</v>
      </c>
      <c r="BS397" s="11"/>
    </row>
    <row r="398" spans="1:71" ht="42.75" customHeight="1" x14ac:dyDescent="0.2">
      <c r="A398" s="410"/>
      <c r="B398" s="355"/>
      <c r="C398" s="406"/>
      <c r="D398" s="399"/>
      <c r="E398" s="342"/>
      <c r="F398" s="355"/>
      <c r="G398" s="355"/>
      <c r="H398" s="407"/>
      <c r="I398" s="407"/>
      <c r="J398" s="407"/>
      <c r="K398" s="407"/>
      <c r="L398" s="354"/>
      <c r="M398" s="408"/>
      <c r="N398" s="408"/>
      <c r="O398" s="350"/>
      <c r="P398" s="408"/>
      <c r="Q398" s="355"/>
      <c r="R398" s="355"/>
      <c r="S398" s="355"/>
      <c r="T398" s="355"/>
      <c r="U398" s="407"/>
      <c r="V398" s="407"/>
      <c r="W398" s="407"/>
      <c r="X398" s="407"/>
      <c r="Y398" s="407"/>
      <c r="Z398" s="407"/>
      <c r="AA398" s="407"/>
      <c r="AB398" s="407"/>
      <c r="AC398" s="407"/>
      <c r="AD398" s="407"/>
      <c r="AE398" s="407"/>
      <c r="AF398" s="407"/>
      <c r="AG398" s="407"/>
      <c r="AH398" s="407"/>
      <c r="AI398" s="407"/>
      <c r="AJ398" s="407"/>
      <c r="AK398" s="407"/>
      <c r="AL398" s="350"/>
      <c r="AM398" s="356"/>
      <c r="AN398" s="350"/>
      <c r="AO398" s="350"/>
      <c r="AP398" s="350"/>
      <c r="AQ398" s="409"/>
      <c r="AR398" s="172"/>
      <c r="AS398" s="352"/>
      <c r="AT398" s="352"/>
      <c r="AU398" s="352"/>
      <c r="AV398" s="352"/>
      <c r="AW398" s="411"/>
      <c r="AX398" s="58"/>
      <c r="AY398" s="41"/>
      <c r="AZ398" s="41"/>
      <c r="BB398">
        <f t="shared" si="105"/>
        <v>0</v>
      </c>
      <c r="BC398" s="38"/>
      <c r="BD398" s="3"/>
      <c r="BE398" s="3"/>
      <c r="BF398" s="3"/>
      <c r="BG398" s="3"/>
      <c r="BH398" s="3"/>
      <c r="BI398" s="3"/>
      <c r="BJ398" s="3"/>
      <c r="BK398" s="10"/>
      <c r="BL398" s="10"/>
      <c r="BM398" s="10"/>
      <c r="BN398" s="10"/>
      <c r="BO398" s="588">
        <f t="shared" ref="BO398:BO413" si="163">AM398-(BI398+BJ398)</f>
        <v>0</v>
      </c>
      <c r="BP398" s="578"/>
      <c r="BQ398" s="678"/>
      <c r="BR398" s="10"/>
      <c r="BS398" s="11"/>
    </row>
    <row r="399" spans="1:71" s="39" customFormat="1" ht="16" x14ac:dyDescent="0.2">
      <c r="A399" s="412" t="s">
        <v>39</v>
      </c>
      <c r="B399" s="413"/>
      <c r="C399" s="414"/>
      <c r="D399" s="487"/>
      <c r="E399" s="415" t="s">
        <v>592</v>
      </c>
      <c r="F399" s="413"/>
      <c r="G399" s="413"/>
      <c r="H399" s="416"/>
      <c r="I399" s="416"/>
      <c r="J399" s="416"/>
      <c r="K399" s="416"/>
      <c r="L399" s="417"/>
      <c r="M399" s="418"/>
      <c r="N399" s="418"/>
      <c r="O399" s="419"/>
      <c r="P399" s="418"/>
      <c r="Q399" s="413"/>
      <c r="R399" s="413"/>
      <c r="S399" s="413"/>
      <c r="T399" s="413"/>
      <c r="U399" s="416"/>
      <c r="V399" s="416"/>
      <c r="W399" s="416"/>
      <c r="X399" s="416"/>
      <c r="Y399" s="416"/>
      <c r="Z399" s="416"/>
      <c r="AA399" s="416"/>
      <c r="AB399" s="416"/>
      <c r="AC399" s="416"/>
      <c r="AD399" s="416"/>
      <c r="AE399" s="416"/>
      <c r="AF399" s="416"/>
      <c r="AG399" s="416"/>
      <c r="AH399" s="416"/>
      <c r="AI399" s="416"/>
      <c r="AJ399" s="416"/>
      <c r="AK399" s="416"/>
      <c r="AL399" s="419"/>
      <c r="AM399" s="420"/>
      <c r="AN399" s="419"/>
      <c r="AO399" s="419"/>
      <c r="AP399" s="419"/>
      <c r="AQ399" s="421"/>
      <c r="AR399" s="259"/>
      <c r="AS399" s="422"/>
      <c r="AT399" s="422"/>
      <c r="AU399" s="422"/>
      <c r="AV399" s="422"/>
      <c r="AW399" s="423"/>
      <c r="AX399" s="262"/>
      <c r="AY399" s="263"/>
      <c r="AZ399" s="263"/>
      <c r="BB399">
        <f t="shared" si="105"/>
        <v>0</v>
      </c>
      <c r="BC399" s="514"/>
      <c r="BD399" s="48"/>
      <c r="BE399" s="48"/>
      <c r="BF399" s="48"/>
      <c r="BG399" s="48"/>
      <c r="BH399" s="48"/>
      <c r="BI399" s="48"/>
      <c r="BJ399" s="48"/>
      <c r="BK399" s="539"/>
      <c r="BL399" s="539"/>
      <c r="BM399" s="539"/>
      <c r="BN399" s="539"/>
      <c r="BO399" s="588">
        <f t="shared" si="163"/>
        <v>0</v>
      </c>
      <c r="BP399" s="584"/>
      <c r="BQ399" s="683"/>
      <c r="BR399" s="539"/>
      <c r="BS399" s="575"/>
    </row>
    <row r="400" spans="1:71" ht="15" customHeight="1" x14ac:dyDescent="0.2">
      <c r="A400" s="424"/>
      <c r="B400" s="424"/>
      <c r="C400" s="351" t="s">
        <v>40</v>
      </c>
      <c r="D400" s="341"/>
      <c r="E400" s="343" t="s">
        <v>349</v>
      </c>
      <c r="F400" s="425"/>
      <c r="G400" s="425"/>
      <c r="H400" s="353"/>
      <c r="I400" s="353"/>
      <c r="J400" s="353"/>
      <c r="K400" s="353"/>
      <c r="L400" s="425"/>
      <c r="M400" s="425"/>
      <c r="N400" s="425"/>
      <c r="O400" s="425"/>
      <c r="P400" s="425"/>
      <c r="Q400" s="425"/>
      <c r="R400" s="425"/>
      <c r="S400" s="425"/>
      <c r="T400" s="425"/>
      <c r="U400" s="353"/>
      <c r="V400" s="353"/>
      <c r="W400" s="353"/>
      <c r="X400" s="353"/>
      <c r="Y400" s="353"/>
      <c r="Z400" s="353"/>
      <c r="AA400" s="353"/>
      <c r="AB400" s="353"/>
      <c r="AC400" s="353"/>
      <c r="AD400" s="353"/>
      <c r="AE400" s="353"/>
      <c r="AF400" s="353"/>
      <c r="AG400" s="353"/>
      <c r="AH400" s="353"/>
      <c r="AI400" s="353"/>
      <c r="AJ400" s="353"/>
      <c r="AK400" s="353"/>
      <c r="AL400" s="353"/>
      <c r="AM400" s="353"/>
      <c r="AN400" s="353"/>
      <c r="AO400" s="353"/>
      <c r="AP400" s="353"/>
      <c r="AQ400" s="353"/>
      <c r="AR400" s="353"/>
      <c r="AS400" s="367"/>
      <c r="AT400" s="367"/>
      <c r="AU400" s="367"/>
      <c r="AV400" s="367"/>
      <c r="AW400" s="367"/>
      <c r="AX400" s="44"/>
      <c r="AY400" s="44"/>
      <c r="AZ400" s="44"/>
      <c r="BB400">
        <f t="shared" si="105"/>
        <v>0</v>
      </c>
      <c r="BC400" s="38"/>
      <c r="BD400" s="3"/>
      <c r="BE400" s="3"/>
      <c r="BF400" s="3"/>
      <c r="BG400" s="3"/>
      <c r="BH400" s="3"/>
      <c r="BI400" s="3"/>
      <c r="BJ400" s="3"/>
      <c r="BK400" s="10"/>
      <c r="BL400" s="10"/>
      <c r="BM400" s="10"/>
      <c r="BN400" s="10"/>
      <c r="BO400" s="588">
        <f t="shared" si="163"/>
        <v>0</v>
      </c>
      <c r="BP400" s="578"/>
      <c r="BQ400" s="678"/>
      <c r="BR400" s="10"/>
      <c r="BS400" s="11"/>
    </row>
    <row r="401" spans="1:71" ht="15" customHeight="1" x14ac:dyDescent="0.2">
      <c r="A401" s="282"/>
      <c r="B401" s="282"/>
      <c r="C401" s="299"/>
      <c r="D401" s="299"/>
      <c r="E401" s="289"/>
      <c r="F401" s="289"/>
      <c r="G401" s="289"/>
      <c r="H401" s="289"/>
      <c r="I401" s="289"/>
      <c r="J401" s="289"/>
      <c r="K401" s="289"/>
      <c r="L401" s="289"/>
      <c r="M401" s="289"/>
      <c r="N401" s="289"/>
      <c r="O401" s="289"/>
      <c r="P401" s="289"/>
      <c r="Q401" s="289"/>
      <c r="R401" s="289"/>
      <c r="S401" s="289"/>
      <c r="T401" s="289"/>
      <c r="U401" s="289"/>
      <c r="V401" s="289"/>
      <c r="W401" s="289"/>
      <c r="X401" s="289"/>
      <c r="Y401" s="289"/>
      <c r="Z401" s="289"/>
      <c r="AA401" s="289"/>
      <c r="AB401" s="289"/>
      <c r="AC401" s="289"/>
      <c r="AD401" s="289"/>
      <c r="AE401" s="289"/>
      <c r="AF401" s="289"/>
      <c r="AG401" s="289"/>
      <c r="AH401" s="289"/>
      <c r="AI401" s="289"/>
      <c r="AJ401" s="289"/>
      <c r="AK401" s="289"/>
      <c r="AL401" s="289"/>
      <c r="AM401" s="289"/>
      <c r="AN401" s="289"/>
      <c r="AO401" s="289"/>
      <c r="AP401" s="289"/>
      <c r="AQ401" s="289"/>
      <c r="AR401" s="289"/>
      <c r="AS401" s="426"/>
      <c r="AT401" s="426"/>
      <c r="AU401" s="426"/>
      <c r="AV401" s="426"/>
      <c r="AW401" s="426"/>
      <c r="AX401" s="44"/>
      <c r="AY401" s="44"/>
      <c r="AZ401" s="44"/>
      <c r="BB401">
        <f t="shared" si="105"/>
        <v>0</v>
      </c>
      <c r="BC401" s="38"/>
      <c r="BD401" s="3"/>
      <c r="BE401" s="3"/>
      <c r="BF401" s="3"/>
      <c r="BG401" s="3"/>
      <c r="BH401" s="3"/>
      <c r="BI401" s="3"/>
      <c r="BJ401" s="3"/>
      <c r="BK401" s="10"/>
      <c r="BL401" s="10"/>
      <c r="BM401" s="10"/>
      <c r="BN401" s="10"/>
      <c r="BO401" s="588">
        <f t="shared" si="163"/>
        <v>0</v>
      </c>
      <c r="BP401" s="578"/>
      <c r="BQ401" s="678"/>
      <c r="BR401" s="10"/>
      <c r="BS401" s="11"/>
    </row>
    <row r="402" spans="1:71" ht="15" customHeight="1" x14ac:dyDescent="0.2">
      <c r="A402" s="282"/>
      <c r="B402" s="282"/>
      <c r="C402" s="299"/>
      <c r="D402" s="303"/>
      <c r="E402" s="360"/>
      <c r="F402" s="289"/>
      <c r="G402" s="289"/>
      <c r="H402" s="289"/>
      <c r="I402" s="289"/>
      <c r="J402" s="289"/>
      <c r="K402" s="289"/>
      <c r="L402" s="289"/>
      <c r="M402" s="289"/>
      <c r="N402" s="289"/>
      <c r="O402" s="289"/>
      <c r="P402" s="289"/>
      <c r="Q402" s="289"/>
      <c r="R402" s="289"/>
      <c r="S402" s="289"/>
      <c r="T402" s="289"/>
      <c r="U402" s="289"/>
      <c r="V402" s="289"/>
      <c r="W402" s="289"/>
      <c r="X402" s="289"/>
      <c r="Y402" s="289"/>
      <c r="Z402" s="289"/>
      <c r="AA402" s="289"/>
      <c r="AB402" s="289"/>
      <c r="AC402" s="289"/>
      <c r="AD402" s="289"/>
      <c r="AE402" s="289"/>
      <c r="AF402" s="289"/>
      <c r="AG402" s="289"/>
      <c r="AH402" s="289"/>
      <c r="AI402" s="289"/>
      <c r="AJ402" s="289"/>
      <c r="AK402" s="289"/>
      <c r="AL402" s="289"/>
      <c r="AM402" s="289"/>
      <c r="AN402" s="289"/>
      <c r="AO402" s="289"/>
      <c r="AP402" s="289"/>
      <c r="AQ402" s="289"/>
      <c r="AR402" s="289"/>
      <c r="AS402" s="426"/>
      <c r="AT402" s="426"/>
      <c r="AU402" s="426"/>
      <c r="AV402" s="426"/>
      <c r="AW402" s="426"/>
      <c r="AX402" s="44"/>
      <c r="AY402" s="44"/>
      <c r="AZ402" s="44"/>
      <c r="BB402">
        <f t="shared" si="105"/>
        <v>0</v>
      </c>
      <c r="BC402" s="38"/>
      <c r="BD402" s="3"/>
      <c r="BE402" s="3"/>
      <c r="BF402" s="3"/>
      <c r="BG402" s="3"/>
      <c r="BH402" s="3"/>
      <c r="BI402" s="3"/>
      <c r="BJ402" s="3"/>
      <c r="BK402" s="10"/>
      <c r="BL402" s="10"/>
      <c r="BM402" s="10"/>
      <c r="BN402" s="10"/>
      <c r="BO402" s="588">
        <f t="shared" si="163"/>
        <v>0</v>
      </c>
      <c r="BP402" s="578"/>
      <c r="BQ402" s="678"/>
      <c r="BR402" s="10"/>
      <c r="BS402" s="11"/>
    </row>
    <row r="403" spans="1:71" ht="15" customHeight="1" x14ac:dyDescent="0.2">
      <c r="A403" s="282"/>
      <c r="B403" s="282"/>
      <c r="C403" s="299"/>
      <c r="D403" s="303"/>
      <c r="E403" s="360"/>
      <c r="F403" s="289"/>
      <c r="G403" s="289"/>
      <c r="H403" s="289"/>
      <c r="I403" s="289"/>
      <c r="J403" s="289"/>
      <c r="K403" s="289"/>
      <c r="L403" s="289"/>
      <c r="M403" s="289"/>
      <c r="N403" s="289"/>
      <c r="O403" s="289"/>
      <c r="P403" s="289"/>
      <c r="Q403" s="289"/>
      <c r="R403" s="289"/>
      <c r="S403" s="289"/>
      <c r="T403" s="289"/>
      <c r="U403" s="289"/>
      <c r="V403" s="289"/>
      <c r="W403" s="289"/>
      <c r="X403" s="289"/>
      <c r="Y403" s="289"/>
      <c r="Z403" s="289"/>
      <c r="AA403" s="289"/>
      <c r="AB403" s="289"/>
      <c r="AC403" s="289"/>
      <c r="AD403" s="289"/>
      <c r="AE403" s="289"/>
      <c r="AF403" s="289"/>
      <c r="AG403" s="289"/>
      <c r="AH403" s="289"/>
      <c r="AI403" s="289"/>
      <c r="AJ403" s="289"/>
      <c r="AK403" s="289"/>
      <c r="AL403" s="289"/>
      <c r="AM403" s="289"/>
      <c r="AN403" s="289"/>
      <c r="AO403" s="289"/>
      <c r="AP403" s="289"/>
      <c r="AQ403" s="289"/>
      <c r="AR403" s="289"/>
      <c r="AS403" s="426"/>
      <c r="AT403" s="426"/>
      <c r="AU403" s="426"/>
      <c r="AV403" s="426"/>
      <c r="AW403" s="426"/>
      <c r="AX403" s="44"/>
      <c r="AY403" s="44"/>
      <c r="AZ403" s="44"/>
      <c r="BB403">
        <f t="shared" si="105"/>
        <v>0</v>
      </c>
      <c r="BC403" s="38"/>
      <c r="BD403" s="3"/>
      <c r="BE403" s="3"/>
      <c r="BF403" s="3"/>
      <c r="BG403" s="3"/>
      <c r="BH403" s="3"/>
      <c r="BI403" s="3"/>
      <c r="BJ403" s="3"/>
      <c r="BK403" s="10"/>
      <c r="BL403" s="10"/>
      <c r="BM403" s="10"/>
      <c r="BN403" s="10"/>
      <c r="BO403" s="588">
        <f t="shared" si="163"/>
        <v>0</v>
      </c>
      <c r="BP403" s="578"/>
      <c r="BQ403" s="678"/>
      <c r="BR403" s="10"/>
      <c r="BS403" s="11"/>
    </row>
    <row r="404" spans="1:71" s="39" customFormat="1" ht="15" customHeight="1" x14ac:dyDescent="0.2">
      <c r="A404" s="427" t="s">
        <v>41</v>
      </c>
      <c r="B404" s="427"/>
      <c r="C404" s="283"/>
      <c r="D404" s="488"/>
      <c r="E404" s="428" t="s">
        <v>42</v>
      </c>
      <c r="F404" s="295"/>
      <c r="G404" s="295"/>
      <c r="H404" s="295"/>
      <c r="I404" s="295"/>
      <c r="J404" s="295"/>
      <c r="K404" s="295"/>
      <c r="L404" s="295"/>
      <c r="M404" s="295"/>
      <c r="N404" s="295"/>
      <c r="O404" s="295"/>
      <c r="P404" s="295"/>
      <c r="Q404" s="295"/>
      <c r="R404" s="295"/>
      <c r="S404" s="295"/>
      <c r="T404" s="295"/>
      <c r="U404" s="295"/>
      <c r="V404" s="295"/>
      <c r="W404" s="295"/>
      <c r="X404" s="295"/>
      <c r="Y404" s="295"/>
      <c r="Z404" s="295"/>
      <c r="AA404" s="295"/>
      <c r="AB404" s="295"/>
      <c r="AC404" s="295"/>
      <c r="AD404" s="295"/>
      <c r="AE404" s="295"/>
      <c r="AF404" s="295"/>
      <c r="AG404" s="295"/>
      <c r="AH404" s="295"/>
      <c r="AI404" s="295"/>
      <c r="AJ404" s="295"/>
      <c r="AK404" s="295"/>
      <c r="AL404" s="295"/>
      <c r="AM404" s="295"/>
      <c r="AN404" s="295"/>
      <c r="AO404" s="295"/>
      <c r="AP404" s="295"/>
      <c r="AQ404" s="295"/>
      <c r="AR404" s="295"/>
      <c r="AS404" s="429"/>
      <c r="AT404" s="429"/>
      <c r="AU404" s="429"/>
      <c r="AV404" s="429"/>
      <c r="AW404" s="429"/>
      <c r="AX404" s="52"/>
      <c r="AY404" s="52"/>
      <c r="AZ404" s="52"/>
      <c r="BB404">
        <f t="shared" si="105"/>
        <v>0</v>
      </c>
      <c r="BC404" s="514"/>
      <c r="BD404" s="48"/>
      <c r="BE404" s="48"/>
      <c r="BF404" s="48"/>
      <c r="BG404" s="48"/>
      <c r="BH404" s="48"/>
      <c r="BI404" s="48"/>
      <c r="BJ404" s="48"/>
      <c r="BK404" s="539"/>
      <c r="BL404" s="539"/>
      <c r="BM404" s="539"/>
      <c r="BN404" s="539"/>
      <c r="BO404" s="588">
        <f t="shared" si="163"/>
        <v>0</v>
      </c>
      <c r="BP404" s="584"/>
      <c r="BQ404" s="683"/>
      <c r="BR404" s="539"/>
      <c r="BS404" s="575"/>
    </row>
    <row r="405" spans="1:71" ht="15" customHeight="1" x14ac:dyDescent="0.2">
      <c r="A405" s="282"/>
      <c r="B405" s="282"/>
      <c r="C405" s="299" t="s">
        <v>42</v>
      </c>
      <c r="D405" s="341"/>
      <c r="E405" s="343" t="s">
        <v>349</v>
      </c>
      <c r="F405" s="288"/>
      <c r="G405" s="288"/>
      <c r="H405" s="289"/>
      <c r="I405" s="289"/>
      <c r="J405" s="289"/>
      <c r="K405" s="289"/>
      <c r="L405" s="288"/>
      <c r="M405" s="288"/>
      <c r="N405" s="288"/>
      <c r="O405" s="288"/>
      <c r="P405" s="288"/>
      <c r="Q405" s="288"/>
      <c r="R405" s="288"/>
      <c r="S405" s="288"/>
      <c r="T405" s="288"/>
      <c r="U405" s="289"/>
      <c r="V405" s="289"/>
      <c r="W405" s="289"/>
      <c r="X405" s="289"/>
      <c r="Y405" s="289"/>
      <c r="Z405" s="289"/>
      <c r="AA405" s="289"/>
      <c r="AB405" s="289"/>
      <c r="AC405" s="289"/>
      <c r="AD405" s="289"/>
      <c r="AE405" s="289"/>
      <c r="AF405" s="289"/>
      <c r="AG405" s="289"/>
      <c r="AH405" s="289"/>
      <c r="AI405" s="289"/>
      <c r="AJ405" s="289"/>
      <c r="AK405" s="289"/>
      <c r="AL405" s="289"/>
      <c r="AM405" s="289"/>
      <c r="AN405" s="289"/>
      <c r="AO405" s="289"/>
      <c r="AP405" s="289"/>
      <c r="AQ405" s="289"/>
      <c r="AR405" s="289"/>
      <c r="AS405" s="426"/>
      <c r="AT405" s="426"/>
      <c r="AU405" s="426"/>
      <c r="AV405" s="426"/>
      <c r="AW405" s="426"/>
      <c r="AX405" s="44"/>
      <c r="AY405" s="44"/>
      <c r="AZ405" s="44"/>
      <c r="BB405">
        <f t="shared" si="105"/>
        <v>0</v>
      </c>
      <c r="BC405" s="38"/>
      <c r="BD405" s="3"/>
      <c r="BE405" s="3"/>
      <c r="BF405" s="3"/>
      <c r="BG405" s="3"/>
      <c r="BH405" s="3"/>
      <c r="BI405" s="3"/>
      <c r="BJ405" s="3"/>
      <c r="BK405" s="10"/>
      <c r="BL405" s="10"/>
      <c r="BM405" s="10"/>
      <c r="BN405" s="10"/>
      <c r="BO405" s="588">
        <f t="shared" si="163"/>
        <v>0</v>
      </c>
      <c r="BP405" s="578"/>
      <c r="BQ405" s="678"/>
      <c r="BR405" s="10"/>
      <c r="BS405" s="11"/>
    </row>
    <row r="406" spans="1:71" ht="15" customHeight="1" x14ac:dyDescent="0.2">
      <c r="A406" s="282"/>
      <c r="B406" s="282"/>
      <c r="C406" s="299"/>
      <c r="D406" s="299"/>
      <c r="E406" s="289"/>
      <c r="F406" s="289"/>
      <c r="G406" s="289"/>
      <c r="H406" s="289"/>
      <c r="I406" s="289"/>
      <c r="J406" s="289"/>
      <c r="K406" s="289"/>
      <c r="L406" s="289"/>
      <c r="M406" s="289"/>
      <c r="N406" s="289"/>
      <c r="O406" s="289"/>
      <c r="P406" s="289"/>
      <c r="Q406" s="289"/>
      <c r="R406" s="289"/>
      <c r="S406" s="289"/>
      <c r="T406" s="289"/>
      <c r="U406" s="289"/>
      <c r="V406" s="289"/>
      <c r="W406" s="289"/>
      <c r="X406" s="289"/>
      <c r="Y406" s="289"/>
      <c r="Z406" s="289"/>
      <c r="AA406" s="289"/>
      <c r="AB406" s="289"/>
      <c r="AC406" s="289"/>
      <c r="AD406" s="289"/>
      <c r="AE406" s="289"/>
      <c r="AF406" s="289"/>
      <c r="AG406" s="289"/>
      <c r="AH406" s="289"/>
      <c r="AI406" s="289"/>
      <c r="AJ406" s="289"/>
      <c r="AK406" s="289"/>
      <c r="AL406" s="289"/>
      <c r="AM406" s="289"/>
      <c r="AN406" s="289"/>
      <c r="AO406" s="289"/>
      <c r="AP406" s="289"/>
      <c r="AQ406" s="289"/>
      <c r="AR406" s="289"/>
      <c r="AS406" s="426"/>
      <c r="AT406" s="426"/>
      <c r="AU406" s="426"/>
      <c r="AV406" s="426"/>
      <c r="AW406" s="426"/>
      <c r="AX406" s="44"/>
      <c r="AY406" s="44"/>
      <c r="AZ406" s="44"/>
      <c r="BB406">
        <f t="shared" si="105"/>
        <v>0</v>
      </c>
      <c r="BC406" s="38"/>
      <c r="BD406" s="3"/>
      <c r="BE406" s="3"/>
      <c r="BF406" s="3"/>
      <c r="BG406" s="3"/>
      <c r="BH406" s="3"/>
      <c r="BI406" s="3"/>
      <c r="BJ406" s="3"/>
      <c r="BK406" s="10"/>
      <c r="BL406" s="10"/>
      <c r="BM406" s="10"/>
      <c r="BN406" s="10"/>
      <c r="BO406" s="588">
        <f t="shared" si="163"/>
        <v>0</v>
      </c>
      <c r="BP406" s="578"/>
      <c r="BQ406" s="678"/>
      <c r="BR406" s="10"/>
      <c r="BS406" s="11"/>
    </row>
    <row r="407" spans="1:71" ht="15" customHeight="1" x14ac:dyDescent="0.2">
      <c r="A407" s="282"/>
      <c r="B407" s="282"/>
      <c r="C407" s="299"/>
      <c r="D407" s="303"/>
      <c r="E407" s="360"/>
      <c r="F407" s="289"/>
      <c r="G407" s="289"/>
      <c r="H407" s="289"/>
      <c r="I407" s="289"/>
      <c r="J407" s="289"/>
      <c r="K407" s="289"/>
      <c r="L407" s="289"/>
      <c r="M407" s="289"/>
      <c r="N407" s="289"/>
      <c r="O407" s="289"/>
      <c r="P407" s="289"/>
      <c r="Q407" s="289"/>
      <c r="R407" s="289"/>
      <c r="S407" s="289"/>
      <c r="T407" s="289"/>
      <c r="U407" s="289"/>
      <c r="V407" s="289"/>
      <c r="W407" s="289"/>
      <c r="X407" s="289"/>
      <c r="Y407" s="289"/>
      <c r="Z407" s="289"/>
      <c r="AA407" s="289"/>
      <c r="AB407" s="289"/>
      <c r="AC407" s="289"/>
      <c r="AD407" s="289"/>
      <c r="AE407" s="289"/>
      <c r="AF407" s="289"/>
      <c r="AG407" s="289"/>
      <c r="AH407" s="289"/>
      <c r="AI407" s="289"/>
      <c r="AJ407" s="289"/>
      <c r="AK407" s="289"/>
      <c r="AL407" s="289"/>
      <c r="AM407" s="289"/>
      <c r="AN407" s="289"/>
      <c r="AO407" s="289"/>
      <c r="AP407" s="289"/>
      <c r="AQ407" s="289"/>
      <c r="AR407" s="289"/>
      <c r="AS407" s="426"/>
      <c r="AT407" s="426"/>
      <c r="AU407" s="426"/>
      <c r="AV407" s="426"/>
      <c r="AW407" s="426"/>
      <c r="AX407" s="44"/>
      <c r="AY407" s="44"/>
      <c r="AZ407" s="44"/>
      <c r="BB407">
        <f t="shared" si="105"/>
        <v>0</v>
      </c>
      <c r="BC407" s="38"/>
      <c r="BD407" s="3"/>
      <c r="BE407" s="3"/>
      <c r="BF407" s="3"/>
      <c r="BG407" s="3"/>
      <c r="BH407" s="3"/>
      <c r="BI407" s="3"/>
      <c r="BJ407" s="3"/>
      <c r="BK407" s="10"/>
      <c r="BL407" s="10"/>
      <c r="BM407" s="10"/>
      <c r="BN407" s="10"/>
      <c r="BO407" s="588">
        <f t="shared" si="163"/>
        <v>0</v>
      </c>
      <c r="BP407" s="578"/>
      <c r="BQ407" s="678"/>
      <c r="BR407" s="10"/>
      <c r="BS407" s="11"/>
    </row>
    <row r="408" spans="1:71" ht="15" customHeight="1" x14ac:dyDescent="0.2">
      <c r="A408" s="282"/>
      <c r="B408" s="282"/>
      <c r="C408" s="299"/>
      <c r="D408" s="303"/>
      <c r="E408" s="360"/>
      <c r="F408" s="289"/>
      <c r="G408" s="289"/>
      <c r="H408" s="289"/>
      <c r="I408" s="289"/>
      <c r="J408" s="289"/>
      <c r="K408" s="289"/>
      <c r="L408" s="289"/>
      <c r="M408" s="289"/>
      <c r="N408" s="289"/>
      <c r="O408" s="289"/>
      <c r="P408" s="289"/>
      <c r="Q408" s="289"/>
      <c r="R408" s="289"/>
      <c r="S408" s="289"/>
      <c r="T408" s="289"/>
      <c r="U408" s="289"/>
      <c r="V408" s="289"/>
      <c r="W408" s="289"/>
      <c r="X408" s="289"/>
      <c r="Y408" s="289"/>
      <c r="Z408" s="289"/>
      <c r="AA408" s="289"/>
      <c r="AB408" s="289"/>
      <c r="AC408" s="289"/>
      <c r="AD408" s="289"/>
      <c r="AE408" s="289"/>
      <c r="AF408" s="289"/>
      <c r="AG408" s="289"/>
      <c r="AH408" s="289"/>
      <c r="AI408" s="289"/>
      <c r="AJ408" s="289"/>
      <c r="AK408" s="289"/>
      <c r="AL408" s="289"/>
      <c r="AM408" s="289"/>
      <c r="AN408" s="289"/>
      <c r="AO408" s="289"/>
      <c r="AP408" s="289"/>
      <c r="AQ408" s="289"/>
      <c r="AR408" s="289"/>
      <c r="AS408" s="426"/>
      <c r="AT408" s="426"/>
      <c r="AU408" s="426"/>
      <c r="AV408" s="426"/>
      <c r="AW408" s="426"/>
      <c r="AX408" s="44"/>
      <c r="AY408" s="44"/>
      <c r="AZ408" s="44"/>
      <c r="BB408">
        <f t="shared" si="105"/>
        <v>0</v>
      </c>
      <c r="BC408" s="38"/>
      <c r="BD408" s="3"/>
      <c r="BE408" s="3"/>
      <c r="BF408" s="3"/>
      <c r="BG408" s="3"/>
      <c r="BH408" s="3"/>
      <c r="BI408" s="3"/>
      <c r="BJ408" s="3"/>
      <c r="BK408" s="10"/>
      <c r="BL408" s="10"/>
      <c r="BM408" s="10"/>
      <c r="BN408" s="10"/>
      <c r="BO408" s="588">
        <f t="shared" si="163"/>
        <v>0</v>
      </c>
      <c r="BP408" s="578"/>
      <c r="BQ408" s="678"/>
      <c r="BR408" s="10"/>
      <c r="BS408" s="11"/>
    </row>
    <row r="409" spans="1:71" ht="15" customHeight="1" x14ac:dyDescent="0.2">
      <c r="A409" s="282"/>
      <c r="B409" s="282"/>
      <c r="C409" s="299"/>
      <c r="D409" s="303"/>
      <c r="E409" s="360"/>
      <c r="F409" s="289"/>
      <c r="G409" s="289"/>
      <c r="H409" s="289"/>
      <c r="I409" s="289"/>
      <c r="J409" s="289"/>
      <c r="K409" s="289"/>
      <c r="L409" s="289"/>
      <c r="M409" s="289"/>
      <c r="N409" s="289"/>
      <c r="O409" s="289"/>
      <c r="P409" s="289"/>
      <c r="Q409" s="289"/>
      <c r="R409" s="289"/>
      <c r="S409" s="289"/>
      <c r="T409" s="289"/>
      <c r="U409" s="289"/>
      <c r="V409" s="289"/>
      <c r="W409" s="289"/>
      <c r="X409" s="289"/>
      <c r="Y409" s="289"/>
      <c r="Z409" s="289"/>
      <c r="AA409" s="289"/>
      <c r="AB409" s="289"/>
      <c r="AC409" s="289"/>
      <c r="AD409" s="289"/>
      <c r="AE409" s="289"/>
      <c r="AF409" s="289"/>
      <c r="AG409" s="289"/>
      <c r="AH409" s="289"/>
      <c r="AI409" s="289"/>
      <c r="AJ409" s="289"/>
      <c r="AK409" s="289"/>
      <c r="AL409" s="289"/>
      <c r="AM409" s="289"/>
      <c r="AN409" s="289"/>
      <c r="AO409" s="289"/>
      <c r="AP409" s="289"/>
      <c r="AQ409" s="289"/>
      <c r="AR409" s="289"/>
      <c r="AS409" s="426"/>
      <c r="AT409" s="426"/>
      <c r="AU409" s="426"/>
      <c r="AV409" s="426"/>
      <c r="AW409" s="426"/>
      <c r="AX409" s="44"/>
      <c r="AY409" s="44"/>
      <c r="AZ409" s="44"/>
      <c r="BB409">
        <f t="shared" si="105"/>
        <v>0</v>
      </c>
      <c r="BC409" s="38"/>
      <c r="BD409" s="3"/>
      <c r="BE409" s="3"/>
      <c r="BF409" s="3"/>
      <c r="BG409" s="3"/>
      <c r="BH409" s="3"/>
      <c r="BI409" s="3"/>
      <c r="BJ409" s="3"/>
      <c r="BK409" s="10"/>
      <c r="BL409" s="10"/>
      <c r="BM409" s="10"/>
      <c r="BN409" s="10"/>
      <c r="BO409" s="588">
        <f t="shared" si="163"/>
        <v>0</v>
      </c>
      <c r="BP409" s="578"/>
      <c r="BQ409" s="678"/>
      <c r="BR409" s="10"/>
      <c r="BS409" s="11"/>
    </row>
    <row r="410" spans="1:71" s="39" customFormat="1" ht="15" customHeight="1" x14ac:dyDescent="0.2">
      <c r="A410" s="427" t="s">
        <v>43</v>
      </c>
      <c r="B410" s="427"/>
      <c r="C410" s="283"/>
      <c r="D410" s="488"/>
      <c r="E410" s="428" t="s">
        <v>593</v>
      </c>
      <c r="F410" s="295"/>
      <c r="G410" s="295"/>
      <c r="H410" s="295"/>
      <c r="I410" s="295"/>
      <c r="J410" s="295"/>
      <c r="K410" s="295"/>
      <c r="L410" s="295"/>
      <c r="M410" s="295"/>
      <c r="N410" s="295"/>
      <c r="O410" s="295"/>
      <c r="P410" s="295"/>
      <c r="Q410" s="295"/>
      <c r="R410" s="295"/>
      <c r="S410" s="295"/>
      <c r="T410" s="295"/>
      <c r="U410" s="295"/>
      <c r="V410" s="295"/>
      <c r="W410" s="295"/>
      <c r="X410" s="295"/>
      <c r="Y410" s="295"/>
      <c r="Z410" s="295"/>
      <c r="AA410" s="295"/>
      <c r="AB410" s="295"/>
      <c r="AC410" s="295"/>
      <c r="AD410" s="295"/>
      <c r="AE410" s="295"/>
      <c r="AF410" s="295"/>
      <c r="AG410" s="295"/>
      <c r="AH410" s="295"/>
      <c r="AI410" s="295"/>
      <c r="AJ410" s="295"/>
      <c r="AK410" s="295"/>
      <c r="AL410" s="295"/>
      <c r="AM410" s="295"/>
      <c r="AN410" s="295"/>
      <c r="AO410" s="295"/>
      <c r="AP410" s="295"/>
      <c r="AQ410" s="295"/>
      <c r="AR410" s="295"/>
      <c r="AS410" s="429"/>
      <c r="AT410" s="429"/>
      <c r="AU410" s="429"/>
      <c r="AV410" s="429"/>
      <c r="AW410" s="429"/>
      <c r="AX410" s="52"/>
      <c r="AY410" s="52"/>
      <c r="AZ410" s="52"/>
      <c r="BB410">
        <f t="shared" si="105"/>
        <v>0</v>
      </c>
      <c r="BC410" s="514"/>
      <c r="BD410" s="48"/>
      <c r="BE410" s="48"/>
      <c r="BF410" s="48"/>
      <c r="BG410" s="48"/>
      <c r="BH410" s="48"/>
      <c r="BI410" s="48"/>
      <c r="BJ410" s="48"/>
      <c r="BK410" s="539"/>
      <c r="BL410" s="539"/>
      <c r="BM410" s="539"/>
      <c r="BN410" s="539"/>
      <c r="BO410" s="588">
        <f t="shared" si="163"/>
        <v>0</v>
      </c>
      <c r="BP410" s="584"/>
      <c r="BQ410" s="683"/>
      <c r="BR410" s="539"/>
      <c r="BS410" s="575"/>
    </row>
    <row r="411" spans="1:71" ht="15" customHeight="1" x14ac:dyDescent="0.2">
      <c r="A411" s="282"/>
      <c r="B411" s="282"/>
      <c r="C411" s="299" t="s">
        <v>44</v>
      </c>
      <c r="D411" s="341"/>
      <c r="E411" s="343" t="s">
        <v>349</v>
      </c>
      <c r="F411" s="288"/>
      <c r="G411" s="288"/>
      <c r="H411" s="289"/>
      <c r="I411" s="289"/>
      <c r="J411" s="289"/>
      <c r="K411" s="289"/>
      <c r="L411" s="288"/>
      <c r="M411" s="288"/>
      <c r="N411" s="288"/>
      <c r="O411" s="288"/>
      <c r="P411" s="288"/>
      <c r="Q411" s="288"/>
      <c r="R411" s="288"/>
      <c r="S411" s="288"/>
      <c r="T411" s="288"/>
      <c r="U411" s="289"/>
      <c r="V411" s="289"/>
      <c r="W411" s="289"/>
      <c r="X411" s="289"/>
      <c r="Y411" s="289"/>
      <c r="Z411" s="289"/>
      <c r="AA411" s="289"/>
      <c r="AB411" s="289"/>
      <c r="AC411" s="289"/>
      <c r="AD411" s="289"/>
      <c r="AE411" s="289"/>
      <c r="AF411" s="289"/>
      <c r="AG411" s="289"/>
      <c r="AH411" s="289"/>
      <c r="AI411" s="289"/>
      <c r="AJ411" s="289"/>
      <c r="AK411" s="289"/>
      <c r="AL411" s="289"/>
      <c r="AM411" s="289"/>
      <c r="AN411" s="289"/>
      <c r="AO411" s="289"/>
      <c r="AP411" s="289"/>
      <c r="AQ411" s="289"/>
      <c r="AR411" s="289"/>
      <c r="AS411" s="426"/>
      <c r="AT411" s="426"/>
      <c r="AU411" s="426"/>
      <c r="AV411" s="426"/>
      <c r="AW411" s="426"/>
      <c r="AX411" s="44"/>
      <c r="AY411" s="44"/>
      <c r="AZ411" s="44"/>
      <c r="BB411">
        <f t="shared" si="105"/>
        <v>0</v>
      </c>
      <c r="BC411" s="38"/>
      <c r="BD411" s="3"/>
      <c r="BE411" s="3"/>
      <c r="BF411" s="3"/>
      <c r="BG411" s="3"/>
      <c r="BH411" s="3"/>
      <c r="BI411" s="3"/>
      <c r="BJ411" s="3"/>
      <c r="BK411" s="10"/>
      <c r="BL411" s="10"/>
      <c r="BM411" s="10"/>
      <c r="BN411" s="10"/>
      <c r="BO411" s="588">
        <f t="shared" si="163"/>
        <v>0</v>
      </c>
      <c r="BP411" s="578"/>
      <c r="BQ411" s="678"/>
      <c r="BR411" s="10"/>
      <c r="BS411" s="11"/>
    </row>
    <row r="412" spans="1:71" ht="15" customHeight="1" x14ac:dyDescent="0.2">
      <c r="A412" s="282"/>
      <c r="B412" s="282"/>
      <c r="C412" s="430"/>
      <c r="D412" s="430"/>
      <c r="E412" s="289"/>
      <c r="F412" s="289"/>
      <c r="G412" s="289"/>
      <c r="H412" s="289"/>
      <c r="I412" s="289"/>
      <c r="J412" s="289"/>
      <c r="K412" s="289"/>
      <c r="L412" s="289"/>
      <c r="M412" s="289"/>
      <c r="N412" s="289"/>
      <c r="O412" s="289"/>
      <c r="P412" s="289"/>
      <c r="Q412" s="289"/>
      <c r="R412" s="289"/>
      <c r="S412" s="289"/>
      <c r="T412" s="289"/>
      <c r="U412" s="289"/>
      <c r="V412" s="289"/>
      <c r="W412" s="289"/>
      <c r="X412" s="289"/>
      <c r="Y412" s="289"/>
      <c r="Z412" s="289"/>
      <c r="AA412" s="289"/>
      <c r="AB412" s="289"/>
      <c r="AC412" s="289"/>
      <c r="AD412" s="289"/>
      <c r="AE412" s="289"/>
      <c r="AF412" s="289"/>
      <c r="AG412" s="289"/>
      <c r="AH412" s="289"/>
      <c r="AI412" s="289"/>
      <c r="AJ412" s="289"/>
      <c r="AK412" s="289"/>
      <c r="AL412" s="289"/>
      <c r="AM412" s="289"/>
      <c r="AN412" s="289"/>
      <c r="AO412" s="289"/>
      <c r="AP412" s="289"/>
      <c r="AQ412" s="289"/>
      <c r="AR412" s="289"/>
      <c r="AS412" s="426"/>
      <c r="AT412" s="426"/>
      <c r="AU412" s="426"/>
      <c r="AV412" s="426"/>
      <c r="AW412" s="426"/>
      <c r="AX412" s="44"/>
      <c r="AY412" s="44"/>
      <c r="AZ412" s="44"/>
      <c r="BB412">
        <f t="shared" si="105"/>
        <v>0</v>
      </c>
      <c r="BC412" s="38"/>
      <c r="BD412" s="3"/>
      <c r="BE412" s="3"/>
      <c r="BF412" s="3"/>
      <c r="BG412" s="3"/>
      <c r="BH412" s="3"/>
      <c r="BI412" s="3"/>
      <c r="BJ412" s="3"/>
      <c r="BK412" s="10"/>
      <c r="BL412" s="10"/>
      <c r="BM412" s="10"/>
      <c r="BN412" s="10"/>
      <c r="BO412" s="588">
        <f t="shared" si="163"/>
        <v>0</v>
      </c>
      <c r="BP412" s="578"/>
      <c r="BQ412" s="678"/>
      <c r="BR412" s="10"/>
      <c r="BS412" s="11"/>
    </row>
    <row r="413" spans="1:71" ht="15" customHeight="1" thickBot="1" x14ac:dyDescent="0.25">
      <c r="A413" s="282"/>
      <c r="B413" s="282"/>
      <c r="C413" s="430"/>
      <c r="D413" s="430"/>
      <c r="E413" s="284"/>
      <c r="F413" s="284"/>
      <c r="G413" s="284"/>
      <c r="H413" s="284"/>
      <c r="I413" s="284"/>
      <c r="J413" s="284"/>
      <c r="K413" s="284"/>
      <c r="L413" s="284"/>
      <c r="M413" s="284"/>
      <c r="N413" s="284"/>
      <c r="O413" s="284"/>
      <c r="P413" s="284"/>
      <c r="Q413" s="284"/>
      <c r="R413" s="284"/>
      <c r="S413" s="284"/>
      <c r="T413" s="284"/>
      <c r="U413" s="284"/>
      <c r="V413" s="284"/>
      <c r="W413" s="284"/>
      <c r="X413" s="284"/>
      <c r="Y413" s="284"/>
      <c r="Z413" s="284"/>
      <c r="AA413" s="284"/>
      <c r="AB413" s="284"/>
      <c r="AC413" s="284"/>
      <c r="AD413" s="284"/>
      <c r="AE413" s="284"/>
      <c r="AF413" s="284"/>
      <c r="AG413" s="284"/>
      <c r="AH413" s="284"/>
      <c r="AI413" s="284"/>
      <c r="AJ413" s="284"/>
      <c r="AK413" s="284"/>
      <c r="AL413" s="284"/>
      <c r="AM413" s="284"/>
      <c r="AN413" s="284"/>
      <c r="AO413" s="284"/>
      <c r="AP413" s="284"/>
      <c r="AQ413" s="284"/>
      <c r="AR413" s="431"/>
      <c r="AS413" s="426"/>
      <c r="AT413" s="426"/>
      <c r="AU413" s="426"/>
      <c r="AV413" s="426"/>
      <c r="AW413" s="426"/>
      <c r="AX413" s="44"/>
      <c r="AY413" s="44"/>
      <c r="AZ413" s="44"/>
      <c r="BB413">
        <f t="shared" si="105"/>
        <v>0</v>
      </c>
      <c r="BC413" s="38"/>
      <c r="BD413" s="3"/>
      <c r="BE413" s="3"/>
      <c r="BF413" s="3"/>
      <c r="BG413" s="3"/>
      <c r="BH413" s="3"/>
      <c r="BI413" s="3"/>
      <c r="BJ413" s="3"/>
      <c r="BK413" s="10"/>
      <c r="BL413" s="10"/>
      <c r="BM413" s="10"/>
      <c r="BN413" s="10"/>
      <c r="BO413" s="588">
        <f t="shared" si="163"/>
        <v>0</v>
      </c>
      <c r="BP413" s="599"/>
      <c r="BQ413" s="685"/>
      <c r="BR413" s="10"/>
      <c r="BS413" s="11"/>
    </row>
    <row r="414" spans="1:71" x14ac:dyDescent="0.2">
      <c r="A414" s="432"/>
      <c r="B414" s="432"/>
      <c r="C414" s="432"/>
      <c r="D414" s="432"/>
      <c r="E414" s="432"/>
      <c r="F414" s="432"/>
      <c r="G414" s="432"/>
      <c r="H414" s="432"/>
      <c r="I414" s="432"/>
      <c r="J414" s="432"/>
      <c r="K414" s="432"/>
      <c r="L414" s="432"/>
      <c r="M414" s="432"/>
      <c r="N414" s="432"/>
      <c r="O414" s="432"/>
      <c r="P414" s="432"/>
      <c r="Q414" s="432"/>
      <c r="R414" s="432"/>
      <c r="S414" s="432"/>
      <c r="T414" s="432"/>
      <c r="U414" s="432"/>
      <c r="V414" s="432"/>
      <c r="W414" s="432"/>
      <c r="X414" s="432"/>
      <c r="Y414" s="432"/>
      <c r="Z414" s="432"/>
      <c r="AA414" s="432"/>
      <c r="AB414" s="432"/>
      <c r="AC414" s="432"/>
      <c r="AD414" s="432"/>
      <c r="AE414" s="432"/>
      <c r="AF414" s="432"/>
      <c r="AG414" s="432"/>
      <c r="AH414" s="432"/>
      <c r="AI414" s="432"/>
      <c r="AJ414" s="432"/>
      <c r="AK414" s="432"/>
      <c r="AL414" s="432"/>
      <c r="AM414" s="432"/>
      <c r="AN414" s="432"/>
      <c r="AO414" s="432"/>
      <c r="AP414" s="432"/>
      <c r="AQ414" s="432"/>
      <c r="AR414" s="432">
        <f>SUBTOTAL(9,AR33:AR171)</f>
        <v>477985456.72298002</v>
      </c>
      <c r="AS414" s="433"/>
      <c r="AT414" s="433"/>
      <c r="AU414" s="433"/>
      <c r="AV414" s="433"/>
      <c r="AW414" s="433"/>
      <c r="BA414" s="275"/>
      <c r="BM414" s="11"/>
      <c r="BN414" s="11"/>
      <c r="BO414" s="11"/>
      <c r="BP414" s="11"/>
      <c r="BR414" s="11"/>
      <c r="BS414" s="11"/>
    </row>
    <row r="415" spans="1:71" s="19" customFormat="1" x14ac:dyDescent="0.2">
      <c r="A415" s="432"/>
      <c r="B415" s="432"/>
      <c r="C415" s="432"/>
      <c r="D415" s="432"/>
      <c r="E415" s="1494" t="s">
        <v>343</v>
      </c>
      <c r="F415" s="1494"/>
      <c r="G415" s="1494"/>
      <c r="H415" s="1494"/>
      <c r="I415" s="1494"/>
      <c r="J415" s="1494"/>
      <c r="K415" s="1494"/>
      <c r="L415" s="1494"/>
      <c r="M415" s="432"/>
      <c r="N415" s="432"/>
      <c r="O415" s="432"/>
      <c r="P415" s="432"/>
      <c r="Q415" s="432"/>
      <c r="R415" s="1495" t="s">
        <v>931</v>
      </c>
      <c r="S415" s="1495"/>
      <c r="T415" s="1495"/>
      <c r="U415" s="432"/>
      <c r="V415" s="432"/>
      <c r="W415" s="432"/>
      <c r="X415" s="432"/>
      <c r="Y415" s="432"/>
      <c r="Z415" s="432"/>
      <c r="AA415" s="432"/>
      <c r="AB415" s="432"/>
      <c r="AC415" s="432"/>
      <c r="AD415" s="432"/>
      <c r="AE415" s="432"/>
      <c r="AF415" s="432"/>
      <c r="AG415" s="432"/>
      <c r="AH415" s="432"/>
      <c r="AI415" s="432"/>
      <c r="AJ415" s="432"/>
      <c r="AK415" s="432"/>
      <c r="AL415" s="432"/>
      <c r="AM415" s="432"/>
      <c r="AN415" s="432"/>
      <c r="AO415" s="432"/>
      <c r="AP415" s="1496" t="s">
        <v>437</v>
      </c>
      <c r="AQ415" s="1496"/>
      <c r="AR415" s="1496"/>
      <c r="AS415" s="434"/>
      <c r="AT415" s="434"/>
      <c r="AU415" s="434"/>
      <c r="AV415" s="434"/>
      <c r="AW415" s="433"/>
      <c r="AX415" s="36"/>
      <c r="AY415" s="36"/>
      <c r="AZ415" s="36"/>
      <c r="BK415" s="11"/>
      <c r="BL415" s="11"/>
      <c r="BM415" s="11"/>
      <c r="BN415" s="11"/>
      <c r="BO415" s="11"/>
      <c r="BP415" s="11"/>
      <c r="BQ415" s="674"/>
      <c r="BR415" s="11"/>
      <c r="BS415" s="11"/>
    </row>
    <row r="416" spans="1:71" s="19" customFormat="1" x14ac:dyDescent="0.2">
      <c r="A416" s="432"/>
      <c r="B416" s="432"/>
      <c r="C416" s="432"/>
      <c r="D416" s="432"/>
      <c r="E416" s="1494" t="s">
        <v>344</v>
      </c>
      <c r="F416" s="1494"/>
      <c r="G416" s="1494"/>
      <c r="H416" s="1494"/>
      <c r="I416" s="1494"/>
      <c r="J416" s="1494"/>
      <c r="K416" s="1494"/>
      <c r="L416" s="1494"/>
      <c r="M416" s="432"/>
      <c r="N416" s="432"/>
      <c r="O416" s="432"/>
      <c r="P416" s="432"/>
      <c r="Q416" s="432"/>
      <c r="R416" s="432"/>
      <c r="S416" s="432"/>
      <c r="T416" s="432"/>
      <c r="U416" s="432"/>
      <c r="V416" s="432"/>
      <c r="W416" s="432"/>
      <c r="X416" s="432"/>
      <c r="Y416" s="432"/>
      <c r="Z416" s="432"/>
      <c r="AA416" s="432"/>
      <c r="AB416" s="432"/>
      <c r="AC416" s="432"/>
      <c r="AD416" s="432"/>
      <c r="AE416" s="432"/>
      <c r="AF416" s="432"/>
      <c r="AG416" s="432"/>
      <c r="AH416" s="432"/>
      <c r="AI416" s="432"/>
      <c r="AJ416" s="432"/>
      <c r="AK416" s="432"/>
      <c r="AL416" s="432"/>
      <c r="AM416" s="432"/>
      <c r="AN416" s="432"/>
      <c r="AO416" s="432"/>
      <c r="AP416" s="1496"/>
      <c r="AQ416" s="1496"/>
      <c r="AR416" s="1496"/>
      <c r="AS416" s="435"/>
      <c r="AT416" s="435"/>
      <c r="AU416" s="433"/>
      <c r="AV416" s="433"/>
      <c r="AW416" s="433"/>
      <c r="AX416" s="36"/>
      <c r="AY416" s="36"/>
      <c r="AZ416" s="36"/>
      <c r="BK416" s="11"/>
      <c r="BL416" s="11"/>
      <c r="BQ416" s="674"/>
    </row>
    <row r="417" spans="1:69" s="19" customFormat="1" x14ac:dyDescent="0.2">
      <c r="A417" s="432"/>
      <c r="B417" s="432"/>
      <c r="C417" s="432"/>
      <c r="D417" s="432"/>
      <c r="E417" s="1494" t="s">
        <v>92</v>
      </c>
      <c r="F417" s="1494"/>
      <c r="G417" s="1494"/>
      <c r="H417" s="1494"/>
      <c r="I417" s="1494"/>
      <c r="J417" s="1494"/>
      <c r="K417" s="1494"/>
      <c r="L417" s="1494"/>
      <c r="M417" s="432"/>
      <c r="N417" s="432"/>
      <c r="O417" s="432"/>
      <c r="P417" s="432"/>
      <c r="Q417" s="432"/>
      <c r="R417" s="1495" t="s">
        <v>345</v>
      </c>
      <c r="S417" s="1495"/>
      <c r="T417" s="1495"/>
      <c r="U417" s="432"/>
      <c r="V417" s="432"/>
      <c r="W417" s="432"/>
      <c r="X417" s="432"/>
      <c r="Y417" s="432"/>
      <c r="Z417" s="432"/>
      <c r="AA417" s="432"/>
      <c r="AB417" s="432"/>
      <c r="AC417" s="432"/>
      <c r="AD417" s="432"/>
      <c r="AE417" s="432"/>
      <c r="AF417" s="432"/>
      <c r="AG417" s="432"/>
      <c r="AH417" s="432"/>
      <c r="AI417" s="432"/>
      <c r="AJ417" s="432"/>
      <c r="AK417" s="432"/>
      <c r="AL417" s="432"/>
      <c r="AM417" s="432"/>
      <c r="AN417" s="432"/>
      <c r="AO417" s="432"/>
      <c r="AP417" s="1496" t="s">
        <v>345</v>
      </c>
      <c r="AQ417" s="1496"/>
      <c r="AR417" s="1496"/>
      <c r="AS417" s="434"/>
      <c r="AT417" s="434"/>
      <c r="AU417" s="433"/>
      <c r="AV417" s="433"/>
      <c r="AW417" s="433"/>
      <c r="AX417" s="36"/>
      <c r="AY417" s="36"/>
      <c r="AZ417" s="36"/>
      <c r="BK417" s="11"/>
      <c r="BL417" s="11"/>
      <c r="BQ417" s="674"/>
    </row>
    <row r="418" spans="1:69" s="19" customFormat="1" x14ac:dyDescent="0.2">
      <c r="A418" s="432"/>
      <c r="B418" s="432"/>
      <c r="C418" s="432"/>
      <c r="D418" s="432"/>
      <c r="E418" s="536"/>
      <c r="F418" s="535"/>
      <c r="G418" s="436"/>
      <c r="H418" s="437"/>
      <c r="I418" s="437"/>
      <c r="J418" s="437"/>
      <c r="K418" s="432"/>
      <c r="L418" s="432"/>
      <c r="M418" s="432"/>
      <c r="N418" s="432"/>
      <c r="O418" s="432"/>
      <c r="P418" s="432"/>
      <c r="Q418" s="432"/>
      <c r="R418" s="432"/>
      <c r="S418" s="432"/>
      <c r="T418" s="432"/>
      <c r="U418" s="432"/>
      <c r="V418" s="432"/>
      <c r="W418" s="432"/>
      <c r="X418" s="432"/>
      <c r="Y418" s="432"/>
      <c r="Z418" s="432"/>
      <c r="AA418" s="432"/>
      <c r="AB418" s="432"/>
      <c r="AC418" s="432"/>
      <c r="AD418" s="432"/>
      <c r="AE418" s="432"/>
      <c r="AF418" s="432"/>
      <c r="AG418" s="432"/>
      <c r="AH418" s="432"/>
      <c r="AI418" s="432"/>
      <c r="AJ418" s="432"/>
      <c r="AK418" s="432"/>
      <c r="AL418" s="432"/>
      <c r="AM418" s="432"/>
      <c r="AN418" s="432"/>
      <c r="AO418" s="432"/>
      <c r="AP418" s="438"/>
      <c r="AQ418" s="438"/>
      <c r="AR418" s="438"/>
      <c r="AS418" s="435"/>
      <c r="AT418" s="435"/>
      <c r="AU418" s="433"/>
      <c r="AV418" s="433"/>
      <c r="AW418" s="433"/>
      <c r="AX418" s="36"/>
      <c r="AY418" s="36"/>
      <c r="AZ418" s="36"/>
      <c r="BK418" s="11"/>
      <c r="BL418" s="11"/>
      <c r="BQ418" s="674"/>
    </row>
    <row r="419" spans="1:69" s="19" customFormat="1" x14ac:dyDescent="0.2">
      <c r="A419" s="432"/>
      <c r="B419" s="432"/>
      <c r="C419" s="432"/>
      <c r="D419" s="432"/>
      <c r="E419" s="536"/>
      <c r="F419" s="535"/>
      <c r="G419" s="436"/>
      <c r="H419" s="437"/>
      <c r="I419" s="437"/>
      <c r="J419" s="437"/>
      <c r="K419" s="432"/>
      <c r="L419" s="432"/>
      <c r="M419" s="432"/>
      <c r="N419" s="432"/>
      <c r="O419" s="432"/>
      <c r="P419" s="432"/>
      <c r="Q419" s="432"/>
      <c r="R419" s="432"/>
      <c r="S419" s="432"/>
      <c r="T419" s="432"/>
      <c r="U419" s="432"/>
      <c r="V419" s="432"/>
      <c r="W419" s="432"/>
      <c r="X419" s="432"/>
      <c r="Y419" s="432"/>
      <c r="Z419" s="432"/>
      <c r="AA419" s="432"/>
      <c r="AB419" s="432"/>
      <c r="AC419" s="432"/>
      <c r="AD419" s="432"/>
      <c r="AE419" s="432"/>
      <c r="AF419" s="432"/>
      <c r="AG419" s="432"/>
      <c r="AH419" s="432"/>
      <c r="AI419" s="432"/>
      <c r="AJ419" s="432"/>
      <c r="AK419" s="432"/>
      <c r="AL419" s="432"/>
      <c r="AM419" s="432"/>
      <c r="AN419" s="432"/>
      <c r="AO419" s="432"/>
      <c r="AP419" s="438"/>
      <c r="AQ419" s="438"/>
      <c r="AR419" s="438"/>
      <c r="AS419" s="435"/>
      <c r="AT419" s="435"/>
      <c r="AU419" s="433"/>
      <c r="AV419" s="433"/>
      <c r="AW419" s="433"/>
      <c r="AX419" s="36"/>
      <c r="AY419" s="36"/>
      <c r="AZ419" s="36"/>
      <c r="BK419" s="11"/>
      <c r="BL419" s="11"/>
      <c r="BQ419" s="674"/>
    </row>
    <row r="420" spans="1:69" s="19" customFormat="1" x14ac:dyDescent="0.2">
      <c r="A420" s="432"/>
      <c r="B420" s="432"/>
      <c r="C420" s="432"/>
      <c r="D420" s="432"/>
      <c r="E420" s="536"/>
      <c r="F420" s="535"/>
      <c r="G420" s="436"/>
      <c r="H420" s="439"/>
      <c r="I420" s="439"/>
      <c r="J420" s="439"/>
      <c r="K420" s="432"/>
      <c r="L420" s="432"/>
      <c r="M420" s="432"/>
      <c r="N420" s="432"/>
      <c r="O420" s="432"/>
      <c r="P420" s="432"/>
      <c r="Q420" s="432"/>
      <c r="R420" s="432"/>
      <c r="S420" s="432"/>
      <c r="T420" s="432"/>
      <c r="U420" s="432"/>
      <c r="V420" s="432"/>
      <c r="W420" s="432"/>
      <c r="X420" s="432"/>
      <c r="Y420" s="432"/>
      <c r="Z420" s="432"/>
      <c r="AA420" s="432"/>
      <c r="AB420" s="432"/>
      <c r="AC420" s="432"/>
      <c r="AD420" s="432"/>
      <c r="AE420" s="432"/>
      <c r="AF420" s="432"/>
      <c r="AG420" s="432"/>
      <c r="AH420" s="432"/>
      <c r="AI420" s="432"/>
      <c r="AJ420" s="432"/>
      <c r="AK420" s="432"/>
      <c r="AL420" s="432"/>
      <c r="AM420" s="432"/>
      <c r="AN420" s="432"/>
      <c r="AO420" s="432"/>
      <c r="AP420" s="438"/>
      <c r="AQ420" s="438"/>
      <c r="AR420" s="438"/>
      <c r="AS420" s="435"/>
      <c r="AT420" s="435"/>
      <c r="AU420" s="433"/>
      <c r="AV420" s="433"/>
      <c r="AW420" s="433"/>
      <c r="AX420" s="36"/>
      <c r="AY420" s="36"/>
      <c r="AZ420" s="36"/>
      <c r="BK420" s="11"/>
      <c r="BL420" s="11"/>
      <c r="BQ420" s="674"/>
    </row>
    <row r="421" spans="1:69" s="19" customFormat="1" x14ac:dyDescent="0.2">
      <c r="A421" s="432"/>
      <c r="B421" s="432"/>
      <c r="C421" s="432"/>
      <c r="D421" s="432"/>
      <c r="E421" s="536"/>
      <c r="F421" s="535"/>
      <c r="G421" s="436"/>
      <c r="H421" s="439"/>
      <c r="I421" s="439"/>
      <c r="J421" s="439"/>
      <c r="K421" s="432"/>
      <c r="L421" s="432"/>
      <c r="M421" s="432"/>
      <c r="N421" s="432"/>
      <c r="O421" s="432"/>
      <c r="P421" s="432"/>
      <c r="Q421" s="432"/>
      <c r="R421" s="432"/>
      <c r="S421" s="432"/>
      <c r="T421" s="432"/>
      <c r="U421" s="432"/>
      <c r="V421" s="432"/>
      <c r="W421" s="432"/>
      <c r="X421" s="432"/>
      <c r="Y421" s="432"/>
      <c r="Z421" s="432"/>
      <c r="AA421" s="432"/>
      <c r="AB421" s="432"/>
      <c r="AC421" s="432"/>
      <c r="AD421" s="432"/>
      <c r="AE421" s="432"/>
      <c r="AF421" s="432"/>
      <c r="AG421" s="432"/>
      <c r="AH421" s="432"/>
      <c r="AI421" s="432"/>
      <c r="AJ421" s="432"/>
      <c r="AK421" s="432"/>
      <c r="AL421" s="432"/>
      <c r="AM421" s="432"/>
      <c r="AN421" s="432"/>
      <c r="AO421" s="432"/>
      <c r="AP421" s="438"/>
      <c r="AQ421" s="438"/>
      <c r="AR421" s="438"/>
      <c r="AS421" s="435"/>
      <c r="AT421" s="435"/>
      <c r="AU421" s="433"/>
      <c r="AV421" s="433"/>
      <c r="AW421" s="433"/>
      <c r="AX421" s="36"/>
      <c r="AY421" s="36"/>
      <c r="AZ421" s="36"/>
      <c r="BK421" s="11"/>
      <c r="BL421" s="11"/>
      <c r="BQ421" s="674"/>
    </row>
    <row r="422" spans="1:69" s="19" customFormat="1" x14ac:dyDescent="0.2">
      <c r="A422" s="432"/>
      <c r="B422" s="432"/>
      <c r="C422" s="432"/>
      <c r="D422" s="432"/>
      <c r="E422" s="1450" t="s">
        <v>633</v>
      </c>
      <c r="F422" s="1450"/>
      <c r="G422" s="1450"/>
      <c r="H422" s="1450"/>
      <c r="I422" s="1450"/>
      <c r="J422" s="1450"/>
      <c r="K422" s="1450"/>
      <c r="L422" s="1450"/>
      <c r="M422" s="432"/>
      <c r="N422" s="432"/>
      <c r="O422" s="432"/>
      <c r="P422" s="432"/>
      <c r="Q422" s="432"/>
      <c r="R422" s="1503" t="s">
        <v>346</v>
      </c>
      <c r="S422" s="1503"/>
      <c r="T422" s="1503"/>
      <c r="U422" s="432"/>
      <c r="V422" s="432"/>
      <c r="W422" s="432"/>
      <c r="X422" s="432"/>
      <c r="Y422" s="432"/>
      <c r="Z422" s="432"/>
      <c r="AA422" s="432"/>
      <c r="AB422" s="432"/>
      <c r="AC422" s="432"/>
      <c r="AD422" s="432"/>
      <c r="AE422" s="432"/>
      <c r="AF422" s="432"/>
      <c r="AG422" s="432"/>
      <c r="AH422" s="432"/>
      <c r="AI422" s="432"/>
      <c r="AJ422" s="432"/>
      <c r="AK422" s="432"/>
      <c r="AL422" s="432"/>
      <c r="AM422" s="432"/>
      <c r="AN422" s="432"/>
      <c r="AO422" s="432"/>
      <c r="AP422" s="1504" t="s">
        <v>346</v>
      </c>
      <c r="AQ422" s="1504"/>
      <c r="AR422" s="1504"/>
      <c r="AS422" s="435"/>
      <c r="AT422" s="435"/>
      <c r="AU422" s="433"/>
      <c r="AV422" s="433"/>
      <c r="AW422" s="433"/>
      <c r="AX422" s="36"/>
      <c r="AY422" s="36"/>
      <c r="AZ422" s="36"/>
      <c r="BK422" s="11"/>
      <c r="BL422" s="11"/>
      <c r="BQ422" s="674"/>
    </row>
    <row r="423" spans="1:69" s="19" customFormat="1" x14ac:dyDescent="0.2">
      <c r="A423" s="432"/>
      <c r="B423" s="432"/>
      <c r="C423" s="432"/>
      <c r="D423" s="432"/>
      <c r="E423" s="1445" t="s">
        <v>634</v>
      </c>
      <c r="F423" s="1445"/>
      <c r="G423" s="1445"/>
      <c r="H423" s="1445"/>
      <c r="I423" s="1445"/>
      <c r="J423" s="1445"/>
      <c r="K423" s="1445"/>
      <c r="L423" s="1445"/>
      <c r="M423" s="432"/>
      <c r="N423" s="432"/>
      <c r="O423" s="432"/>
      <c r="P423" s="432"/>
      <c r="Q423" s="432"/>
      <c r="R423" s="1495" t="s">
        <v>347</v>
      </c>
      <c r="S423" s="1495"/>
      <c r="T423" s="1495"/>
      <c r="U423" s="432"/>
      <c r="V423" s="432"/>
      <c r="W423" s="432"/>
      <c r="X423" s="432"/>
      <c r="Y423" s="432"/>
      <c r="Z423" s="432"/>
      <c r="AA423" s="432"/>
      <c r="AB423" s="432"/>
      <c r="AC423" s="432"/>
      <c r="AD423" s="432"/>
      <c r="AE423" s="432"/>
      <c r="AF423" s="432"/>
      <c r="AG423" s="432"/>
      <c r="AH423" s="432"/>
      <c r="AI423" s="432"/>
      <c r="AJ423" s="432"/>
      <c r="AK423" s="432"/>
      <c r="AL423" s="432"/>
      <c r="AM423" s="432"/>
      <c r="AN423" s="432"/>
      <c r="AO423" s="432"/>
      <c r="AP423" s="1502" t="s">
        <v>347</v>
      </c>
      <c r="AQ423" s="1502"/>
      <c r="AR423" s="1502"/>
      <c r="AS423" s="440"/>
      <c r="AT423" s="440"/>
      <c r="AU423" s="433"/>
      <c r="AV423" s="433"/>
      <c r="AW423" s="433"/>
      <c r="AX423" s="36"/>
      <c r="AY423" s="36"/>
      <c r="AZ423" s="36"/>
      <c r="BK423" s="11"/>
      <c r="BL423" s="11"/>
      <c r="BQ423" s="674"/>
    </row>
    <row r="424" spans="1:69" s="19" customFormat="1" x14ac:dyDescent="0.2">
      <c r="A424"/>
      <c r="B424"/>
      <c r="C424"/>
      <c r="D424"/>
      <c r="E424" s="28"/>
      <c r="F424" s="28"/>
      <c r="G424" s="28"/>
      <c r="H424" s="28"/>
      <c r="I424" s="28"/>
      <c r="J424" s="28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 s="28"/>
      <c r="AS424" s="46"/>
      <c r="AT424" s="46"/>
      <c r="AU424" s="36"/>
      <c r="AV424" s="36"/>
      <c r="AW424" s="36"/>
      <c r="AX424" s="36"/>
      <c r="AY424" s="36"/>
      <c r="AZ424" s="36"/>
      <c r="BK424" s="11"/>
      <c r="BL424" s="11"/>
      <c r="BQ424" s="674"/>
    </row>
  </sheetData>
  <mergeCells count="95">
    <mergeCell ref="BM5:BM7"/>
    <mergeCell ref="BR5:BR7"/>
    <mergeCell ref="BL5:BL7"/>
    <mergeCell ref="E423:L423"/>
    <mergeCell ref="R423:T423"/>
    <mergeCell ref="AP423:AR423"/>
    <mergeCell ref="E416:L416"/>
    <mergeCell ref="AP416:AR416"/>
    <mergeCell ref="E417:L417"/>
    <mergeCell ref="R417:T417"/>
    <mergeCell ref="AP417:AR417"/>
    <mergeCell ref="E422:L422"/>
    <mergeCell ref="R422:T422"/>
    <mergeCell ref="AP422:AR422"/>
    <mergeCell ref="AR6:AR7"/>
    <mergeCell ref="Y6:Y7"/>
    <mergeCell ref="AA6:AA7"/>
    <mergeCell ref="AB6:AB7"/>
    <mergeCell ref="AC6:AC7"/>
    <mergeCell ref="AF6:AF7"/>
    <mergeCell ref="AG6:AG7"/>
    <mergeCell ref="AO6:AO7"/>
    <mergeCell ref="AP6:AP7"/>
    <mergeCell ref="AQ6:AQ7"/>
    <mergeCell ref="AE6:AE7"/>
    <mergeCell ref="AH5:AH7"/>
    <mergeCell ref="AI5:AI7"/>
    <mergeCell ref="AJ5:AJ7"/>
    <mergeCell ref="AK5:AK7"/>
    <mergeCell ref="E24:M24"/>
    <mergeCell ref="E28:M28"/>
    <mergeCell ref="E415:L415"/>
    <mergeCell ref="R415:T415"/>
    <mergeCell ref="AP415:AR415"/>
    <mergeCell ref="AT5:AV5"/>
    <mergeCell ref="AW5:AW7"/>
    <mergeCell ref="AX5:AZ5"/>
    <mergeCell ref="AT6:AT7"/>
    <mergeCell ref="AU6:AU7"/>
    <mergeCell ref="AV6:AV7"/>
    <mergeCell ref="AX6:AX7"/>
    <mergeCell ref="AY6:AZ6"/>
    <mergeCell ref="H6:H7"/>
    <mergeCell ref="I6:J6"/>
    <mergeCell ref="K6:K7"/>
    <mergeCell ref="P6:P7"/>
    <mergeCell ref="Q6:Q7"/>
    <mergeCell ref="X6:X7"/>
    <mergeCell ref="AD6:AD7"/>
    <mergeCell ref="BN5:BN7"/>
    <mergeCell ref="BO5:BO7"/>
    <mergeCell ref="BC5:BC7"/>
    <mergeCell ref="BD5:BD7"/>
    <mergeCell ref="BE5:BE7"/>
    <mergeCell ref="BF5:BF7"/>
    <mergeCell ref="BG5:BG7"/>
    <mergeCell ref="BH5:BH7"/>
    <mergeCell ref="AN5:AN7"/>
    <mergeCell ref="AO5:AR5"/>
    <mergeCell ref="AS5:AS7"/>
    <mergeCell ref="BI5:BI7"/>
    <mergeCell ref="BJ5:BJ7"/>
    <mergeCell ref="BK5:BK7"/>
    <mergeCell ref="A1:AZ1"/>
    <mergeCell ref="A2:AZ2"/>
    <mergeCell ref="A3:AZ3"/>
    <mergeCell ref="A5:A7"/>
    <mergeCell ref="B5:B7"/>
    <mergeCell ref="C5:C7"/>
    <mergeCell ref="D5:D7"/>
    <mergeCell ref="E5:E7"/>
    <mergeCell ref="F5:F7"/>
    <mergeCell ref="G5:G7"/>
    <mergeCell ref="H5:K5"/>
    <mergeCell ref="L5:L7"/>
    <mergeCell ref="M5:M7"/>
    <mergeCell ref="N5:N7"/>
    <mergeCell ref="O5:O7"/>
    <mergeCell ref="AL5:AL7"/>
    <mergeCell ref="BP5:BP7"/>
    <mergeCell ref="BQ5:BQ7"/>
    <mergeCell ref="P5:T5"/>
    <mergeCell ref="R6:R7"/>
    <mergeCell ref="S6:S7"/>
    <mergeCell ref="T6:T7"/>
    <mergeCell ref="AM5:AM7"/>
    <mergeCell ref="U5:W5"/>
    <mergeCell ref="X5:Y5"/>
    <mergeCell ref="Z5:Z7"/>
    <mergeCell ref="AA5:AB5"/>
    <mergeCell ref="AC5:AE5"/>
    <mergeCell ref="AF5:AG5"/>
    <mergeCell ref="U6:U7"/>
    <mergeCell ref="V6:V7"/>
    <mergeCell ref="W6:W7"/>
  </mergeCells>
  <pageMargins left="0.5" right="0.5" top="1.5" bottom="1.5" header="0.75" footer="0.25"/>
  <pageSetup paperSize="258" scale="6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I60"/>
  <sheetViews>
    <sheetView view="pageBreakPreview" zoomScale="82" zoomScaleSheetLayoutView="82" workbookViewId="0">
      <pane xSplit="5" ySplit="3" topLeftCell="AC31" activePane="bottomRight" state="frozen"/>
      <selection pane="topRight" activeCell="F1" sqref="F1"/>
      <selection pane="bottomLeft" activeCell="A4" sqref="A4"/>
      <selection pane="bottomRight" activeCell="AG14" sqref="AG14:AG46"/>
    </sheetView>
  </sheetViews>
  <sheetFormatPr baseColWidth="10" defaultColWidth="8.83203125" defaultRowHeight="15" x14ac:dyDescent="0.2"/>
  <cols>
    <col min="1" max="1" width="5.6640625" customWidth="1"/>
    <col min="2" max="2" width="20.6640625" customWidth="1"/>
    <col min="3" max="3" width="32.1640625" hidden="1" customWidth="1"/>
    <col min="4" max="4" width="32.1640625" customWidth="1"/>
    <col min="5" max="5" width="29.83203125" customWidth="1"/>
    <col min="6" max="6" width="14.5" customWidth="1"/>
    <col min="7" max="7" width="20.5" customWidth="1"/>
    <col min="8" max="8" width="8.83203125" customWidth="1"/>
    <col min="9" max="9" width="14.5" customWidth="1"/>
    <col min="10" max="10" width="11.5" customWidth="1"/>
    <col min="11" max="11" width="12.6640625" customWidth="1"/>
    <col min="12" max="12" width="26.6640625" customWidth="1"/>
    <col min="13" max="13" width="16" customWidth="1"/>
    <col min="14" max="14" width="11.6640625" customWidth="1"/>
    <col min="15" max="15" width="11.83203125" customWidth="1"/>
    <col min="17" max="17" width="23.5" customWidth="1"/>
    <col min="18" max="18" width="34.1640625" style="568" customWidth="1"/>
    <col min="19" max="19" width="17.5" customWidth="1"/>
    <col min="20" max="20" width="34.5" customWidth="1"/>
    <col min="21" max="21" width="16.33203125" customWidth="1"/>
    <col min="22" max="22" width="18.6640625" customWidth="1"/>
    <col min="23" max="23" width="15.33203125" customWidth="1"/>
    <col min="24" max="24" width="19.33203125" customWidth="1"/>
    <col min="25" max="25" width="15.6640625" customWidth="1"/>
    <col min="26" max="26" width="16.33203125" customWidth="1"/>
    <col min="27" max="28" width="16.33203125" style="11" customWidth="1"/>
    <col min="29" max="29" width="16.33203125" customWidth="1"/>
    <col min="30" max="30" width="14.5" customWidth="1"/>
    <col min="31" max="31" width="23.33203125" customWidth="1"/>
    <col min="32" max="32" width="19.1640625" customWidth="1"/>
    <col min="33" max="33" width="23" customWidth="1"/>
    <col min="34" max="34" width="23.5" customWidth="1"/>
    <col min="35" max="35" width="34.1640625" customWidth="1"/>
  </cols>
  <sheetData>
    <row r="1" spans="1:35" ht="17" x14ac:dyDescent="0.2">
      <c r="A1" s="1438" t="s">
        <v>583</v>
      </c>
      <c r="B1" s="1438"/>
      <c r="C1" s="1438"/>
      <c r="D1" s="1438"/>
      <c r="E1" s="1438"/>
      <c r="F1" s="1438"/>
      <c r="G1" s="1438"/>
      <c r="H1" s="1438"/>
      <c r="I1" s="1438"/>
      <c r="J1" s="1438"/>
      <c r="K1" s="1438"/>
      <c r="L1" s="1438"/>
      <c r="M1" s="1438"/>
      <c r="N1" s="1438"/>
      <c r="O1" s="1438"/>
      <c r="P1" s="1438"/>
      <c r="Q1" s="1438"/>
      <c r="R1" s="1438"/>
    </row>
    <row r="2" spans="1:35" ht="17" x14ac:dyDescent="0.2">
      <c r="A2" s="1439" t="s">
        <v>584</v>
      </c>
      <c r="B2" s="1439"/>
      <c r="C2" s="1439"/>
      <c r="D2" s="1439"/>
      <c r="E2" s="1439"/>
      <c r="F2" s="1439"/>
      <c r="G2" s="1439"/>
      <c r="H2" s="1439"/>
      <c r="I2" s="1439"/>
      <c r="J2" s="1439"/>
      <c r="K2" s="1439"/>
      <c r="L2" s="1439"/>
      <c r="M2" s="1439"/>
      <c r="N2" s="1439"/>
      <c r="O2" s="1439"/>
      <c r="P2" s="1439"/>
      <c r="Q2" s="1439"/>
      <c r="R2" s="1439"/>
      <c r="AF2" s="572"/>
      <c r="AG2" s="572"/>
      <c r="AH2" s="572"/>
      <c r="AI2" s="570"/>
    </row>
    <row r="3" spans="1:35" ht="26" x14ac:dyDescent="0.3">
      <c r="A3" s="1440"/>
      <c r="B3" s="1440"/>
      <c r="C3" s="1440"/>
      <c r="D3" s="1440"/>
      <c r="E3" s="1440"/>
      <c r="F3" s="1440"/>
      <c r="G3" s="1440"/>
      <c r="H3" s="1440"/>
      <c r="I3" s="1440"/>
      <c r="J3" s="1440"/>
      <c r="K3" s="1440"/>
      <c r="L3" s="1440"/>
      <c r="M3" s="1440"/>
      <c r="N3" s="1440"/>
      <c r="O3" s="1440"/>
      <c r="P3" s="1440"/>
      <c r="Q3" s="1440"/>
      <c r="R3" s="1440"/>
      <c r="AF3" s="573"/>
      <c r="AG3" s="573"/>
      <c r="AH3" s="574"/>
      <c r="AI3" s="571"/>
    </row>
    <row r="4" spans="1:35" ht="18" thickBot="1" x14ac:dyDescent="0.25">
      <c r="A4" s="652" t="s">
        <v>586</v>
      </c>
      <c r="B4" s="653"/>
      <c r="C4" s="654" t="s">
        <v>587</v>
      </c>
      <c r="D4" s="654"/>
      <c r="E4" s="654" t="s">
        <v>631</v>
      </c>
      <c r="Q4" s="277"/>
      <c r="R4" s="561"/>
      <c r="AF4" s="575"/>
      <c r="AG4" s="575"/>
      <c r="AH4" s="10"/>
      <c r="AI4" s="571"/>
    </row>
    <row r="5" spans="1:35" s="9" customFormat="1" ht="15" customHeight="1" x14ac:dyDescent="0.2">
      <c r="A5" s="1508" t="s">
        <v>0</v>
      </c>
      <c r="B5" s="1510" t="s">
        <v>3</v>
      </c>
      <c r="C5" s="1512" t="s">
        <v>1</v>
      </c>
      <c r="D5" s="1510" t="s">
        <v>3</v>
      </c>
      <c r="E5" s="1510" t="s">
        <v>2</v>
      </c>
      <c r="F5" s="1510" t="s">
        <v>4</v>
      </c>
      <c r="G5" s="1505" t="s">
        <v>6</v>
      </c>
      <c r="H5" s="1510" t="s">
        <v>7</v>
      </c>
      <c r="I5" s="1510" t="s">
        <v>8</v>
      </c>
      <c r="J5" s="1510" t="s">
        <v>71</v>
      </c>
      <c r="K5" s="1510" t="s">
        <v>9</v>
      </c>
      <c r="L5" s="1510"/>
      <c r="M5" s="1510"/>
      <c r="N5" s="1510"/>
      <c r="O5" s="1510"/>
      <c r="P5" s="1510" t="s">
        <v>10</v>
      </c>
      <c r="Q5" s="1505" t="s">
        <v>78</v>
      </c>
      <c r="R5" s="1513" t="s">
        <v>82</v>
      </c>
      <c r="S5" s="1470" t="s">
        <v>906</v>
      </c>
      <c r="T5" s="1470" t="s">
        <v>907</v>
      </c>
      <c r="U5" s="1470" t="s">
        <v>908</v>
      </c>
      <c r="V5" s="1470" t="s">
        <v>909</v>
      </c>
      <c r="W5" s="1480" t="s">
        <v>920</v>
      </c>
      <c r="X5" s="1480" t="s">
        <v>942</v>
      </c>
      <c r="Y5" s="1480" t="s">
        <v>943</v>
      </c>
      <c r="Z5" s="1480" t="s">
        <v>944</v>
      </c>
      <c r="AA5" s="1480" t="s">
        <v>921</v>
      </c>
      <c r="AB5" s="1480" t="s">
        <v>932</v>
      </c>
      <c r="AC5" s="1480" t="s">
        <v>947</v>
      </c>
      <c r="AD5" s="1470" t="s">
        <v>910</v>
      </c>
      <c r="AE5" s="1517" t="s">
        <v>919</v>
      </c>
      <c r="AF5" s="1452" t="s">
        <v>940</v>
      </c>
      <c r="AG5" s="1499" t="s">
        <v>941</v>
      </c>
      <c r="AH5" s="1519" t="s">
        <v>948</v>
      </c>
      <c r="AI5" s="576"/>
    </row>
    <row r="6" spans="1:35" ht="38.25" customHeight="1" x14ac:dyDescent="0.2">
      <c r="A6" s="1509"/>
      <c r="B6" s="1511"/>
      <c r="C6" s="1447"/>
      <c r="D6" s="1511"/>
      <c r="E6" s="1511"/>
      <c r="F6" s="1511"/>
      <c r="G6" s="1506"/>
      <c r="H6" s="1511"/>
      <c r="I6" s="1511"/>
      <c r="J6" s="1511"/>
      <c r="K6" s="1516" t="s">
        <v>14</v>
      </c>
      <c r="L6" s="1516" t="s">
        <v>15</v>
      </c>
      <c r="M6" s="1516" t="s">
        <v>16</v>
      </c>
      <c r="N6" s="1516" t="s">
        <v>17</v>
      </c>
      <c r="O6" s="1516" t="s">
        <v>18</v>
      </c>
      <c r="P6" s="1511"/>
      <c r="Q6" s="1506"/>
      <c r="R6" s="1514"/>
      <c r="S6" s="1471"/>
      <c r="T6" s="1471"/>
      <c r="U6" s="1471"/>
      <c r="V6" s="1471"/>
      <c r="W6" s="1481"/>
      <c r="X6" s="1481"/>
      <c r="Y6" s="1481"/>
      <c r="Z6" s="1481"/>
      <c r="AA6" s="1481"/>
      <c r="AB6" s="1481"/>
      <c r="AC6" s="1481"/>
      <c r="AD6" s="1471"/>
      <c r="AE6" s="1518"/>
      <c r="AF6" s="1453"/>
      <c r="AG6" s="1500"/>
      <c r="AH6" s="1520"/>
      <c r="AI6" s="571"/>
    </row>
    <row r="7" spans="1:35" x14ac:dyDescent="0.2">
      <c r="A7" s="1509"/>
      <c r="B7" s="1511"/>
      <c r="C7" s="1447"/>
      <c r="D7" s="1511"/>
      <c r="E7" s="1511"/>
      <c r="F7" s="1511"/>
      <c r="G7" s="1507"/>
      <c r="H7" s="1511"/>
      <c r="I7" s="1511"/>
      <c r="J7" s="1511"/>
      <c r="K7" s="1516"/>
      <c r="L7" s="1516"/>
      <c r="M7" s="1516"/>
      <c r="N7" s="1516"/>
      <c r="O7" s="1516"/>
      <c r="P7" s="1511"/>
      <c r="Q7" s="1507"/>
      <c r="R7" s="1515"/>
      <c r="S7" s="1471"/>
      <c r="T7" s="1471"/>
      <c r="U7" s="1471"/>
      <c r="V7" s="1471"/>
      <c r="W7" s="1481"/>
      <c r="X7" s="1481"/>
      <c r="Y7" s="1481"/>
      <c r="Z7" s="1481"/>
      <c r="AA7" s="1481"/>
      <c r="AB7" s="1481"/>
      <c r="AC7" s="1481"/>
      <c r="AD7" s="1471"/>
      <c r="AE7" s="1518"/>
      <c r="AF7" s="1454"/>
      <c r="AG7" s="1501"/>
      <c r="AH7" s="1521"/>
      <c r="AI7" s="571"/>
    </row>
    <row r="8" spans="1:35" x14ac:dyDescent="0.2">
      <c r="A8" s="601">
        <v>1</v>
      </c>
      <c r="B8" s="602">
        <v>2</v>
      </c>
      <c r="C8" s="603">
        <v>2</v>
      </c>
      <c r="D8" s="603"/>
      <c r="E8" s="602">
        <v>3</v>
      </c>
      <c r="F8" s="603">
        <v>4</v>
      </c>
      <c r="G8" s="602">
        <v>5</v>
      </c>
      <c r="H8" s="603">
        <v>6</v>
      </c>
      <c r="I8" s="602">
        <v>7</v>
      </c>
      <c r="J8" s="602">
        <v>8</v>
      </c>
      <c r="K8" s="602">
        <v>9</v>
      </c>
      <c r="L8" s="603">
        <v>10</v>
      </c>
      <c r="M8" s="602">
        <v>11</v>
      </c>
      <c r="N8" s="602">
        <v>12</v>
      </c>
      <c r="O8" s="603">
        <v>13</v>
      </c>
      <c r="P8" s="603">
        <v>14</v>
      </c>
      <c r="Q8" s="603">
        <v>15</v>
      </c>
      <c r="R8" s="604">
        <v>16</v>
      </c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655"/>
      <c r="AF8" s="578"/>
      <c r="AG8" s="579"/>
      <c r="AH8" s="10"/>
      <c r="AI8" s="11"/>
    </row>
    <row r="9" spans="1:35" ht="15" hidden="1" customHeight="1" x14ac:dyDescent="0.2">
      <c r="A9" s="605">
        <v>1</v>
      </c>
      <c r="B9" s="606"/>
      <c r="C9" s="607" t="s">
        <v>20</v>
      </c>
      <c r="D9" s="607"/>
      <c r="E9" s="608"/>
      <c r="F9" s="608"/>
      <c r="G9" s="608"/>
      <c r="H9" s="608"/>
      <c r="I9" s="608"/>
      <c r="J9" s="608"/>
      <c r="K9" s="608"/>
      <c r="L9" s="608"/>
      <c r="M9" s="608"/>
      <c r="N9" s="608"/>
      <c r="O9" s="608"/>
      <c r="P9" s="608"/>
      <c r="Q9" s="608"/>
      <c r="R9" s="563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655"/>
      <c r="AF9" s="578"/>
      <c r="AG9" s="579"/>
      <c r="AH9" s="10"/>
      <c r="AI9" s="11"/>
    </row>
    <row r="10" spans="1:35" ht="15" hidden="1" customHeight="1" x14ac:dyDescent="0.2">
      <c r="A10" s="609" t="s">
        <v>23</v>
      </c>
      <c r="B10" s="610"/>
      <c r="C10" s="607" t="s">
        <v>24</v>
      </c>
      <c r="D10" s="607"/>
      <c r="E10" s="607" t="s">
        <v>24</v>
      </c>
      <c r="F10" s="610"/>
      <c r="G10" s="611"/>
      <c r="H10" s="611"/>
      <c r="I10" s="611"/>
      <c r="J10" s="668"/>
      <c r="K10" s="611"/>
      <c r="L10" s="611"/>
      <c r="M10" s="611"/>
      <c r="N10" s="611"/>
      <c r="O10" s="611"/>
      <c r="P10" s="668"/>
      <c r="Q10" s="613">
        <f>Q13</f>
        <v>14184876.479956064</v>
      </c>
      <c r="R10" s="547"/>
      <c r="S10" s="10"/>
      <c r="T10" s="10"/>
      <c r="U10" s="10"/>
      <c r="V10" s="10"/>
      <c r="W10" s="10"/>
      <c r="X10" s="613">
        <f t="shared" ref="X10:AH10" si="0">X13</f>
        <v>11685690</v>
      </c>
      <c r="Y10" s="613">
        <f t="shared" si="0"/>
        <v>195772.62932454696</v>
      </c>
      <c r="Z10" s="613">
        <f t="shared" si="0"/>
        <v>195772.62932454696</v>
      </c>
      <c r="AA10" s="613">
        <f t="shared" si="0"/>
        <v>195772.62932454696</v>
      </c>
      <c r="AB10" s="613">
        <f t="shared" si="0"/>
        <v>195772.62932454696</v>
      </c>
      <c r="AC10" s="613">
        <f t="shared" si="0"/>
        <v>499771.29599121294</v>
      </c>
      <c r="AD10" s="613"/>
      <c r="AE10" s="448">
        <f t="shared" si="0"/>
        <v>1216324.6666666637</v>
      </c>
      <c r="AF10" s="613">
        <f t="shared" si="0"/>
        <v>12273007.88797364</v>
      </c>
      <c r="AG10" s="613">
        <f t="shared" si="0"/>
        <v>12468780.517298188</v>
      </c>
      <c r="AH10" s="613">
        <f t="shared" si="0"/>
        <v>12968551.8132894</v>
      </c>
      <c r="AI10" s="571"/>
    </row>
    <row r="11" spans="1:35" s="39" customFormat="1" ht="15" hidden="1" customHeight="1" x14ac:dyDescent="0.2">
      <c r="A11" s="614" t="s">
        <v>25</v>
      </c>
      <c r="B11" s="615"/>
      <c r="C11" s="607" t="s">
        <v>26</v>
      </c>
      <c r="D11" s="607"/>
      <c r="E11" s="607" t="s">
        <v>26</v>
      </c>
      <c r="F11" s="615"/>
      <c r="G11" s="615"/>
      <c r="H11" s="615"/>
      <c r="I11" s="615"/>
      <c r="J11" s="615"/>
      <c r="K11" s="615"/>
      <c r="L11" s="615"/>
      <c r="M11" s="615"/>
      <c r="N11" s="615"/>
      <c r="O11" s="615"/>
      <c r="P11" s="615"/>
      <c r="Q11" s="616"/>
      <c r="R11" s="562"/>
      <c r="S11" s="539"/>
      <c r="T11" s="539"/>
      <c r="U11" s="539"/>
      <c r="V11" s="539"/>
      <c r="W11" s="539"/>
      <c r="X11" s="539"/>
      <c r="Y11" s="539"/>
      <c r="Z11" s="539"/>
      <c r="AA11" s="539"/>
      <c r="AB11" s="539"/>
      <c r="AC11" s="539"/>
      <c r="AD11" s="539"/>
      <c r="AE11" s="656"/>
      <c r="AF11" s="584"/>
      <c r="AG11" s="585"/>
      <c r="AH11" s="539"/>
      <c r="AI11" s="573"/>
    </row>
    <row r="12" spans="1:35" ht="15" hidden="1" customHeight="1" x14ac:dyDescent="0.2">
      <c r="A12" s="609"/>
      <c r="B12" s="610"/>
      <c r="C12" s="617" t="s">
        <v>84</v>
      </c>
      <c r="D12" s="617"/>
      <c r="E12" s="617" t="s">
        <v>84</v>
      </c>
      <c r="F12" s="610"/>
      <c r="G12" s="610"/>
      <c r="H12" s="610"/>
      <c r="I12" s="610"/>
      <c r="J12" s="610"/>
      <c r="K12" s="610"/>
      <c r="L12" s="610"/>
      <c r="M12" s="610"/>
      <c r="N12" s="610"/>
      <c r="O12" s="610"/>
      <c r="P12" s="610"/>
      <c r="Q12" s="618"/>
      <c r="R12" s="563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655"/>
      <c r="AF12" s="578"/>
      <c r="AG12" s="579"/>
      <c r="AH12" s="10"/>
      <c r="AI12" s="11"/>
    </row>
    <row r="13" spans="1:35" ht="15" hidden="1" customHeight="1" x14ac:dyDescent="0.2">
      <c r="A13" s="619"/>
      <c r="B13" s="620"/>
      <c r="C13" s="621"/>
      <c r="D13" s="621"/>
      <c r="E13" s="621"/>
      <c r="F13" s="620"/>
      <c r="G13" s="326"/>
      <c r="H13" s="326"/>
      <c r="I13" s="326"/>
      <c r="J13" s="669"/>
      <c r="K13" s="326"/>
      <c r="L13" s="326"/>
      <c r="M13" s="326"/>
      <c r="N13" s="326"/>
      <c r="O13" s="326"/>
      <c r="P13" s="669"/>
      <c r="Q13" s="623">
        <f>SUBTOTAL(9,Q14:Q46)</f>
        <v>14184876.479956064</v>
      </c>
      <c r="R13" s="564"/>
      <c r="S13" s="10"/>
      <c r="T13" s="10"/>
      <c r="U13" s="10"/>
      <c r="V13" s="10"/>
      <c r="W13" s="10"/>
      <c r="X13" s="623">
        <f>SUBTOTAL(9,X14:X46)</f>
        <v>11685690</v>
      </c>
      <c r="Y13" s="623">
        <f>SUBTOTAL(9,Y14:Y46)</f>
        <v>195772.62932454696</v>
      </c>
      <c r="Z13" s="623">
        <f>SUBTOTAL(9,Z14:Z46)</f>
        <v>195772.62932454696</v>
      </c>
      <c r="AA13" s="623">
        <f t="shared" ref="AA13:AH13" si="1">SUBTOTAL(9,AA14:AA46)</f>
        <v>195772.62932454696</v>
      </c>
      <c r="AB13" s="623">
        <f t="shared" si="1"/>
        <v>195772.62932454696</v>
      </c>
      <c r="AC13" s="623">
        <f t="shared" si="1"/>
        <v>499771.29599121294</v>
      </c>
      <c r="AD13" s="623"/>
      <c r="AE13" s="451">
        <f t="shared" si="1"/>
        <v>1216324.6666666637</v>
      </c>
      <c r="AF13" s="623">
        <f t="shared" si="1"/>
        <v>12273007.88797364</v>
      </c>
      <c r="AG13" s="623">
        <f t="shared" si="1"/>
        <v>12468780.517298188</v>
      </c>
      <c r="AH13" s="623">
        <f t="shared" si="1"/>
        <v>12968551.8132894</v>
      </c>
      <c r="AI13" s="11"/>
    </row>
    <row r="14" spans="1:35" ht="15" customHeight="1" x14ac:dyDescent="0.2">
      <c r="A14" s="327"/>
      <c r="B14" s="657" t="s">
        <v>245</v>
      </c>
      <c r="C14" s="316" t="s">
        <v>34</v>
      </c>
      <c r="D14" s="486" t="str">
        <f t="shared" ref="D14:D24" si="2">MID(B14,2,18)</f>
        <v>2.06.02.01.104.000</v>
      </c>
      <c r="E14" s="317" t="s">
        <v>164</v>
      </c>
      <c r="F14" s="318" t="s">
        <v>128</v>
      </c>
      <c r="G14" s="658" t="s">
        <v>262</v>
      </c>
      <c r="H14" s="659"/>
      <c r="I14" s="657" t="s">
        <v>254</v>
      </c>
      <c r="J14" s="657">
        <v>2002</v>
      </c>
      <c r="K14" s="659"/>
      <c r="L14" s="659" t="s">
        <v>128</v>
      </c>
      <c r="M14" s="659" t="s">
        <v>128</v>
      </c>
      <c r="N14" s="659" t="s">
        <v>128</v>
      </c>
      <c r="O14" s="659" t="s">
        <v>128</v>
      </c>
      <c r="P14" s="657" t="s">
        <v>130</v>
      </c>
      <c r="Q14" s="321">
        <v>315000</v>
      </c>
      <c r="R14" s="560" t="s">
        <v>951</v>
      </c>
      <c r="S14" s="516" t="str">
        <f t="shared" ref="S14:S18" si="3">MID(B14,2,7)</f>
        <v>2.06.02</v>
      </c>
      <c r="T14" s="524" t="str">
        <f t="shared" ref="T14:T24" si="4">VLOOKUP(S14,kelompok,2,0)</f>
        <v>ALAT RUMAH TANGGA</v>
      </c>
      <c r="U14" s="516">
        <f t="shared" ref="U14:U24" si="5">VLOOKUP(S14,MASAMANFAAT,4,0)</f>
        <v>5</v>
      </c>
      <c r="V14" s="525">
        <f t="shared" ref="V14:V24" si="6">(Q14-10)/U14</f>
        <v>62998</v>
      </c>
      <c r="W14" s="516">
        <f t="shared" ref="W14:W18" si="7">2013-AD14</f>
        <v>11</v>
      </c>
      <c r="X14" s="542">
        <f t="shared" ref="X14:X24" si="8">IF(W14&gt;U14,Q14-10,V14*W14)</f>
        <v>314990</v>
      </c>
      <c r="Y14" s="543">
        <f t="shared" ref="Y14:Y24" si="9">IF(Q14-10=X14,0,V14)</f>
        <v>0</v>
      </c>
      <c r="Z14" s="525">
        <f t="shared" ref="Z14:Z24" si="10">IF(Q14-10=X14+Y14,0,V14)</f>
        <v>0</v>
      </c>
      <c r="AA14" s="525">
        <f t="shared" ref="AA14:AA24" si="11">IF(Q14-10=X14+Y14+Z14,0,V14)</f>
        <v>0</v>
      </c>
      <c r="AB14" s="525">
        <f t="shared" ref="AB14:AB24" si="12">IF(Q14-10=X14+Y14+Z14+AA14,0,V14)</f>
        <v>0</v>
      </c>
      <c r="AC14" s="525">
        <f t="shared" ref="AC14:AC24" si="13">IF(Q14-10=X14+Y14+Z14+AA14+AB14,0,V14)</f>
        <v>0</v>
      </c>
      <c r="AD14" s="516">
        <f t="shared" ref="AD14:AD24" si="14">J14</f>
        <v>2002</v>
      </c>
      <c r="AE14" s="660">
        <f t="shared" ref="AE14:AE24" si="15">Q14-(X14+Y14+Z14+AA14+AB14+AC14)</f>
        <v>10</v>
      </c>
      <c r="AF14" s="589">
        <f t="shared" ref="AF14:AF24" si="16">X14+Y14+Z14+AA14</f>
        <v>314990</v>
      </c>
      <c r="AG14" s="590">
        <f t="shared" ref="AG14:AG24" si="17">X14+Y14+Z14+AA14+AB14</f>
        <v>314990</v>
      </c>
      <c r="AH14" s="591">
        <f t="shared" ref="AH14:AH24" si="18">X14+Y14+Z14+AA14+AB14+AC14</f>
        <v>314990</v>
      </c>
      <c r="AI14" s="11"/>
    </row>
    <row r="15" spans="1:35" ht="15" customHeight="1" x14ac:dyDescent="0.2">
      <c r="A15" s="327"/>
      <c r="B15" s="657" t="s">
        <v>245</v>
      </c>
      <c r="C15" s="316" t="s">
        <v>34</v>
      </c>
      <c r="D15" s="486" t="str">
        <f t="shared" si="2"/>
        <v>2.06.02.01.104.000</v>
      </c>
      <c r="E15" s="317" t="s">
        <v>164</v>
      </c>
      <c r="F15" s="318" t="s">
        <v>128</v>
      </c>
      <c r="G15" s="658" t="s">
        <v>249</v>
      </c>
      <c r="H15" s="657"/>
      <c r="I15" s="658" t="s">
        <v>267</v>
      </c>
      <c r="J15" s="657">
        <v>2004</v>
      </c>
      <c r="K15" s="659"/>
      <c r="L15" s="659" t="s">
        <v>128</v>
      </c>
      <c r="M15" s="659" t="s">
        <v>128</v>
      </c>
      <c r="N15" s="659" t="s">
        <v>128</v>
      </c>
      <c r="O15" s="659" t="s">
        <v>128</v>
      </c>
      <c r="P15" s="657" t="s">
        <v>130</v>
      </c>
      <c r="Q15" s="321">
        <v>425000</v>
      </c>
      <c r="R15" s="560" t="s">
        <v>951</v>
      </c>
      <c r="S15" s="516" t="str">
        <f t="shared" si="3"/>
        <v>2.06.02</v>
      </c>
      <c r="T15" s="524" t="str">
        <f t="shared" si="4"/>
        <v>ALAT RUMAH TANGGA</v>
      </c>
      <c r="U15" s="516">
        <f t="shared" si="5"/>
        <v>5</v>
      </c>
      <c r="V15" s="525">
        <f t="shared" si="6"/>
        <v>84998</v>
      </c>
      <c r="W15" s="516">
        <f t="shared" si="7"/>
        <v>9</v>
      </c>
      <c r="X15" s="542">
        <f t="shared" si="8"/>
        <v>424990</v>
      </c>
      <c r="Y15" s="543">
        <f t="shared" si="9"/>
        <v>0</v>
      </c>
      <c r="Z15" s="525">
        <f t="shared" si="10"/>
        <v>0</v>
      </c>
      <c r="AA15" s="525">
        <f t="shared" si="11"/>
        <v>0</v>
      </c>
      <c r="AB15" s="525">
        <f t="shared" si="12"/>
        <v>0</v>
      </c>
      <c r="AC15" s="525">
        <f t="shared" si="13"/>
        <v>0</v>
      </c>
      <c r="AD15" s="516">
        <f t="shared" si="14"/>
        <v>2004</v>
      </c>
      <c r="AE15" s="660">
        <f t="shared" si="15"/>
        <v>10</v>
      </c>
      <c r="AF15" s="589">
        <f t="shared" si="16"/>
        <v>424990</v>
      </c>
      <c r="AG15" s="590">
        <f t="shared" si="17"/>
        <v>424990</v>
      </c>
      <c r="AH15" s="591">
        <f t="shared" si="18"/>
        <v>424990</v>
      </c>
      <c r="AI15" s="11"/>
    </row>
    <row r="16" spans="1:35" ht="15" customHeight="1" x14ac:dyDescent="0.2">
      <c r="A16" s="327"/>
      <c r="B16" s="657" t="s">
        <v>228</v>
      </c>
      <c r="C16" s="316" t="s">
        <v>34</v>
      </c>
      <c r="D16" s="486" t="str">
        <f t="shared" si="2"/>
        <v>2.06.02.01.125.000</v>
      </c>
      <c r="E16" s="317" t="s">
        <v>160</v>
      </c>
      <c r="F16" s="318" t="s">
        <v>128</v>
      </c>
      <c r="G16" s="658" t="s">
        <v>249</v>
      </c>
      <c r="H16" s="659"/>
      <c r="I16" s="658" t="s">
        <v>257</v>
      </c>
      <c r="J16" s="657">
        <v>2004</v>
      </c>
      <c r="K16" s="659"/>
      <c r="L16" s="659" t="s">
        <v>128</v>
      </c>
      <c r="M16" s="659" t="s">
        <v>128</v>
      </c>
      <c r="N16" s="659" t="s">
        <v>128</v>
      </c>
      <c r="O16" s="659" t="s">
        <v>128</v>
      </c>
      <c r="P16" s="657" t="s">
        <v>130</v>
      </c>
      <c r="Q16" s="321">
        <v>420000</v>
      </c>
      <c r="R16" s="560" t="s">
        <v>951</v>
      </c>
      <c r="S16" s="516" t="str">
        <f t="shared" si="3"/>
        <v>2.06.02</v>
      </c>
      <c r="T16" s="524" t="str">
        <f t="shared" si="4"/>
        <v>ALAT RUMAH TANGGA</v>
      </c>
      <c r="U16" s="516">
        <f t="shared" si="5"/>
        <v>5</v>
      </c>
      <c r="V16" s="525">
        <f t="shared" si="6"/>
        <v>83998</v>
      </c>
      <c r="W16" s="516">
        <f t="shared" si="7"/>
        <v>9</v>
      </c>
      <c r="X16" s="542">
        <f t="shared" si="8"/>
        <v>419990</v>
      </c>
      <c r="Y16" s="543">
        <f t="shared" si="9"/>
        <v>0</v>
      </c>
      <c r="Z16" s="525">
        <f t="shared" si="10"/>
        <v>0</v>
      </c>
      <c r="AA16" s="525">
        <f t="shared" si="11"/>
        <v>0</v>
      </c>
      <c r="AB16" s="525">
        <f t="shared" si="12"/>
        <v>0</v>
      </c>
      <c r="AC16" s="525">
        <f t="shared" si="13"/>
        <v>0</v>
      </c>
      <c r="AD16" s="516">
        <f t="shared" si="14"/>
        <v>2004</v>
      </c>
      <c r="AE16" s="660">
        <f t="shared" si="15"/>
        <v>10</v>
      </c>
      <c r="AF16" s="589">
        <f t="shared" si="16"/>
        <v>419990</v>
      </c>
      <c r="AG16" s="590">
        <f t="shared" si="17"/>
        <v>419990</v>
      </c>
      <c r="AH16" s="591">
        <f t="shared" si="18"/>
        <v>419990</v>
      </c>
      <c r="AI16" s="11"/>
    </row>
    <row r="17" spans="1:35" ht="15" customHeight="1" x14ac:dyDescent="0.2">
      <c r="A17" s="327"/>
      <c r="B17" s="657" t="s">
        <v>242</v>
      </c>
      <c r="C17" s="316" t="s">
        <v>34</v>
      </c>
      <c r="D17" s="486" t="str">
        <f t="shared" si="2"/>
        <v>2.06.02.01.37.0001</v>
      </c>
      <c r="E17" s="317" t="s">
        <v>159</v>
      </c>
      <c r="F17" s="318" t="s">
        <v>128</v>
      </c>
      <c r="G17" s="658" t="s">
        <v>249</v>
      </c>
      <c r="H17" s="659"/>
      <c r="I17" s="658" t="s">
        <v>255</v>
      </c>
      <c r="J17" s="657">
        <v>2004</v>
      </c>
      <c r="K17" s="659"/>
      <c r="L17" s="659" t="s">
        <v>128</v>
      </c>
      <c r="M17" s="659" t="s">
        <v>128</v>
      </c>
      <c r="N17" s="659" t="s">
        <v>128</v>
      </c>
      <c r="O17" s="659" t="s">
        <v>128</v>
      </c>
      <c r="P17" s="657" t="s">
        <v>130</v>
      </c>
      <c r="Q17" s="321">
        <v>100000</v>
      </c>
      <c r="R17" s="560" t="s">
        <v>951</v>
      </c>
      <c r="S17" s="516" t="str">
        <f t="shared" si="3"/>
        <v>2.06.02</v>
      </c>
      <c r="T17" s="524" t="str">
        <f t="shared" si="4"/>
        <v>ALAT RUMAH TANGGA</v>
      </c>
      <c r="U17" s="516">
        <f t="shared" si="5"/>
        <v>5</v>
      </c>
      <c r="V17" s="525">
        <f t="shared" si="6"/>
        <v>19998</v>
      </c>
      <c r="W17" s="516">
        <f t="shared" si="7"/>
        <v>9</v>
      </c>
      <c r="X17" s="542">
        <f t="shared" si="8"/>
        <v>99990</v>
      </c>
      <c r="Y17" s="543">
        <f t="shared" si="9"/>
        <v>0</v>
      </c>
      <c r="Z17" s="525">
        <f t="shared" si="10"/>
        <v>0</v>
      </c>
      <c r="AA17" s="525">
        <f t="shared" si="11"/>
        <v>0</v>
      </c>
      <c r="AB17" s="525">
        <f t="shared" si="12"/>
        <v>0</v>
      </c>
      <c r="AC17" s="525">
        <f t="shared" si="13"/>
        <v>0</v>
      </c>
      <c r="AD17" s="516">
        <f t="shared" si="14"/>
        <v>2004</v>
      </c>
      <c r="AE17" s="660">
        <f t="shared" si="15"/>
        <v>10</v>
      </c>
      <c r="AF17" s="589">
        <f t="shared" si="16"/>
        <v>99990</v>
      </c>
      <c r="AG17" s="590">
        <f t="shared" si="17"/>
        <v>99990</v>
      </c>
      <c r="AH17" s="591">
        <f t="shared" si="18"/>
        <v>99990</v>
      </c>
      <c r="AI17" s="11"/>
    </row>
    <row r="18" spans="1:35" ht="17.25" customHeight="1" x14ac:dyDescent="0.2">
      <c r="A18" s="327"/>
      <c r="B18" s="657" t="s">
        <v>242</v>
      </c>
      <c r="C18" s="316" t="s">
        <v>34</v>
      </c>
      <c r="D18" s="486" t="str">
        <f t="shared" si="2"/>
        <v>2.06.02.01.37.0001</v>
      </c>
      <c r="E18" s="317" t="s">
        <v>159</v>
      </c>
      <c r="F18" s="318" t="s">
        <v>128</v>
      </c>
      <c r="G18" s="658" t="s">
        <v>249</v>
      </c>
      <c r="H18" s="659"/>
      <c r="I18" s="658" t="s">
        <v>255</v>
      </c>
      <c r="J18" s="657">
        <v>2004</v>
      </c>
      <c r="K18" s="659"/>
      <c r="L18" s="659" t="s">
        <v>128</v>
      </c>
      <c r="M18" s="659" t="s">
        <v>128</v>
      </c>
      <c r="N18" s="659" t="s">
        <v>128</v>
      </c>
      <c r="O18" s="659" t="s">
        <v>128</v>
      </c>
      <c r="P18" s="657" t="s">
        <v>130</v>
      </c>
      <c r="Q18" s="321">
        <v>100000</v>
      </c>
      <c r="R18" s="560" t="s">
        <v>951</v>
      </c>
      <c r="S18" s="516" t="str">
        <f t="shared" si="3"/>
        <v>2.06.02</v>
      </c>
      <c r="T18" s="524" t="str">
        <f t="shared" si="4"/>
        <v>ALAT RUMAH TANGGA</v>
      </c>
      <c r="U18" s="516">
        <f t="shared" si="5"/>
        <v>5</v>
      </c>
      <c r="V18" s="525">
        <f t="shared" si="6"/>
        <v>19998</v>
      </c>
      <c r="W18" s="516">
        <f t="shared" si="7"/>
        <v>9</v>
      </c>
      <c r="X18" s="542">
        <f t="shared" si="8"/>
        <v>99990</v>
      </c>
      <c r="Y18" s="543">
        <f t="shared" si="9"/>
        <v>0</v>
      </c>
      <c r="Z18" s="525">
        <f t="shared" si="10"/>
        <v>0</v>
      </c>
      <c r="AA18" s="525">
        <f t="shared" si="11"/>
        <v>0</v>
      </c>
      <c r="AB18" s="525">
        <f t="shared" si="12"/>
        <v>0</v>
      </c>
      <c r="AC18" s="525">
        <f t="shared" si="13"/>
        <v>0</v>
      </c>
      <c r="AD18" s="516">
        <f t="shared" si="14"/>
        <v>2004</v>
      </c>
      <c r="AE18" s="660">
        <f t="shared" si="15"/>
        <v>10</v>
      </c>
      <c r="AF18" s="589">
        <f t="shared" si="16"/>
        <v>99990</v>
      </c>
      <c r="AG18" s="590">
        <f t="shared" si="17"/>
        <v>99990</v>
      </c>
      <c r="AH18" s="591">
        <f t="shared" si="18"/>
        <v>99990</v>
      </c>
      <c r="AI18" s="11"/>
    </row>
    <row r="19" spans="1:35" ht="15" customHeight="1" x14ac:dyDescent="0.2">
      <c r="A19" s="327"/>
      <c r="B19" s="657" t="s">
        <v>151</v>
      </c>
      <c r="C19" s="316" t="s">
        <v>34</v>
      </c>
      <c r="D19" s="486" t="str">
        <f t="shared" si="2"/>
        <v>2.06.02.06.57.0001</v>
      </c>
      <c r="E19" s="317" t="s">
        <v>153</v>
      </c>
      <c r="F19" s="318" t="s">
        <v>128</v>
      </c>
      <c r="G19" s="658" t="s">
        <v>155</v>
      </c>
      <c r="H19" s="657"/>
      <c r="I19" s="658" t="s">
        <v>140</v>
      </c>
      <c r="J19" s="657">
        <v>2006</v>
      </c>
      <c r="K19" s="659"/>
      <c r="L19" s="659" t="s">
        <v>128</v>
      </c>
      <c r="M19" s="659" t="s">
        <v>128</v>
      </c>
      <c r="N19" s="659" t="s">
        <v>128</v>
      </c>
      <c r="O19" s="659" t="s">
        <v>128</v>
      </c>
      <c r="P19" s="657" t="s">
        <v>130</v>
      </c>
      <c r="Q19" s="321">
        <v>160000</v>
      </c>
      <c r="R19" s="560" t="s">
        <v>951</v>
      </c>
      <c r="S19" s="516" t="str">
        <f t="shared" ref="S19:S26" si="19">MID(B19,2,7)</f>
        <v>2.06.02</v>
      </c>
      <c r="T19" s="524" t="str">
        <f t="shared" si="4"/>
        <v>ALAT RUMAH TANGGA</v>
      </c>
      <c r="U19" s="516">
        <f t="shared" si="5"/>
        <v>5</v>
      </c>
      <c r="V19" s="525">
        <f t="shared" si="6"/>
        <v>31998</v>
      </c>
      <c r="W19" s="516">
        <f t="shared" ref="W19:W27" si="20">2013-AD19</f>
        <v>7</v>
      </c>
      <c r="X19" s="542">
        <f t="shared" si="8"/>
        <v>159990</v>
      </c>
      <c r="Y19" s="543">
        <f t="shared" si="9"/>
        <v>0</v>
      </c>
      <c r="Z19" s="525">
        <f t="shared" si="10"/>
        <v>0</v>
      </c>
      <c r="AA19" s="525">
        <f t="shared" si="11"/>
        <v>0</v>
      </c>
      <c r="AB19" s="525">
        <f t="shared" si="12"/>
        <v>0</v>
      </c>
      <c r="AC19" s="525">
        <f t="shared" si="13"/>
        <v>0</v>
      </c>
      <c r="AD19" s="516">
        <f t="shared" si="14"/>
        <v>2006</v>
      </c>
      <c r="AE19" s="660">
        <f t="shared" si="15"/>
        <v>10</v>
      </c>
      <c r="AF19" s="589">
        <f t="shared" si="16"/>
        <v>159990</v>
      </c>
      <c r="AG19" s="590">
        <f t="shared" si="17"/>
        <v>159990</v>
      </c>
      <c r="AH19" s="591">
        <f t="shared" si="18"/>
        <v>159990</v>
      </c>
      <c r="AI19" s="11"/>
    </row>
    <row r="20" spans="1:35" ht="18.75" customHeight="1" x14ac:dyDescent="0.2">
      <c r="A20" s="327"/>
      <c r="B20" s="657" t="s">
        <v>240</v>
      </c>
      <c r="C20" s="316" t="s">
        <v>34</v>
      </c>
      <c r="D20" s="486" t="str">
        <f t="shared" si="2"/>
        <v>2.06.02.01.62.0001</v>
      </c>
      <c r="E20" s="317" t="s">
        <v>173</v>
      </c>
      <c r="F20" s="318" t="s">
        <v>128</v>
      </c>
      <c r="G20" s="658" t="s">
        <v>272</v>
      </c>
      <c r="H20" s="657"/>
      <c r="I20" s="658" t="s">
        <v>257</v>
      </c>
      <c r="J20" s="657">
        <v>2006</v>
      </c>
      <c r="K20" s="659"/>
      <c r="L20" s="659" t="s">
        <v>128</v>
      </c>
      <c r="M20" s="659" t="s">
        <v>128</v>
      </c>
      <c r="N20" s="659" t="s">
        <v>128</v>
      </c>
      <c r="O20" s="659" t="s">
        <v>128</v>
      </c>
      <c r="P20" s="657" t="s">
        <v>130</v>
      </c>
      <c r="Q20" s="321">
        <v>210000</v>
      </c>
      <c r="R20" s="560" t="s">
        <v>951</v>
      </c>
      <c r="S20" s="516" t="str">
        <f t="shared" si="19"/>
        <v>2.06.02</v>
      </c>
      <c r="T20" s="524" t="str">
        <f t="shared" si="4"/>
        <v>ALAT RUMAH TANGGA</v>
      </c>
      <c r="U20" s="516">
        <f t="shared" si="5"/>
        <v>5</v>
      </c>
      <c r="V20" s="525">
        <f t="shared" si="6"/>
        <v>41998</v>
      </c>
      <c r="W20" s="516">
        <f t="shared" si="20"/>
        <v>7</v>
      </c>
      <c r="X20" s="542">
        <f t="shared" si="8"/>
        <v>209990</v>
      </c>
      <c r="Y20" s="543">
        <f t="shared" si="9"/>
        <v>0</v>
      </c>
      <c r="Z20" s="525">
        <f t="shared" si="10"/>
        <v>0</v>
      </c>
      <c r="AA20" s="525">
        <f t="shared" si="11"/>
        <v>0</v>
      </c>
      <c r="AB20" s="525">
        <f t="shared" si="12"/>
        <v>0</v>
      </c>
      <c r="AC20" s="525">
        <f t="shared" si="13"/>
        <v>0</v>
      </c>
      <c r="AD20" s="516">
        <f t="shared" si="14"/>
        <v>2006</v>
      </c>
      <c r="AE20" s="660">
        <f t="shared" si="15"/>
        <v>10</v>
      </c>
      <c r="AF20" s="589">
        <f t="shared" si="16"/>
        <v>209990</v>
      </c>
      <c r="AG20" s="590">
        <f t="shared" si="17"/>
        <v>209990</v>
      </c>
      <c r="AH20" s="591">
        <f t="shared" si="18"/>
        <v>209990</v>
      </c>
      <c r="AI20" s="11"/>
    </row>
    <row r="21" spans="1:35" ht="15" customHeight="1" x14ac:dyDescent="0.2">
      <c r="A21" s="327"/>
      <c r="B21" s="657" t="s">
        <v>230</v>
      </c>
      <c r="C21" s="316" t="s">
        <v>34</v>
      </c>
      <c r="D21" s="486" t="str">
        <f t="shared" si="2"/>
        <v>2.06.02.01.61.0001</v>
      </c>
      <c r="E21" s="317" t="s">
        <v>174</v>
      </c>
      <c r="F21" s="318" t="s">
        <v>128</v>
      </c>
      <c r="G21" s="658" t="s">
        <v>249</v>
      </c>
      <c r="H21" s="657"/>
      <c r="I21" s="658" t="s">
        <v>250</v>
      </c>
      <c r="J21" s="657">
        <v>2006</v>
      </c>
      <c r="K21" s="659"/>
      <c r="L21" s="659" t="s">
        <v>128</v>
      </c>
      <c r="M21" s="659" t="s">
        <v>128</v>
      </c>
      <c r="N21" s="659" t="s">
        <v>128</v>
      </c>
      <c r="O21" s="659" t="s">
        <v>128</v>
      </c>
      <c r="P21" s="657" t="s">
        <v>130</v>
      </c>
      <c r="Q21" s="321">
        <v>330000</v>
      </c>
      <c r="R21" s="560" t="s">
        <v>951</v>
      </c>
      <c r="S21" s="516" t="str">
        <f t="shared" si="19"/>
        <v>2.06.02</v>
      </c>
      <c r="T21" s="524" t="str">
        <f t="shared" si="4"/>
        <v>ALAT RUMAH TANGGA</v>
      </c>
      <c r="U21" s="516">
        <f t="shared" si="5"/>
        <v>5</v>
      </c>
      <c r="V21" s="525">
        <f t="shared" si="6"/>
        <v>65998</v>
      </c>
      <c r="W21" s="516">
        <f t="shared" si="20"/>
        <v>7</v>
      </c>
      <c r="X21" s="542">
        <f t="shared" si="8"/>
        <v>329990</v>
      </c>
      <c r="Y21" s="543">
        <f t="shared" si="9"/>
        <v>0</v>
      </c>
      <c r="Z21" s="525">
        <f t="shared" si="10"/>
        <v>0</v>
      </c>
      <c r="AA21" s="525">
        <f t="shared" si="11"/>
        <v>0</v>
      </c>
      <c r="AB21" s="525">
        <f t="shared" si="12"/>
        <v>0</v>
      </c>
      <c r="AC21" s="525">
        <f t="shared" si="13"/>
        <v>0</v>
      </c>
      <c r="AD21" s="516">
        <f t="shared" si="14"/>
        <v>2006</v>
      </c>
      <c r="AE21" s="660">
        <f t="shared" si="15"/>
        <v>10</v>
      </c>
      <c r="AF21" s="589">
        <f t="shared" si="16"/>
        <v>329990</v>
      </c>
      <c r="AG21" s="590">
        <f t="shared" si="17"/>
        <v>329990</v>
      </c>
      <c r="AH21" s="591">
        <f t="shared" si="18"/>
        <v>329990</v>
      </c>
      <c r="AI21" s="11"/>
    </row>
    <row r="22" spans="1:35" ht="27.5" customHeight="1" x14ac:dyDescent="0.2">
      <c r="A22" s="327"/>
      <c r="B22" s="657" t="s">
        <v>239</v>
      </c>
      <c r="C22" s="316" t="s">
        <v>34</v>
      </c>
      <c r="D22" s="486" t="str">
        <f t="shared" si="2"/>
        <v>2.06.03.05.18.0001</v>
      </c>
      <c r="E22" s="317" t="s">
        <v>171</v>
      </c>
      <c r="F22" s="318" t="s">
        <v>128</v>
      </c>
      <c r="G22" s="658" t="s">
        <v>148</v>
      </c>
      <c r="H22" s="657"/>
      <c r="I22" s="658" t="s">
        <v>263</v>
      </c>
      <c r="J22" s="657">
        <v>2006</v>
      </c>
      <c r="K22" s="659"/>
      <c r="L22" s="659" t="s">
        <v>128</v>
      </c>
      <c r="M22" s="659" t="s">
        <v>128</v>
      </c>
      <c r="N22" s="659" t="s">
        <v>128</v>
      </c>
      <c r="O22" s="659" t="s">
        <v>128</v>
      </c>
      <c r="P22" s="657" t="s">
        <v>130</v>
      </c>
      <c r="Q22" s="321">
        <v>416000</v>
      </c>
      <c r="R22" s="560" t="s">
        <v>951</v>
      </c>
      <c r="S22" s="516" t="str">
        <f t="shared" si="19"/>
        <v>2.06.03</v>
      </c>
      <c r="T22" s="524" t="str">
        <f t="shared" si="4"/>
        <v>KOMPUTER</v>
      </c>
      <c r="U22" s="516">
        <f t="shared" si="5"/>
        <v>4</v>
      </c>
      <c r="V22" s="525">
        <f t="shared" si="6"/>
        <v>103997.5</v>
      </c>
      <c r="W22" s="516">
        <f t="shared" si="20"/>
        <v>7</v>
      </c>
      <c r="X22" s="542">
        <f t="shared" si="8"/>
        <v>415990</v>
      </c>
      <c r="Y22" s="543">
        <f t="shared" si="9"/>
        <v>0</v>
      </c>
      <c r="Z22" s="525">
        <f t="shared" si="10"/>
        <v>0</v>
      </c>
      <c r="AA22" s="525">
        <f t="shared" si="11"/>
        <v>0</v>
      </c>
      <c r="AB22" s="525">
        <f t="shared" si="12"/>
        <v>0</v>
      </c>
      <c r="AC22" s="525">
        <f t="shared" si="13"/>
        <v>0</v>
      </c>
      <c r="AD22" s="516">
        <f t="shared" si="14"/>
        <v>2006</v>
      </c>
      <c r="AE22" s="660">
        <f t="shared" si="15"/>
        <v>10</v>
      </c>
      <c r="AF22" s="589">
        <f t="shared" si="16"/>
        <v>415990</v>
      </c>
      <c r="AG22" s="590">
        <f t="shared" si="17"/>
        <v>415990</v>
      </c>
      <c r="AH22" s="591">
        <f t="shared" si="18"/>
        <v>415990</v>
      </c>
      <c r="AI22" s="11"/>
    </row>
    <row r="23" spans="1:35" ht="15" customHeight="1" x14ac:dyDescent="0.2">
      <c r="A23" s="327"/>
      <c r="B23" s="657" t="s">
        <v>238</v>
      </c>
      <c r="C23" s="316" t="s">
        <v>34</v>
      </c>
      <c r="D23" s="486" t="str">
        <f t="shared" si="2"/>
        <v>2.06.02.06.07.0001</v>
      </c>
      <c r="E23" s="317" t="s">
        <v>175</v>
      </c>
      <c r="F23" s="318" t="s">
        <v>128</v>
      </c>
      <c r="G23" s="658" t="s">
        <v>273</v>
      </c>
      <c r="H23" s="657"/>
      <c r="I23" s="658" t="s">
        <v>256</v>
      </c>
      <c r="J23" s="657">
        <v>2006</v>
      </c>
      <c r="K23" s="659"/>
      <c r="L23" s="659" t="s">
        <v>128</v>
      </c>
      <c r="M23" s="659" t="s">
        <v>128</v>
      </c>
      <c r="N23" s="659" t="s">
        <v>128</v>
      </c>
      <c r="O23" s="659" t="s">
        <v>128</v>
      </c>
      <c r="P23" s="657" t="s">
        <v>130</v>
      </c>
      <c r="Q23" s="321">
        <v>320000</v>
      </c>
      <c r="R23" s="560" t="s">
        <v>951</v>
      </c>
      <c r="S23" s="516" t="str">
        <f t="shared" si="19"/>
        <v>2.06.02</v>
      </c>
      <c r="T23" s="524" t="str">
        <f t="shared" si="4"/>
        <v>ALAT RUMAH TANGGA</v>
      </c>
      <c r="U23" s="516">
        <f t="shared" si="5"/>
        <v>5</v>
      </c>
      <c r="V23" s="525">
        <f t="shared" si="6"/>
        <v>63998</v>
      </c>
      <c r="W23" s="516">
        <f t="shared" si="20"/>
        <v>7</v>
      </c>
      <c r="X23" s="542">
        <f t="shared" si="8"/>
        <v>319990</v>
      </c>
      <c r="Y23" s="543">
        <f t="shared" si="9"/>
        <v>0</v>
      </c>
      <c r="Z23" s="525">
        <f t="shared" si="10"/>
        <v>0</v>
      </c>
      <c r="AA23" s="525">
        <f t="shared" si="11"/>
        <v>0</v>
      </c>
      <c r="AB23" s="525">
        <f t="shared" si="12"/>
        <v>0</v>
      </c>
      <c r="AC23" s="525">
        <f t="shared" si="13"/>
        <v>0</v>
      </c>
      <c r="AD23" s="516">
        <f t="shared" si="14"/>
        <v>2006</v>
      </c>
      <c r="AE23" s="660">
        <f t="shared" si="15"/>
        <v>10</v>
      </c>
      <c r="AF23" s="589">
        <f t="shared" si="16"/>
        <v>319990</v>
      </c>
      <c r="AG23" s="590">
        <f t="shared" si="17"/>
        <v>319990</v>
      </c>
      <c r="AH23" s="591">
        <f t="shared" si="18"/>
        <v>319990</v>
      </c>
      <c r="AI23" s="11"/>
    </row>
    <row r="24" spans="1:35" ht="38" customHeight="1" x14ac:dyDescent="0.2">
      <c r="A24" s="327"/>
      <c r="B24" s="657" t="s">
        <v>143</v>
      </c>
      <c r="C24" s="316" t="s">
        <v>34</v>
      </c>
      <c r="D24" s="486" t="str">
        <f t="shared" si="2"/>
        <v>2.06.02.06.05.0001</v>
      </c>
      <c r="E24" s="317" t="s">
        <v>145</v>
      </c>
      <c r="F24" s="318" t="s">
        <v>128</v>
      </c>
      <c r="G24" s="658" t="s">
        <v>148</v>
      </c>
      <c r="H24" s="657"/>
      <c r="I24" s="658" t="s">
        <v>140</v>
      </c>
      <c r="J24" s="657">
        <v>2006</v>
      </c>
      <c r="K24" s="659"/>
      <c r="L24" s="659" t="s">
        <v>128</v>
      </c>
      <c r="M24" s="659" t="s">
        <v>128</v>
      </c>
      <c r="N24" s="659" t="s">
        <v>128</v>
      </c>
      <c r="O24" s="659" t="s">
        <v>128</v>
      </c>
      <c r="P24" s="657" t="s">
        <v>130</v>
      </c>
      <c r="Q24" s="321">
        <v>200000</v>
      </c>
      <c r="R24" s="560" t="s">
        <v>951</v>
      </c>
      <c r="S24" s="516" t="str">
        <f t="shared" si="19"/>
        <v>2.06.02</v>
      </c>
      <c r="T24" s="524" t="str">
        <f t="shared" si="4"/>
        <v>ALAT RUMAH TANGGA</v>
      </c>
      <c r="U24" s="516">
        <f t="shared" si="5"/>
        <v>5</v>
      </c>
      <c r="V24" s="525">
        <f t="shared" si="6"/>
        <v>39998</v>
      </c>
      <c r="W24" s="516">
        <f t="shared" si="20"/>
        <v>7</v>
      </c>
      <c r="X24" s="542">
        <f t="shared" si="8"/>
        <v>199990</v>
      </c>
      <c r="Y24" s="543">
        <f t="shared" si="9"/>
        <v>0</v>
      </c>
      <c r="Z24" s="525">
        <f t="shared" si="10"/>
        <v>0</v>
      </c>
      <c r="AA24" s="525">
        <f t="shared" si="11"/>
        <v>0</v>
      </c>
      <c r="AB24" s="525">
        <f t="shared" si="12"/>
        <v>0</v>
      </c>
      <c r="AC24" s="525">
        <f t="shared" si="13"/>
        <v>0</v>
      </c>
      <c r="AD24" s="516">
        <f t="shared" si="14"/>
        <v>2006</v>
      </c>
      <c r="AE24" s="660">
        <f t="shared" si="15"/>
        <v>10</v>
      </c>
      <c r="AF24" s="589">
        <f t="shared" si="16"/>
        <v>199990</v>
      </c>
      <c r="AG24" s="590">
        <f t="shared" si="17"/>
        <v>199990</v>
      </c>
      <c r="AH24" s="591">
        <f t="shared" si="18"/>
        <v>199990</v>
      </c>
      <c r="AI24" s="11"/>
    </row>
    <row r="25" spans="1:35" ht="19.5" customHeight="1" x14ac:dyDescent="0.2">
      <c r="A25" s="327"/>
      <c r="B25" s="657" t="s">
        <v>236</v>
      </c>
      <c r="C25" s="316" t="s">
        <v>34</v>
      </c>
      <c r="D25" s="486" t="str">
        <f t="shared" ref="D25:D44" si="21">MID(B25,2,18)</f>
        <v>2.06.02.01.13.0001</v>
      </c>
      <c r="E25" s="317" t="s">
        <v>176</v>
      </c>
      <c r="F25" s="318" t="s">
        <v>128</v>
      </c>
      <c r="G25" s="658" t="s">
        <v>249</v>
      </c>
      <c r="H25" s="659"/>
      <c r="I25" s="658" t="s">
        <v>250</v>
      </c>
      <c r="J25" s="657">
        <v>2006</v>
      </c>
      <c r="K25" s="659"/>
      <c r="L25" s="659" t="s">
        <v>128</v>
      </c>
      <c r="M25" s="659" t="s">
        <v>128</v>
      </c>
      <c r="N25" s="659" t="s">
        <v>128</v>
      </c>
      <c r="O25" s="659" t="s">
        <v>128</v>
      </c>
      <c r="P25" s="657" t="s">
        <v>130</v>
      </c>
      <c r="Q25" s="321">
        <v>140000</v>
      </c>
      <c r="R25" s="560" t="s">
        <v>951</v>
      </c>
      <c r="S25" s="516" t="str">
        <f t="shared" si="19"/>
        <v>2.06.02</v>
      </c>
      <c r="T25" s="524" t="str">
        <f t="shared" ref="T25:T44" si="22">VLOOKUP(S25,kelompok,2,0)</f>
        <v>ALAT RUMAH TANGGA</v>
      </c>
      <c r="U25" s="516">
        <f t="shared" ref="U25:U44" si="23">VLOOKUP(S25,MASAMANFAAT,4,0)</f>
        <v>5</v>
      </c>
      <c r="V25" s="525">
        <f t="shared" ref="V25:V44" si="24">(Q25-10)/U25</f>
        <v>27998</v>
      </c>
      <c r="W25" s="516">
        <f t="shared" si="20"/>
        <v>7</v>
      </c>
      <c r="X25" s="542">
        <f t="shared" ref="X25:X44" si="25">IF(W25&gt;U25,Q25-10,V25*W25)</f>
        <v>139990</v>
      </c>
      <c r="Y25" s="543">
        <f t="shared" ref="Y25:Y44" si="26">IF(Q25-10=X25,0,V25)</f>
        <v>0</v>
      </c>
      <c r="Z25" s="525">
        <f t="shared" ref="Z25:Z44" si="27">IF(Q25-10=X25+Y25,0,V25)</f>
        <v>0</v>
      </c>
      <c r="AA25" s="525">
        <f t="shared" ref="AA25:AA44" si="28">IF(Q25-10=X25+Y25+Z25,0,V25)</f>
        <v>0</v>
      </c>
      <c r="AB25" s="525">
        <f t="shared" ref="AB25:AB44" si="29">IF(Q25-10=X25+Y25+Z25+AA25,0,V25)</f>
        <v>0</v>
      </c>
      <c r="AC25" s="525">
        <f t="shared" ref="AC25:AC44" si="30">IF(Q25-10=X25+Y25+Z25+AA25+AB25,0,V25)</f>
        <v>0</v>
      </c>
      <c r="AD25" s="516">
        <f t="shared" ref="AD25:AD44" si="31">J25</f>
        <v>2006</v>
      </c>
      <c r="AE25" s="660">
        <f t="shared" ref="AE25:AE44" si="32">Q25-(X25+Y25+Z25+AA25+AB25+AC25)</f>
        <v>10</v>
      </c>
      <c r="AF25" s="589">
        <f t="shared" ref="AF25:AF44" si="33">X25+Y25+Z25+AA25</f>
        <v>139990</v>
      </c>
      <c r="AG25" s="590">
        <f t="shared" ref="AG25:AG44" si="34">X25+Y25+Z25+AA25+AB25</f>
        <v>139990</v>
      </c>
      <c r="AH25" s="591">
        <f t="shared" ref="AH25:AH44" si="35">X25+Y25+Z25+AA25+AB25+AC25</f>
        <v>139990</v>
      </c>
      <c r="AI25" s="11"/>
    </row>
    <row r="26" spans="1:35" ht="15" customHeight="1" x14ac:dyDescent="0.2">
      <c r="A26" s="327"/>
      <c r="B26" s="657" t="s">
        <v>225</v>
      </c>
      <c r="C26" s="316" t="s">
        <v>34</v>
      </c>
      <c r="D26" s="486" t="str">
        <f t="shared" si="21"/>
        <v>2.06.04.03.08</v>
      </c>
      <c r="E26" s="317" t="s">
        <v>436</v>
      </c>
      <c r="F26" s="318" t="s">
        <v>128</v>
      </c>
      <c r="G26" s="658" t="s">
        <v>289</v>
      </c>
      <c r="H26" s="659" t="s">
        <v>128</v>
      </c>
      <c r="I26" s="658" t="s">
        <v>290</v>
      </c>
      <c r="J26" s="657">
        <v>2007</v>
      </c>
      <c r="K26" s="659" t="s">
        <v>128</v>
      </c>
      <c r="L26" s="659" t="s">
        <v>128</v>
      </c>
      <c r="M26" s="659" t="s">
        <v>128</v>
      </c>
      <c r="N26" s="659" t="s">
        <v>128</v>
      </c>
      <c r="O26" s="659" t="s">
        <v>128</v>
      </c>
      <c r="P26" s="657" t="s">
        <v>130</v>
      </c>
      <c r="Q26" s="321">
        <v>450000</v>
      </c>
      <c r="R26" s="560" t="s">
        <v>951</v>
      </c>
      <c r="S26" s="516" t="str">
        <f t="shared" si="19"/>
        <v>2.06.04</v>
      </c>
      <c r="T26" s="524" t="str">
        <f t="shared" si="22"/>
        <v>MEJA DAN KURSI KERJA/RAPAT PEJABAT</v>
      </c>
      <c r="U26" s="516">
        <f t="shared" si="23"/>
        <v>5</v>
      </c>
      <c r="V26" s="525">
        <f t="shared" si="24"/>
        <v>89998</v>
      </c>
      <c r="W26" s="516">
        <f t="shared" si="20"/>
        <v>6</v>
      </c>
      <c r="X26" s="542">
        <f t="shared" si="25"/>
        <v>449990</v>
      </c>
      <c r="Y26" s="543">
        <f t="shared" si="26"/>
        <v>0</v>
      </c>
      <c r="Z26" s="525">
        <f t="shared" si="27"/>
        <v>0</v>
      </c>
      <c r="AA26" s="525">
        <f t="shared" si="28"/>
        <v>0</v>
      </c>
      <c r="AB26" s="525">
        <f t="shared" si="29"/>
        <v>0</v>
      </c>
      <c r="AC26" s="525">
        <f t="shared" si="30"/>
        <v>0</v>
      </c>
      <c r="AD26" s="516">
        <f t="shared" si="31"/>
        <v>2007</v>
      </c>
      <c r="AE26" s="660">
        <f t="shared" si="32"/>
        <v>10</v>
      </c>
      <c r="AF26" s="589">
        <f t="shared" si="33"/>
        <v>449990</v>
      </c>
      <c r="AG26" s="590">
        <f t="shared" si="34"/>
        <v>449990</v>
      </c>
      <c r="AH26" s="591">
        <f t="shared" si="35"/>
        <v>449990</v>
      </c>
      <c r="AI26" s="11"/>
    </row>
    <row r="27" spans="1:35" ht="15" customHeight="1" x14ac:dyDescent="0.2">
      <c r="A27" s="327"/>
      <c r="B27" s="657" t="s">
        <v>225</v>
      </c>
      <c r="C27" s="316" t="s">
        <v>34</v>
      </c>
      <c r="D27" s="486" t="str">
        <f t="shared" si="21"/>
        <v>2.06.04.03.08</v>
      </c>
      <c r="E27" s="317" t="s">
        <v>436</v>
      </c>
      <c r="F27" s="318" t="s">
        <v>128</v>
      </c>
      <c r="G27" s="658" t="s">
        <v>289</v>
      </c>
      <c r="H27" s="659" t="s">
        <v>128</v>
      </c>
      <c r="I27" s="658" t="s">
        <v>290</v>
      </c>
      <c r="J27" s="657">
        <v>2007</v>
      </c>
      <c r="K27" s="659" t="s">
        <v>128</v>
      </c>
      <c r="L27" s="659" t="s">
        <v>128</v>
      </c>
      <c r="M27" s="659" t="s">
        <v>128</v>
      </c>
      <c r="N27" s="659" t="s">
        <v>128</v>
      </c>
      <c r="O27" s="659" t="s">
        <v>128</v>
      </c>
      <c r="P27" s="657" t="s">
        <v>130</v>
      </c>
      <c r="Q27" s="321">
        <v>450000</v>
      </c>
      <c r="R27" s="560" t="s">
        <v>951</v>
      </c>
      <c r="S27" s="516" t="str">
        <f t="shared" ref="S27:S44" si="36">MID(B27,2,7)</f>
        <v>2.06.04</v>
      </c>
      <c r="T27" s="524" t="str">
        <f t="shared" si="22"/>
        <v>MEJA DAN KURSI KERJA/RAPAT PEJABAT</v>
      </c>
      <c r="U27" s="516">
        <f t="shared" si="23"/>
        <v>5</v>
      </c>
      <c r="V27" s="525">
        <f t="shared" si="24"/>
        <v>89998</v>
      </c>
      <c r="W27" s="516">
        <f t="shared" si="20"/>
        <v>6</v>
      </c>
      <c r="X27" s="542">
        <f t="shared" si="25"/>
        <v>449990</v>
      </c>
      <c r="Y27" s="543">
        <f t="shared" si="26"/>
        <v>0</v>
      </c>
      <c r="Z27" s="525">
        <f t="shared" si="27"/>
        <v>0</v>
      </c>
      <c r="AA27" s="525">
        <f t="shared" si="28"/>
        <v>0</v>
      </c>
      <c r="AB27" s="525">
        <f t="shared" si="29"/>
        <v>0</v>
      </c>
      <c r="AC27" s="525">
        <f t="shared" si="30"/>
        <v>0</v>
      </c>
      <c r="AD27" s="516">
        <f t="shared" si="31"/>
        <v>2007</v>
      </c>
      <c r="AE27" s="660">
        <f t="shared" si="32"/>
        <v>10</v>
      </c>
      <c r="AF27" s="589">
        <f t="shared" si="33"/>
        <v>449990</v>
      </c>
      <c r="AG27" s="590">
        <f t="shared" si="34"/>
        <v>449990</v>
      </c>
      <c r="AH27" s="591">
        <f t="shared" si="35"/>
        <v>449990</v>
      </c>
      <c r="AI27" s="11"/>
    </row>
    <row r="28" spans="1:35" ht="15" customHeight="1" x14ac:dyDescent="0.2">
      <c r="A28" s="327"/>
      <c r="B28" s="657" t="s">
        <v>225</v>
      </c>
      <c r="C28" s="316" t="s">
        <v>34</v>
      </c>
      <c r="D28" s="486" t="str">
        <f t="shared" si="21"/>
        <v>2.06.04.03.08</v>
      </c>
      <c r="E28" s="317" t="s">
        <v>436</v>
      </c>
      <c r="F28" s="318" t="s">
        <v>128</v>
      </c>
      <c r="G28" s="658" t="s">
        <v>289</v>
      </c>
      <c r="H28" s="659" t="s">
        <v>128</v>
      </c>
      <c r="I28" s="658" t="s">
        <v>290</v>
      </c>
      <c r="J28" s="657">
        <v>2007</v>
      </c>
      <c r="K28" s="659" t="s">
        <v>128</v>
      </c>
      <c r="L28" s="659" t="s">
        <v>128</v>
      </c>
      <c r="M28" s="659" t="s">
        <v>128</v>
      </c>
      <c r="N28" s="659" t="s">
        <v>128</v>
      </c>
      <c r="O28" s="659" t="s">
        <v>128</v>
      </c>
      <c r="P28" s="657" t="s">
        <v>130</v>
      </c>
      <c r="Q28" s="321">
        <v>450000</v>
      </c>
      <c r="R28" s="560" t="s">
        <v>951</v>
      </c>
      <c r="S28" s="516" t="str">
        <f t="shared" si="36"/>
        <v>2.06.04</v>
      </c>
      <c r="T28" s="524" t="str">
        <f t="shared" si="22"/>
        <v>MEJA DAN KURSI KERJA/RAPAT PEJABAT</v>
      </c>
      <c r="U28" s="516">
        <f t="shared" si="23"/>
        <v>5</v>
      </c>
      <c r="V28" s="525">
        <f t="shared" si="24"/>
        <v>89998</v>
      </c>
      <c r="W28" s="516">
        <f t="shared" ref="W28:W44" si="37">2013-AD28</f>
        <v>6</v>
      </c>
      <c r="X28" s="542">
        <f t="shared" si="25"/>
        <v>449990</v>
      </c>
      <c r="Y28" s="543">
        <f t="shared" si="26"/>
        <v>0</v>
      </c>
      <c r="Z28" s="525">
        <f t="shared" si="27"/>
        <v>0</v>
      </c>
      <c r="AA28" s="525">
        <f t="shared" si="28"/>
        <v>0</v>
      </c>
      <c r="AB28" s="525">
        <f t="shared" si="29"/>
        <v>0</v>
      </c>
      <c r="AC28" s="525">
        <f t="shared" si="30"/>
        <v>0</v>
      </c>
      <c r="AD28" s="516">
        <f t="shared" si="31"/>
        <v>2007</v>
      </c>
      <c r="AE28" s="660">
        <f t="shared" si="32"/>
        <v>10</v>
      </c>
      <c r="AF28" s="589">
        <f t="shared" si="33"/>
        <v>449990</v>
      </c>
      <c r="AG28" s="590">
        <f t="shared" si="34"/>
        <v>449990</v>
      </c>
      <c r="AH28" s="591">
        <f t="shared" si="35"/>
        <v>449990</v>
      </c>
      <c r="AI28" s="11"/>
    </row>
    <row r="29" spans="1:35" ht="15" customHeight="1" x14ac:dyDescent="0.2">
      <c r="A29" s="327"/>
      <c r="B29" s="657" t="s">
        <v>225</v>
      </c>
      <c r="C29" s="316" t="s">
        <v>34</v>
      </c>
      <c r="D29" s="486" t="str">
        <f t="shared" si="21"/>
        <v>2.06.04.03.08</v>
      </c>
      <c r="E29" s="317" t="s">
        <v>436</v>
      </c>
      <c r="F29" s="318" t="s">
        <v>128</v>
      </c>
      <c r="G29" s="658" t="s">
        <v>289</v>
      </c>
      <c r="H29" s="659" t="s">
        <v>128</v>
      </c>
      <c r="I29" s="658" t="s">
        <v>290</v>
      </c>
      <c r="J29" s="657">
        <v>2007</v>
      </c>
      <c r="K29" s="659" t="s">
        <v>128</v>
      </c>
      <c r="L29" s="659" t="s">
        <v>128</v>
      </c>
      <c r="M29" s="659" t="s">
        <v>128</v>
      </c>
      <c r="N29" s="659" t="s">
        <v>128</v>
      </c>
      <c r="O29" s="659" t="s">
        <v>128</v>
      </c>
      <c r="P29" s="657" t="s">
        <v>130</v>
      </c>
      <c r="Q29" s="321">
        <v>450000</v>
      </c>
      <c r="R29" s="560" t="s">
        <v>951</v>
      </c>
      <c r="S29" s="516" t="str">
        <f t="shared" si="36"/>
        <v>2.06.04</v>
      </c>
      <c r="T29" s="524" t="str">
        <f t="shared" si="22"/>
        <v>MEJA DAN KURSI KERJA/RAPAT PEJABAT</v>
      </c>
      <c r="U29" s="516">
        <f t="shared" si="23"/>
        <v>5</v>
      </c>
      <c r="V29" s="525">
        <f t="shared" si="24"/>
        <v>89998</v>
      </c>
      <c r="W29" s="516">
        <f t="shared" si="37"/>
        <v>6</v>
      </c>
      <c r="X29" s="542">
        <f t="shared" si="25"/>
        <v>449990</v>
      </c>
      <c r="Y29" s="543">
        <f t="shared" si="26"/>
        <v>0</v>
      </c>
      <c r="Z29" s="525">
        <f t="shared" si="27"/>
        <v>0</v>
      </c>
      <c r="AA29" s="525">
        <f t="shared" si="28"/>
        <v>0</v>
      </c>
      <c r="AB29" s="525">
        <f t="shared" si="29"/>
        <v>0</v>
      </c>
      <c r="AC29" s="525">
        <f t="shared" si="30"/>
        <v>0</v>
      </c>
      <c r="AD29" s="516">
        <f t="shared" si="31"/>
        <v>2007</v>
      </c>
      <c r="AE29" s="660">
        <f t="shared" si="32"/>
        <v>10</v>
      </c>
      <c r="AF29" s="589">
        <f t="shared" si="33"/>
        <v>449990</v>
      </c>
      <c r="AG29" s="590">
        <f t="shared" si="34"/>
        <v>449990</v>
      </c>
      <c r="AH29" s="591">
        <f t="shared" si="35"/>
        <v>449990</v>
      </c>
      <c r="AI29" s="11"/>
    </row>
    <row r="30" spans="1:35" ht="15" customHeight="1" x14ac:dyDescent="0.2">
      <c r="A30" s="327"/>
      <c r="B30" s="657" t="s">
        <v>225</v>
      </c>
      <c r="C30" s="316" t="s">
        <v>34</v>
      </c>
      <c r="D30" s="486" t="str">
        <f t="shared" si="21"/>
        <v>2.06.04.03.08</v>
      </c>
      <c r="E30" s="317" t="s">
        <v>436</v>
      </c>
      <c r="F30" s="318" t="s">
        <v>128</v>
      </c>
      <c r="G30" s="658" t="s">
        <v>289</v>
      </c>
      <c r="H30" s="659" t="s">
        <v>128</v>
      </c>
      <c r="I30" s="658" t="s">
        <v>290</v>
      </c>
      <c r="J30" s="657">
        <v>2007</v>
      </c>
      <c r="K30" s="659" t="s">
        <v>128</v>
      </c>
      <c r="L30" s="659" t="s">
        <v>128</v>
      </c>
      <c r="M30" s="659" t="s">
        <v>128</v>
      </c>
      <c r="N30" s="659" t="s">
        <v>128</v>
      </c>
      <c r="O30" s="659" t="s">
        <v>128</v>
      </c>
      <c r="P30" s="657" t="s">
        <v>130</v>
      </c>
      <c r="Q30" s="321">
        <v>450000</v>
      </c>
      <c r="R30" s="560" t="s">
        <v>951</v>
      </c>
      <c r="S30" s="516" t="str">
        <f t="shared" si="36"/>
        <v>2.06.04</v>
      </c>
      <c r="T30" s="524" t="str">
        <f t="shared" si="22"/>
        <v>MEJA DAN KURSI KERJA/RAPAT PEJABAT</v>
      </c>
      <c r="U30" s="516">
        <f t="shared" si="23"/>
        <v>5</v>
      </c>
      <c r="V30" s="525">
        <f t="shared" si="24"/>
        <v>89998</v>
      </c>
      <c r="W30" s="516">
        <f t="shared" si="37"/>
        <v>6</v>
      </c>
      <c r="X30" s="542">
        <f t="shared" si="25"/>
        <v>449990</v>
      </c>
      <c r="Y30" s="543">
        <f t="shared" si="26"/>
        <v>0</v>
      </c>
      <c r="Z30" s="525">
        <f t="shared" si="27"/>
        <v>0</v>
      </c>
      <c r="AA30" s="525">
        <f t="shared" si="28"/>
        <v>0</v>
      </c>
      <c r="AB30" s="525">
        <f t="shared" si="29"/>
        <v>0</v>
      </c>
      <c r="AC30" s="525">
        <f t="shared" si="30"/>
        <v>0</v>
      </c>
      <c r="AD30" s="516">
        <f t="shared" si="31"/>
        <v>2007</v>
      </c>
      <c r="AE30" s="660">
        <f t="shared" si="32"/>
        <v>10</v>
      </c>
      <c r="AF30" s="589">
        <f t="shared" si="33"/>
        <v>449990</v>
      </c>
      <c r="AG30" s="590">
        <f t="shared" si="34"/>
        <v>449990</v>
      </c>
      <c r="AH30" s="591">
        <f t="shared" si="35"/>
        <v>449990</v>
      </c>
      <c r="AI30" s="11"/>
    </row>
    <row r="31" spans="1:35" ht="15" customHeight="1" x14ac:dyDescent="0.2">
      <c r="A31" s="327"/>
      <c r="B31" s="657" t="s">
        <v>225</v>
      </c>
      <c r="C31" s="316" t="s">
        <v>34</v>
      </c>
      <c r="D31" s="486" t="str">
        <f t="shared" si="21"/>
        <v>2.06.04.03.08</v>
      </c>
      <c r="E31" s="317" t="s">
        <v>436</v>
      </c>
      <c r="F31" s="318" t="s">
        <v>128</v>
      </c>
      <c r="G31" s="658" t="s">
        <v>291</v>
      </c>
      <c r="H31" s="659" t="s">
        <v>128</v>
      </c>
      <c r="I31" s="658" t="s">
        <v>290</v>
      </c>
      <c r="J31" s="657">
        <v>2007</v>
      </c>
      <c r="K31" s="659" t="s">
        <v>128</v>
      </c>
      <c r="L31" s="659" t="s">
        <v>128</v>
      </c>
      <c r="M31" s="659" t="s">
        <v>128</v>
      </c>
      <c r="N31" s="659" t="s">
        <v>128</v>
      </c>
      <c r="O31" s="659" t="s">
        <v>128</v>
      </c>
      <c r="P31" s="657" t="s">
        <v>130</v>
      </c>
      <c r="Q31" s="321">
        <v>450000</v>
      </c>
      <c r="R31" s="560" t="s">
        <v>951</v>
      </c>
      <c r="S31" s="516" t="str">
        <f t="shared" si="36"/>
        <v>2.06.04</v>
      </c>
      <c r="T31" s="524" t="str">
        <f t="shared" si="22"/>
        <v>MEJA DAN KURSI KERJA/RAPAT PEJABAT</v>
      </c>
      <c r="U31" s="516">
        <f t="shared" si="23"/>
        <v>5</v>
      </c>
      <c r="V31" s="525">
        <f t="shared" si="24"/>
        <v>89998</v>
      </c>
      <c r="W31" s="516">
        <f t="shared" si="37"/>
        <v>6</v>
      </c>
      <c r="X31" s="542">
        <f t="shared" si="25"/>
        <v>449990</v>
      </c>
      <c r="Y31" s="543">
        <f t="shared" si="26"/>
        <v>0</v>
      </c>
      <c r="Z31" s="525">
        <f t="shared" si="27"/>
        <v>0</v>
      </c>
      <c r="AA31" s="525">
        <f t="shared" si="28"/>
        <v>0</v>
      </c>
      <c r="AB31" s="525">
        <f t="shared" si="29"/>
        <v>0</v>
      </c>
      <c r="AC31" s="525">
        <f t="shared" si="30"/>
        <v>0</v>
      </c>
      <c r="AD31" s="516">
        <f t="shared" si="31"/>
        <v>2007</v>
      </c>
      <c r="AE31" s="660">
        <f t="shared" si="32"/>
        <v>10</v>
      </c>
      <c r="AF31" s="589">
        <f t="shared" si="33"/>
        <v>449990</v>
      </c>
      <c r="AG31" s="590">
        <f t="shared" si="34"/>
        <v>449990</v>
      </c>
      <c r="AH31" s="591">
        <f t="shared" si="35"/>
        <v>449990</v>
      </c>
      <c r="AI31" s="11"/>
    </row>
    <row r="32" spans="1:35" ht="15" customHeight="1" x14ac:dyDescent="0.2">
      <c r="A32" s="327"/>
      <c r="B32" s="657" t="s">
        <v>225</v>
      </c>
      <c r="C32" s="316" t="s">
        <v>34</v>
      </c>
      <c r="D32" s="486" t="str">
        <f t="shared" si="21"/>
        <v>2.06.04.03.08</v>
      </c>
      <c r="E32" s="317" t="s">
        <v>436</v>
      </c>
      <c r="F32" s="318" t="s">
        <v>128</v>
      </c>
      <c r="G32" s="658" t="s">
        <v>291</v>
      </c>
      <c r="H32" s="659" t="s">
        <v>128</v>
      </c>
      <c r="I32" s="658" t="s">
        <v>290</v>
      </c>
      <c r="J32" s="657">
        <v>2007</v>
      </c>
      <c r="K32" s="659" t="s">
        <v>128</v>
      </c>
      <c r="L32" s="659" t="s">
        <v>128</v>
      </c>
      <c r="M32" s="659" t="s">
        <v>128</v>
      </c>
      <c r="N32" s="659" t="s">
        <v>128</v>
      </c>
      <c r="O32" s="659" t="s">
        <v>128</v>
      </c>
      <c r="P32" s="657" t="s">
        <v>130</v>
      </c>
      <c r="Q32" s="321">
        <v>450000</v>
      </c>
      <c r="R32" s="560" t="s">
        <v>951</v>
      </c>
      <c r="S32" s="516" t="str">
        <f t="shared" si="36"/>
        <v>2.06.04</v>
      </c>
      <c r="T32" s="524" t="str">
        <f t="shared" si="22"/>
        <v>MEJA DAN KURSI KERJA/RAPAT PEJABAT</v>
      </c>
      <c r="U32" s="516">
        <f t="shared" si="23"/>
        <v>5</v>
      </c>
      <c r="V32" s="525">
        <f t="shared" si="24"/>
        <v>89998</v>
      </c>
      <c r="W32" s="516">
        <f t="shared" si="37"/>
        <v>6</v>
      </c>
      <c r="X32" s="542">
        <f t="shared" si="25"/>
        <v>449990</v>
      </c>
      <c r="Y32" s="543">
        <f t="shared" si="26"/>
        <v>0</v>
      </c>
      <c r="Z32" s="525">
        <f t="shared" si="27"/>
        <v>0</v>
      </c>
      <c r="AA32" s="525">
        <f t="shared" si="28"/>
        <v>0</v>
      </c>
      <c r="AB32" s="525">
        <f t="shared" si="29"/>
        <v>0</v>
      </c>
      <c r="AC32" s="525">
        <f t="shared" si="30"/>
        <v>0</v>
      </c>
      <c r="AD32" s="516">
        <f t="shared" si="31"/>
        <v>2007</v>
      </c>
      <c r="AE32" s="660">
        <f t="shared" si="32"/>
        <v>10</v>
      </c>
      <c r="AF32" s="589">
        <f t="shared" si="33"/>
        <v>449990</v>
      </c>
      <c r="AG32" s="590">
        <f t="shared" si="34"/>
        <v>449990</v>
      </c>
      <c r="AH32" s="591">
        <f t="shared" si="35"/>
        <v>449990</v>
      </c>
      <c r="AI32" s="11"/>
    </row>
    <row r="33" spans="1:35" ht="15" customHeight="1" x14ac:dyDescent="0.2">
      <c r="A33" s="327"/>
      <c r="B33" s="657" t="s">
        <v>225</v>
      </c>
      <c r="C33" s="316" t="s">
        <v>34</v>
      </c>
      <c r="D33" s="486" t="str">
        <f t="shared" si="21"/>
        <v>2.06.04.03.08</v>
      </c>
      <c r="E33" s="317" t="s">
        <v>436</v>
      </c>
      <c r="F33" s="318" t="s">
        <v>128</v>
      </c>
      <c r="G33" s="658" t="s">
        <v>291</v>
      </c>
      <c r="H33" s="659" t="s">
        <v>128</v>
      </c>
      <c r="I33" s="658" t="s">
        <v>290</v>
      </c>
      <c r="J33" s="657">
        <v>2007</v>
      </c>
      <c r="K33" s="659" t="s">
        <v>128</v>
      </c>
      <c r="L33" s="659" t="s">
        <v>128</v>
      </c>
      <c r="M33" s="659" t="s">
        <v>128</v>
      </c>
      <c r="N33" s="659" t="s">
        <v>128</v>
      </c>
      <c r="O33" s="659" t="s">
        <v>128</v>
      </c>
      <c r="P33" s="657" t="s">
        <v>130</v>
      </c>
      <c r="Q33" s="321">
        <v>450000</v>
      </c>
      <c r="R33" s="560" t="s">
        <v>951</v>
      </c>
      <c r="S33" s="516" t="str">
        <f t="shared" si="36"/>
        <v>2.06.04</v>
      </c>
      <c r="T33" s="524" t="str">
        <f t="shared" si="22"/>
        <v>MEJA DAN KURSI KERJA/RAPAT PEJABAT</v>
      </c>
      <c r="U33" s="516">
        <f t="shared" si="23"/>
        <v>5</v>
      </c>
      <c r="V33" s="525">
        <f t="shared" si="24"/>
        <v>89998</v>
      </c>
      <c r="W33" s="516">
        <f t="shared" si="37"/>
        <v>6</v>
      </c>
      <c r="X33" s="542">
        <f t="shared" si="25"/>
        <v>449990</v>
      </c>
      <c r="Y33" s="543">
        <f t="shared" si="26"/>
        <v>0</v>
      </c>
      <c r="Z33" s="525">
        <f t="shared" si="27"/>
        <v>0</v>
      </c>
      <c r="AA33" s="525">
        <f t="shared" si="28"/>
        <v>0</v>
      </c>
      <c r="AB33" s="525">
        <f t="shared" si="29"/>
        <v>0</v>
      </c>
      <c r="AC33" s="525">
        <f t="shared" si="30"/>
        <v>0</v>
      </c>
      <c r="AD33" s="516">
        <f t="shared" si="31"/>
        <v>2007</v>
      </c>
      <c r="AE33" s="660">
        <f t="shared" si="32"/>
        <v>10</v>
      </c>
      <c r="AF33" s="589">
        <f t="shared" si="33"/>
        <v>449990</v>
      </c>
      <c r="AG33" s="590">
        <f t="shared" si="34"/>
        <v>449990</v>
      </c>
      <c r="AH33" s="591">
        <f t="shared" si="35"/>
        <v>449990</v>
      </c>
      <c r="AI33" s="11"/>
    </row>
    <row r="34" spans="1:35" ht="15" customHeight="1" x14ac:dyDescent="0.2">
      <c r="A34" s="327"/>
      <c r="B34" s="657" t="s">
        <v>225</v>
      </c>
      <c r="C34" s="316" t="s">
        <v>34</v>
      </c>
      <c r="D34" s="486" t="str">
        <f t="shared" si="21"/>
        <v>2.06.04.03.08</v>
      </c>
      <c r="E34" s="317" t="s">
        <v>436</v>
      </c>
      <c r="F34" s="318" t="s">
        <v>128</v>
      </c>
      <c r="G34" s="658" t="s">
        <v>291</v>
      </c>
      <c r="H34" s="659" t="s">
        <v>128</v>
      </c>
      <c r="I34" s="658" t="s">
        <v>290</v>
      </c>
      <c r="J34" s="657">
        <v>2007</v>
      </c>
      <c r="K34" s="659" t="s">
        <v>128</v>
      </c>
      <c r="L34" s="659" t="s">
        <v>128</v>
      </c>
      <c r="M34" s="659" t="s">
        <v>128</v>
      </c>
      <c r="N34" s="659" t="s">
        <v>128</v>
      </c>
      <c r="O34" s="659" t="s">
        <v>128</v>
      </c>
      <c r="P34" s="657" t="s">
        <v>130</v>
      </c>
      <c r="Q34" s="321">
        <v>450000</v>
      </c>
      <c r="R34" s="560" t="s">
        <v>951</v>
      </c>
      <c r="S34" s="516" t="str">
        <f t="shared" si="36"/>
        <v>2.06.04</v>
      </c>
      <c r="T34" s="524" t="str">
        <f t="shared" si="22"/>
        <v>MEJA DAN KURSI KERJA/RAPAT PEJABAT</v>
      </c>
      <c r="U34" s="516">
        <f t="shared" si="23"/>
        <v>5</v>
      </c>
      <c r="V34" s="525">
        <f t="shared" si="24"/>
        <v>89998</v>
      </c>
      <c r="W34" s="516">
        <f t="shared" si="37"/>
        <v>6</v>
      </c>
      <c r="X34" s="542">
        <f t="shared" si="25"/>
        <v>449990</v>
      </c>
      <c r="Y34" s="543">
        <f t="shared" si="26"/>
        <v>0</v>
      </c>
      <c r="Z34" s="525">
        <f t="shared" si="27"/>
        <v>0</v>
      </c>
      <c r="AA34" s="525">
        <f t="shared" si="28"/>
        <v>0</v>
      </c>
      <c r="AB34" s="525">
        <f t="shared" si="29"/>
        <v>0</v>
      </c>
      <c r="AC34" s="525">
        <f t="shared" si="30"/>
        <v>0</v>
      </c>
      <c r="AD34" s="516">
        <f t="shared" si="31"/>
        <v>2007</v>
      </c>
      <c r="AE34" s="660">
        <f t="shared" si="32"/>
        <v>10</v>
      </c>
      <c r="AF34" s="589">
        <f t="shared" si="33"/>
        <v>449990</v>
      </c>
      <c r="AG34" s="590">
        <f t="shared" si="34"/>
        <v>449990</v>
      </c>
      <c r="AH34" s="591">
        <f t="shared" si="35"/>
        <v>449990</v>
      </c>
      <c r="AI34" s="11"/>
    </row>
    <row r="35" spans="1:35" ht="15" customHeight="1" x14ac:dyDescent="0.2">
      <c r="A35" s="327"/>
      <c r="B35" s="657" t="s">
        <v>225</v>
      </c>
      <c r="C35" s="316" t="s">
        <v>34</v>
      </c>
      <c r="D35" s="486" t="str">
        <f t="shared" si="21"/>
        <v>2.06.04.03.08</v>
      </c>
      <c r="E35" s="317" t="s">
        <v>436</v>
      </c>
      <c r="F35" s="318" t="s">
        <v>128</v>
      </c>
      <c r="G35" s="658" t="s">
        <v>291</v>
      </c>
      <c r="H35" s="659" t="s">
        <v>128</v>
      </c>
      <c r="I35" s="658" t="s">
        <v>290</v>
      </c>
      <c r="J35" s="657">
        <v>2007</v>
      </c>
      <c r="K35" s="659" t="s">
        <v>128</v>
      </c>
      <c r="L35" s="659" t="s">
        <v>128</v>
      </c>
      <c r="M35" s="659" t="s">
        <v>128</v>
      </c>
      <c r="N35" s="659" t="s">
        <v>128</v>
      </c>
      <c r="O35" s="659" t="s">
        <v>128</v>
      </c>
      <c r="P35" s="657" t="s">
        <v>130</v>
      </c>
      <c r="Q35" s="321">
        <v>450000</v>
      </c>
      <c r="R35" s="560" t="s">
        <v>951</v>
      </c>
      <c r="S35" s="516" t="str">
        <f t="shared" si="36"/>
        <v>2.06.04</v>
      </c>
      <c r="T35" s="524" t="str">
        <f t="shared" si="22"/>
        <v>MEJA DAN KURSI KERJA/RAPAT PEJABAT</v>
      </c>
      <c r="U35" s="516">
        <f t="shared" si="23"/>
        <v>5</v>
      </c>
      <c r="V35" s="525">
        <f t="shared" si="24"/>
        <v>89998</v>
      </c>
      <c r="W35" s="516">
        <f t="shared" si="37"/>
        <v>6</v>
      </c>
      <c r="X35" s="542">
        <f t="shared" si="25"/>
        <v>449990</v>
      </c>
      <c r="Y35" s="543">
        <f t="shared" si="26"/>
        <v>0</v>
      </c>
      <c r="Z35" s="525">
        <f t="shared" si="27"/>
        <v>0</v>
      </c>
      <c r="AA35" s="525">
        <f t="shared" si="28"/>
        <v>0</v>
      </c>
      <c r="AB35" s="525">
        <f t="shared" si="29"/>
        <v>0</v>
      </c>
      <c r="AC35" s="525">
        <f t="shared" si="30"/>
        <v>0</v>
      </c>
      <c r="AD35" s="516">
        <f t="shared" si="31"/>
        <v>2007</v>
      </c>
      <c r="AE35" s="660">
        <f t="shared" si="32"/>
        <v>10</v>
      </c>
      <c r="AF35" s="589">
        <f t="shared" si="33"/>
        <v>449990</v>
      </c>
      <c r="AG35" s="590">
        <f t="shared" si="34"/>
        <v>449990</v>
      </c>
      <c r="AH35" s="591">
        <f t="shared" si="35"/>
        <v>449990</v>
      </c>
      <c r="AI35" s="11"/>
    </row>
    <row r="36" spans="1:35" ht="15" customHeight="1" x14ac:dyDescent="0.2">
      <c r="A36" s="327"/>
      <c r="B36" s="657" t="s">
        <v>225</v>
      </c>
      <c r="C36" s="316" t="s">
        <v>34</v>
      </c>
      <c r="D36" s="486" t="str">
        <f t="shared" si="21"/>
        <v>2.06.04.03.08</v>
      </c>
      <c r="E36" s="317" t="s">
        <v>436</v>
      </c>
      <c r="F36" s="318" t="s">
        <v>128</v>
      </c>
      <c r="G36" s="658" t="s">
        <v>291</v>
      </c>
      <c r="H36" s="659" t="s">
        <v>128</v>
      </c>
      <c r="I36" s="658" t="s">
        <v>290</v>
      </c>
      <c r="J36" s="657">
        <v>2007</v>
      </c>
      <c r="K36" s="659" t="s">
        <v>128</v>
      </c>
      <c r="L36" s="659" t="s">
        <v>128</v>
      </c>
      <c r="M36" s="659" t="s">
        <v>128</v>
      </c>
      <c r="N36" s="659" t="s">
        <v>128</v>
      </c>
      <c r="O36" s="659" t="s">
        <v>128</v>
      </c>
      <c r="P36" s="657" t="s">
        <v>130</v>
      </c>
      <c r="Q36" s="321">
        <v>450000</v>
      </c>
      <c r="R36" s="560" t="s">
        <v>951</v>
      </c>
      <c r="S36" s="516" t="str">
        <f t="shared" si="36"/>
        <v>2.06.04</v>
      </c>
      <c r="T36" s="524" t="str">
        <f t="shared" si="22"/>
        <v>MEJA DAN KURSI KERJA/RAPAT PEJABAT</v>
      </c>
      <c r="U36" s="516">
        <f t="shared" si="23"/>
        <v>5</v>
      </c>
      <c r="V36" s="525">
        <f t="shared" si="24"/>
        <v>89998</v>
      </c>
      <c r="W36" s="516">
        <f t="shared" si="37"/>
        <v>6</v>
      </c>
      <c r="X36" s="542">
        <f t="shared" si="25"/>
        <v>449990</v>
      </c>
      <c r="Y36" s="543">
        <f t="shared" si="26"/>
        <v>0</v>
      </c>
      <c r="Z36" s="525">
        <f t="shared" si="27"/>
        <v>0</v>
      </c>
      <c r="AA36" s="525">
        <f t="shared" si="28"/>
        <v>0</v>
      </c>
      <c r="AB36" s="525">
        <f t="shared" si="29"/>
        <v>0</v>
      </c>
      <c r="AC36" s="525">
        <f t="shared" si="30"/>
        <v>0</v>
      </c>
      <c r="AD36" s="516">
        <f t="shared" si="31"/>
        <v>2007</v>
      </c>
      <c r="AE36" s="660">
        <f t="shared" si="32"/>
        <v>10</v>
      </c>
      <c r="AF36" s="589">
        <f t="shared" si="33"/>
        <v>449990</v>
      </c>
      <c r="AG36" s="590">
        <f t="shared" si="34"/>
        <v>449990</v>
      </c>
      <c r="AH36" s="591">
        <f t="shared" si="35"/>
        <v>449990</v>
      </c>
      <c r="AI36" s="11"/>
    </row>
    <row r="37" spans="1:35" ht="17.25" customHeight="1" x14ac:dyDescent="0.2">
      <c r="A37" s="327"/>
      <c r="B37" s="657" t="s">
        <v>225</v>
      </c>
      <c r="C37" s="316" t="s">
        <v>34</v>
      </c>
      <c r="D37" s="486" t="str">
        <f t="shared" si="21"/>
        <v>2.06.04.03.08</v>
      </c>
      <c r="E37" s="317" t="s">
        <v>436</v>
      </c>
      <c r="F37" s="318" t="s">
        <v>128</v>
      </c>
      <c r="G37" s="658" t="s">
        <v>291</v>
      </c>
      <c r="H37" s="659" t="s">
        <v>128</v>
      </c>
      <c r="I37" s="658" t="s">
        <v>290</v>
      </c>
      <c r="J37" s="657">
        <v>2007</v>
      </c>
      <c r="K37" s="659" t="s">
        <v>128</v>
      </c>
      <c r="L37" s="659" t="s">
        <v>128</v>
      </c>
      <c r="M37" s="659" t="s">
        <v>128</v>
      </c>
      <c r="N37" s="659" t="s">
        <v>128</v>
      </c>
      <c r="O37" s="659" t="s">
        <v>128</v>
      </c>
      <c r="P37" s="657" t="s">
        <v>130</v>
      </c>
      <c r="Q37" s="321">
        <v>450000</v>
      </c>
      <c r="R37" s="560" t="s">
        <v>951</v>
      </c>
      <c r="S37" s="516" t="str">
        <f t="shared" si="36"/>
        <v>2.06.04</v>
      </c>
      <c r="T37" s="524" t="str">
        <f t="shared" si="22"/>
        <v>MEJA DAN KURSI KERJA/RAPAT PEJABAT</v>
      </c>
      <c r="U37" s="516">
        <f t="shared" si="23"/>
        <v>5</v>
      </c>
      <c r="V37" s="525">
        <f t="shared" si="24"/>
        <v>89998</v>
      </c>
      <c r="W37" s="516">
        <f t="shared" si="37"/>
        <v>6</v>
      </c>
      <c r="X37" s="542">
        <f t="shared" si="25"/>
        <v>449990</v>
      </c>
      <c r="Y37" s="543">
        <f t="shared" si="26"/>
        <v>0</v>
      </c>
      <c r="Z37" s="525">
        <f t="shared" si="27"/>
        <v>0</v>
      </c>
      <c r="AA37" s="525">
        <f t="shared" si="28"/>
        <v>0</v>
      </c>
      <c r="AB37" s="525">
        <f t="shared" si="29"/>
        <v>0</v>
      </c>
      <c r="AC37" s="525">
        <f t="shared" si="30"/>
        <v>0</v>
      </c>
      <c r="AD37" s="516">
        <f t="shared" si="31"/>
        <v>2007</v>
      </c>
      <c r="AE37" s="660">
        <f t="shared" si="32"/>
        <v>10</v>
      </c>
      <c r="AF37" s="589">
        <f t="shared" si="33"/>
        <v>449990</v>
      </c>
      <c r="AG37" s="590">
        <f t="shared" si="34"/>
        <v>449990</v>
      </c>
      <c r="AH37" s="591">
        <f t="shared" si="35"/>
        <v>449990</v>
      </c>
      <c r="AI37" s="11"/>
    </row>
    <row r="38" spans="1:35" ht="16.5" customHeight="1" x14ac:dyDescent="0.2">
      <c r="A38" s="327"/>
      <c r="B38" s="657" t="s">
        <v>225</v>
      </c>
      <c r="C38" s="316" t="s">
        <v>34</v>
      </c>
      <c r="D38" s="486" t="str">
        <f t="shared" si="21"/>
        <v>2.06.04.03.08</v>
      </c>
      <c r="E38" s="317" t="s">
        <v>436</v>
      </c>
      <c r="F38" s="318" t="s">
        <v>128</v>
      </c>
      <c r="G38" s="658" t="s">
        <v>291</v>
      </c>
      <c r="H38" s="659" t="s">
        <v>128</v>
      </c>
      <c r="I38" s="658" t="s">
        <v>290</v>
      </c>
      <c r="J38" s="657">
        <v>2007</v>
      </c>
      <c r="K38" s="659" t="s">
        <v>128</v>
      </c>
      <c r="L38" s="659" t="s">
        <v>128</v>
      </c>
      <c r="M38" s="659" t="s">
        <v>128</v>
      </c>
      <c r="N38" s="659" t="s">
        <v>128</v>
      </c>
      <c r="O38" s="659" t="s">
        <v>128</v>
      </c>
      <c r="P38" s="657" t="s">
        <v>130</v>
      </c>
      <c r="Q38" s="321">
        <v>450000</v>
      </c>
      <c r="R38" s="560" t="s">
        <v>951</v>
      </c>
      <c r="S38" s="516" t="str">
        <f t="shared" si="36"/>
        <v>2.06.04</v>
      </c>
      <c r="T38" s="524" t="str">
        <f t="shared" si="22"/>
        <v>MEJA DAN KURSI KERJA/RAPAT PEJABAT</v>
      </c>
      <c r="U38" s="516">
        <f t="shared" si="23"/>
        <v>5</v>
      </c>
      <c r="V38" s="525">
        <f t="shared" si="24"/>
        <v>89998</v>
      </c>
      <c r="W38" s="516">
        <f t="shared" si="37"/>
        <v>6</v>
      </c>
      <c r="X38" s="542">
        <f t="shared" si="25"/>
        <v>449990</v>
      </c>
      <c r="Y38" s="543">
        <f t="shared" si="26"/>
        <v>0</v>
      </c>
      <c r="Z38" s="525">
        <f t="shared" si="27"/>
        <v>0</v>
      </c>
      <c r="AA38" s="525">
        <f t="shared" si="28"/>
        <v>0</v>
      </c>
      <c r="AB38" s="525">
        <f t="shared" si="29"/>
        <v>0</v>
      </c>
      <c r="AC38" s="525">
        <f t="shared" si="30"/>
        <v>0</v>
      </c>
      <c r="AD38" s="516">
        <f t="shared" si="31"/>
        <v>2007</v>
      </c>
      <c r="AE38" s="660">
        <f t="shared" si="32"/>
        <v>10</v>
      </c>
      <c r="AF38" s="589">
        <f t="shared" si="33"/>
        <v>449990</v>
      </c>
      <c r="AG38" s="590">
        <f t="shared" si="34"/>
        <v>449990</v>
      </c>
      <c r="AH38" s="591">
        <f t="shared" si="35"/>
        <v>449990</v>
      </c>
      <c r="AI38" s="11"/>
    </row>
    <row r="39" spans="1:35" ht="18.75" customHeight="1" x14ac:dyDescent="0.2">
      <c r="A39" s="327"/>
      <c r="B39" s="657" t="s">
        <v>225</v>
      </c>
      <c r="C39" s="316" t="s">
        <v>34</v>
      </c>
      <c r="D39" s="486" t="str">
        <f t="shared" si="21"/>
        <v>2.06.04.03.08</v>
      </c>
      <c r="E39" s="317" t="s">
        <v>436</v>
      </c>
      <c r="F39" s="318" t="s">
        <v>128</v>
      </c>
      <c r="G39" s="658" t="s">
        <v>291</v>
      </c>
      <c r="H39" s="659" t="s">
        <v>128</v>
      </c>
      <c r="I39" s="658" t="s">
        <v>290</v>
      </c>
      <c r="J39" s="657">
        <v>2007</v>
      </c>
      <c r="K39" s="659" t="s">
        <v>128</v>
      </c>
      <c r="L39" s="659" t="s">
        <v>128</v>
      </c>
      <c r="M39" s="659" t="s">
        <v>128</v>
      </c>
      <c r="N39" s="659" t="s">
        <v>128</v>
      </c>
      <c r="O39" s="659" t="s">
        <v>128</v>
      </c>
      <c r="P39" s="657" t="s">
        <v>130</v>
      </c>
      <c r="Q39" s="321">
        <v>450000</v>
      </c>
      <c r="R39" s="560" t="s">
        <v>951</v>
      </c>
      <c r="S39" s="516" t="str">
        <f t="shared" si="36"/>
        <v>2.06.04</v>
      </c>
      <c r="T39" s="524" t="str">
        <f t="shared" si="22"/>
        <v>MEJA DAN KURSI KERJA/RAPAT PEJABAT</v>
      </c>
      <c r="U39" s="516">
        <f t="shared" si="23"/>
        <v>5</v>
      </c>
      <c r="V39" s="525">
        <f t="shared" si="24"/>
        <v>89998</v>
      </c>
      <c r="W39" s="516">
        <f t="shared" si="37"/>
        <v>6</v>
      </c>
      <c r="X39" s="542">
        <f t="shared" si="25"/>
        <v>449990</v>
      </c>
      <c r="Y39" s="543">
        <f t="shared" si="26"/>
        <v>0</v>
      </c>
      <c r="Z39" s="525">
        <f t="shared" si="27"/>
        <v>0</v>
      </c>
      <c r="AA39" s="525">
        <f t="shared" si="28"/>
        <v>0</v>
      </c>
      <c r="AB39" s="525">
        <f t="shared" si="29"/>
        <v>0</v>
      </c>
      <c r="AC39" s="525">
        <f t="shared" si="30"/>
        <v>0</v>
      </c>
      <c r="AD39" s="516">
        <f t="shared" si="31"/>
        <v>2007</v>
      </c>
      <c r="AE39" s="660">
        <f t="shared" si="32"/>
        <v>10</v>
      </c>
      <c r="AF39" s="589">
        <f t="shared" si="33"/>
        <v>449990</v>
      </c>
      <c r="AG39" s="590">
        <f t="shared" si="34"/>
        <v>449990</v>
      </c>
      <c r="AH39" s="591">
        <f t="shared" si="35"/>
        <v>449990</v>
      </c>
      <c r="AI39" s="11"/>
    </row>
    <row r="40" spans="1:35" ht="16.5" customHeight="1" x14ac:dyDescent="0.2">
      <c r="A40" s="327"/>
      <c r="B40" s="657" t="s">
        <v>225</v>
      </c>
      <c r="C40" s="316" t="s">
        <v>34</v>
      </c>
      <c r="D40" s="486" t="str">
        <f t="shared" si="21"/>
        <v>2.06.04.03.08</v>
      </c>
      <c r="E40" s="317" t="s">
        <v>436</v>
      </c>
      <c r="F40" s="318" t="s">
        <v>128</v>
      </c>
      <c r="G40" s="658" t="s">
        <v>291</v>
      </c>
      <c r="H40" s="659" t="s">
        <v>128</v>
      </c>
      <c r="I40" s="658" t="s">
        <v>290</v>
      </c>
      <c r="J40" s="657">
        <v>2007</v>
      </c>
      <c r="K40" s="659" t="s">
        <v>128</v>
      </c>
      <c r="L40" s="659" t="s">
        <v>128</v>
      </c>
      <c r="M40" s="659" t="s">
        <v>128</v>
      </c>
      <c r="N40" s="659" t="s">
        <v>128</v>
      </c>
      <c r="O40" s="659" t="s">
        <v>128</v>
      </c>
      <c r="P40" s="657" t="s">
        <v>130</v>
      </c>
      <c r="Q40" s="321">
        <v>450000</v>
      </c>
      <c r="R40" s="560" t="s">
        <v>951</v>
      </c>
      <c r="S40" s="516" t="str">
        <f t="shared" si="36"/>
        <v>2.06.04</v>
      </c>
      <c r="T40" s="524" t="str">
        <f t="shared" si="22"/>
        <v>MEJA DAN KURSI KERJA/RAPAT PEJABAT</v>
      </c>
      <c r="U40" s="516">
        <f t="shared" si="23"/>
        <v>5</v>
      </c>
      <c r="V40" s="525">
        <f t="shared" si="24"/>
        <v>89998</v>
      </c>
      <c r="W40" s="516">
        <f t="shared" si="37"/>
        <v>6</v>
      </c>
      <c r="X40" s="542">
        <f t="shared" si="25"/>
        <v>449990</v>
      </c>
      <c r="Y40" s="543">
        <f t="shared" si="26"/>
        <v>0</v>
      </c>
      <c r="Z40" s="525">
        <f t="shared" si="27"/>
        <v>0</v>
      </c>
      <c r="AA40" s="525">
        <f t="shared" si="28"/>
        <v>0</v>
      </c>
      <c r="AB40" s="525">
        <f t="shared" si="29"/>
        <v>0</v>
      </c>
      <c r="AC40" s="525">
        <f t="shared" si="30"/>
        <v>0</v>
      </c>
      <c r="AD40" s="516">
        <f t="shared" si="31"/>
        <v>2007</v>
      </c>
      <c r="AE40" s="660">
        <f t="shared" si="32"/>
        <v>10</v>
      </c>
      <c r="AF40" s="589">
        <f t="shared" si="33"/>
        <v>449990</v>
      </c>
      <c r="AG40" s="590">
        <f t="shared" si="34"/>
        <v>449990</v>
      </c>
      <c r="AH40" s="591">
        <f t="shared" si="35"/>
        <v>449990</v>
      </c>
      <c r="AI40" s="11"/>
    </row>
    <row r="41" spans="1:35" ht="18" customHeight="1" x14ac:dyDescent="0.2">
      <c r="A41" s="330"/>
      <c r="B41" s="661" t="s">
        <v>225</v>
      </c>
      <c r="C41" s="331" t="s">
        <v>34</v>
      </c>
      <c r="D41" s="494" t="str">
        <f t="shared" si="21"/>
        <v>2.06.04.03.08</v>
      </c>
      <c r="E41" s="477" t="s">
        <v>436</v>
      </c>
      <c r="F41" s="332" t="s">
        <v>128</v>
      </c>
      <c r="G41" s="662" t="s">
        <v>291</v>
      </c>
      <c r="H41" s="663" t="s">
        <v>128</v>
      </c>
      <c r="I41" s="662" t="s">
        <v>290</v>
      </c>
      <c r="J41" s="661">
        <v>2007</v>
      </c>
      <c r="K41" s="663" t="s">
        <v>128</v>
      </c>
      <c r="L41" s="663" t="s">
        <v>128</v>
      </c>
      <c r="M41" s="663" t="s">
        <v>128</v>
      </c>
      <c r="N41" s="663" t="s">
        <v>128</v>
      </c>
      <c r="O41" s="663" t="s">
        <v>128</v>
      </c>
      <c r="P41" s="661" t="s">
        <v>130</v>
      </c>
      <c r="Q41" s="335">
        <v>450000</v>
      </c>
      <c r="R41" s="560" t="s">
        <v>951</v>
      </c>
      <c r="S41" s="516" t="str">
        <f t="shared" si="36"/>
        <v>2.06.04</v>
      </c>
      <c r="T41" s="524" t="str">
        <f t="shared" si="22"/>
        <v>MEJA DAN KURSI KERJA/RAPAT PEJABAT</v>
      </c>
      <c r="U41" s="516">
        <f t="shared" si="23"/>
        <v>5</v>
      </c>
      <c r="V41" s="525">
        <f t="shared" si="24"/>
        <v>89998</v>
      </c>
      <c r="W41" s="516">
        <f t="shared" si="37"/>
        <v>6</v>
      </c>
      <c r="X41" s="542">
        <f t="shared" si="25"/>
        <v>449990</v>
      </c>
      <c r="Y41" s="543">
        <f t="shared" si="26"/>
        <v>0</v>
      </c>
      <c r="Z41" s="525">
        <f t="shared" si="27"/>
        <v>0</v>
      </c>
      <c r="AA41" s="525">
        <f t="shared" si="28"/>
        <v>0</v>
      </c>
      <c r="AB41" s="525">
        <f t="shared" si="29"/>
        <v>0</v>
      </c>
      <c r="AC41" s="525">
        <f t="shared" si="30"/>
        <v>0</v>
      </c>
      <c r="AD41" s="516">
        <f t="shared" si="31"/>
        <v>2007</v>
      </c>
      <c r="AE41" s="660">
        <f t="shared" si="32"/>
        <v>10</v>
      </c>
      <c r="AF41" s="589">
        <f t="shared" si="33"/>
        <v>449990</v>
      </c>
      <c r="AG41" s="590">
        <f t="shared" si="34"/>
        <v>449990</v>
      </c>
      <c r="AH41" s="591">
        <f t="shared" si="35"/>
        <v>449990</v>
      </c>
      <c r="AI41" s="11"/>
    </row>
    <row r="42" spans="1:35" ht="16.5" customHeight="1" x14ac:dyDescent="0.2">
      <c r="A42" s="624"/>
      <c r="B42" s="670" t="s">
        <v>225</v>
      </c>
      <c r="C42" s="621" t="s">
        <v>34</v>
      </c>
      <c r="D42" s="486" t="str">
        <f t="shared" si="21"/>
        <v>2.06.04.03.08</v>
      </c>
      <c r="E42" s="478" t="s">
        <v>436</v>
      </c>
      <c r="F42" s="625" t="s">
        <v>128</v>
      </c>
      <c r="G42" s="671" t="s">
        <v>291</v>
      </c>
      <c r="H42" s="672" t="s">
        <v>128</v>
      </c>
      <c r="I42" s="671" t="s">
        <v>290</v>
      </c>
      <c r="J42" s="670">
        <v>2007</v>
      </c>
      <c r="K42" s="672" t="s">
        <v>128</v>
      </c>
      <c r="L42" s="672" t="s">
        <v>128</v>
      </c>
      <c r="M42" s="672" t="s">
        <v>128</v>
      </c>
      <c r="N42" s="672" t="s">
        <v>128</v>
      </c>
      <c r="O42" s="672" t="s">
        <v>128</v>
      </c>
      <c r="P42" s="670" t="s">
        <v>130</v>
      </c>
      <c r="Q42" s="626">
        <v>450000</v>
      </c>
      <c r="R42" s="560" t="s">
        <v>951</v>
      </c>
      <c r="S42" s="516" t="str">
        <f t="shared" si="36"/>
        <v>2.06.04</v>
      </c>
      <c r="T42" s="524" t="str">
        <f t="shared" si="22"/>
        <v>MEJA DAN KURSI KERJA/RAPAT PEJABAT</v>
      </c>
      <c r="U42" s="516">
        <f t="shared" si="23"/>
        <v>5</v>
      </c>
      <c r="V42" s="525">
        <f t="shared" si="24"/>
        <v>89998</v>
      </c>
      <c r="W42" s="516">
        <f t="shared" si="37"/>
        <v>6</v>
      </c>
      <c r="X42" s="542">
        <f t="shared" si="25"/>
        <v>449990</v>
      </c>
      <c r="Y42" s="543">
        <f t="shared" si="26"/>
        <v>0</v>
      </c>
      <c r="Z42" s="525">
        <f t="shared" si="27"/>
        <v>0</v>
      </c>
      <c r="AA42" s="525">
        <f t="shared" si="28"/>
        <v>0</v>
      </c>
      <c r="AB42" s="525">
        <f t="shared" si="29"/>
        <v>0</v>
      </c>
      <c r="AC42" s="525">
        <f t="shared" si="30"/>
        <v>0</v>
      </c>
      <c r="AD42" s="516">
        <f t="shared" si="31"/>
        <v>2007</v>
      </c>
      <c r="AE42" s="660">
        <f t="shared" si="32"/>
        <v>10</v>
      </c>
      <c r="AF42" s="589">
        <f t="shared" si="33"/>
        <v>449990</v>
      </c>
      <c r="AG42" s="590">
        <f t="shared" si="34"/>
        <v>449990</v>
      </c>
      <c r="AH42" s="591">
        <f t="shared" si="35"/>
        <v>449990</v>
      </c>
      <c r="AI42" s="11"/>
    </row>
    <row r="43" spans="1:35" ht="17.25" customHeight="1" x14ac:dyDescent="0.2">
      <c r="A43" s="327"/>
      <c r="B43" s="657" t="s">
        <v>225</v>
      </c>
      <c r="C43" s="316" t="s">
        <v>34</v>
      </c>
      <c r="D43" s="486" t="str">
        <f t="shared" si="21"/>
        <v>2.06.04.03.08</v>
      </c>
      <c r="E43" s="317" t="s">
        <v>436</v>
      </c>
      <c r="F43" s="318" t="s">
        <v>128</v>
      </c>
      <c r="G43" s="658" t="s">
        <v>291</v>
      </c>
      <c r="H43" s="659" t="s">
        <v>128</v>
      </c>
      <c r="I43" s="658" t="s">
        <v>290</v>
      </c>
      <c r="J43" s="657">
        <v>2007</v>
      </c>
      <c r="K43" s="659" t="s">
        <v>128</v>
      </c>
      <c r="L43" s="659" t="s">
        <v>128</v>
      </c>
      <c r="M43" s="659" t="s">
        <v>128</v>
      </c>
      <c r="N43" s="659" t="s">
        <v>128</v>
      </c>
      <c r="O43" s="659" t="s">
        <v>128</v>
      </c>
      <c r="P43" s="657" t="s">
        <v>130</v>
      </c>
      <c r="Q43" s="321">
        <v>450000</v>
      </c>
      <c r="R43" s="560" t="s">
        <v>951</v>
      </c>
      <c r="S43" s="516" t="str">
        <f t="shared" si="36"/>
        <v>2.06.04</v>
      </c>
      <c r="T43" s="524" t="str">
        <f t="shared" si="22"/>
        <v>MEJA DAN KURSI KERJA/RAPAT PEJABAT</v>
      </c>
      <c r="U43" s="516">
        <f t="shared" si="23"/>
        <v>5</v>
      </c>
      <c r="V43" s="525">
        <f t="shared" si="24"/>
        <v>89998</v>
      </c>
      <c r="W43" s="516">
        <f t="shared" si="37"/>
        <v>6</v>
      </c>
      <c r="X43" s="542">
        <f t="shared" si="25"/>
        <v>449990</v>
      </c>
      <c r="Y43" s="543">
        <f t="shared" si="26"/>
        <v>0</v>
      </c>
      <c r="Z43" s="525">
        <f t="shared" si="27"/>
        <v>0</v>
      </c>
      <c r="AA43" s="525">
        <f t="shared" si="28"/>
        <v>0</v>
      </c>
      <c r="AB43" s="525">
        <f t="shared" si="29"/>
        <v>0</v>
      </c>
      <c r="AC43" s="525">
        <f t="shared" si="30"/>
        <v>0</v>
      </c>
      <c r="AD43" s="516">
        <f t="shared" si="31"/>
        <v>2007</v>
      </c>
      <c r="AE43" s="660">
        <f t="shared" si="32"/>
        <v>10</v>
      </c>
      <c r="AF43" s="589">
        <f t="shared" si="33"/>
        <v>449990</v>
      </c>
      <c r="AG43" s="590">
        <f t="shared" si="34"/>
        <v>449990</v>
      </c>
      <c r="AH43" s="591">
        <f t="shared" si="35"/>
        <v>449990</v>
      </c>
      <c r="AI43" s="11"/>
    </row>
    <row r="44" spans="1:35" ht="18.75" customHeight="1" x14ac:dyDescent="0.2">
      <c r="A44" s="327"/>
      <c r="B44" s="657" t="s">
        <v>225</v>
      </c>
      <c r="C44" s="316" t="s">
        <v>34</v>
      </c>
      <c r="D44" s="486" t="str">
        <f t="shared" si="21"/>
        <v>2.06.04.03.08</v>
      </c>
      <c r="E44" s="317" t="s">
        <v>436</v>
      </c>
      <c r="F44" s="318" t="s">
        <v>128</v>
      </c>
      <c r="G44" s="658" t="s">
        <v>291</v>
      </c>
      <c r="H44" s="659" t="s">
        <v>128</v>
      </c>
      <c r="I44" s="658" t="s">
        <v>290</v>
      </c>
      <c r="J44" s="657">
        <v>2007</v>
      </c>
      <c r="K44" s="659" t="s">
        <v>128</v>
      </c>
      <c r="L44" s="659" t="s">
        <v>128</v>
      </c>
      <c r="M44" s="659" t="s">
        <v>128</v>
      </c>
      <c r="N44" s="659" t="s">
        <v>128</v>
      </c>
      <c r="O44" s="659" t="s">
        <v>128</v>
      </c>
      <c r="P44" s="657" t="s">
        <v>130</v>
      </c>
      <c r="Q44" s="321">
        <v>450000</v>
      </c>
      <c r="R44" s="560" t="s">
        <v>951</v>
      </c>
      <c r="S44" s="516" t="str">
        <f t="shared" si="36"/>
        <v>2.06.04</v>
      </c>
      <c r="T44" s="524" t="str">
        <f t="shared" si="22"/>
        <v>MEJA DAN KURSI KERJA/RAPAT PEJABAT</v>
      </c>
      <c r="U44" s="516">
        <f t="shared" si="23"/>
        <v>5</v>
      </c>
      <c r="V44" s="525">
        <f t="shared" si="24"/>
        <v>89998</v>
      </c>
      <c r="W44" s="516">
        <f t="shared" si="37"/>
        <v>6</v>
      </c>
      <c r="X44" s="542">
        <f t="shared" si="25"/>
        <v>449990</v>
      </c>
      <c r="Y44" s="543">
        <f t="shared" si="26"/>
        <v>0</v>
      </c>
      <c r="Z44" s="525">
        <f t="shared" si="27"/>
        <v>0</v>
      </c>
      <c r="AA44" s="525">
        <f t="shared" si="28"/>
        <v>0</v>
      </c>
      <c r="AB44" s="525">
        <f t="shared" si="29"/>
        <v>0</v>
      </c>
      <c r="AC44" s="525">
        <f t="shared" si="30"/>
        <v>0</v>
      </c>
      <c r="AD44" s="516">
        <f t="shared" si="31"/>
        <v>2007</v>
      </c>
      <c r="AE44" s="660">
        <f t="shared" si="32"/>
        <v>10</v>
      </c>
      <c r="AF44" s="589">
        <f t="shared" si="33"/>
        <v>449990</v>
      </c>
      <c r="AG44" s="590">
        <f t="shared" si="34"/>
        <v>449990</v>
      </c>
      <c r="AH44" s="591">
        <f t="shared" si="35"/>
        <v>449990</v>
      </c>
      <c r="AI44" s="11"/>
    </row>
    <row r="45" spans="1:35" ht="30" customHeight="1" x14ac:dyDescent="0.2">
      <c r="A45" s="327"/>
      <c r="B45" s="657" t="s">
        <v>225</v>
      </c>
      <c r="C45" s="316"/>
      <c r="D45" s="486" t="str">
        <f t="shared" ref="D45" si="38">MID(B45,2,18)</f>
        <v>2.06.04.03.08</v>
      </c>
      <c r="E45" s="317" t="s">
        <v>629</v>
      </c>
      <c r="F45" s="659" t="s">
        <v>598</v>
      </c>
      <c r="G45" s="658" t="s">
        <v>608</v>
      </c>
      <c r="H45" s="657"/>
      <c r="I45" s="664" t="s">
        <v>614</v>
      </c>
      <c r="J45" s="657">
        <v>2013</v>
      </c>
      <c r="K45" s="664"/>
      <c r="L45" s="664"/>
      <c r="M45" s="664"/>
      <c r="N45" s="664"/>
      <c r="O45" s="664"/>
      <c r="P45" s="657" t="s">
        <v>130</v>
      </c>
      <c r="Q45" s="321">
        <v>978873.14662273473</v>
      </c>
      <c r="R45" s="560" t="s">
        <v>951</v>
      </c>
      <c r="S45" s="516" t="str">
        <f t="shared" ref="S45:S47" si="39">MID(B45,2,7)</f>
        <v>2.06.04</v>
      </c>
      <c r="T45" s="524" t="str">
        <f t="shared" ref="T45" si="40">VLOOKUP(S45,kelompok,2,0)</f>
        <v>MEJA DAN KURSI KERJA/RAPAT PEJABAT</v>
      </c>
      <c r="U45" s="516">
        <f t="shared" ref="U45" si="41">VLOOKUP(S45,MASAMANFAAT,4,0)</f>
        <v>5</v>
      </c>
      <c r="V45" s="525">
        <f t="shared" ref="V45" si="42">(Q45-10)/U45</f>
        <v>195772.62932454696</v>
      </c>
      <c r="W45" s="516">
        <f t="shared" ref="W45" si="43">2013-AD45</f>
        <v>0</v>
      </c>
      <c r="X45" s="542">
        <f t="shared" ref="X45" si="44">IF(W45&gt;U45,Q45-10,V45*W45)</f>
        <v>0</v>
      </c>
      <c r="Y45" s="543">
        <f t="shared" ref="Y45" si="45">IF(Q45-10=X45,0,V45)</f>
        <v>195772.62932454696</v>
      </c>
      <c r="Z45" s="525">
        <f t="shared" ref="Z45" si="46">IF(Q45-10=X45+Y45,0,V45)</f>
        <v>195772.62932454696</v>
      </c>
      <c r="AA45" s="525">
        <f t="shared" ref="AA45" si="47">IF(Q45-10=X45+Y45+Z45,0,V45)</f>
        <v>195772.62932454696</v>
      </c>
      <c r="AB45" s="525">
        <f t="shared" ref="AB45" si="48">IF(Q45-10=X45+Y45+Z45+AA45,0,V45)</f>
        <v>195772.62932454696</v>
      </c>
      <c r="AC45" s="525">
        <f t="shared" ref="AC45" si="49">IF(Q45-10=X45+Y45+Z45+AA45+AB45,0,V45)</f>
        <v>195772.62932454696</v>
      </c>
      <c r="AD45" s="516">
        <f t="shared" ref="AD45" si="50">J45</f>
        <v>2013</v>
      </c>
      <c r="AE45" s="660">
        <f t="shared" ref="AE45" si="51">Q45-(X45+Y45+Z45+AA45+AB45+AC45)</f>
        <v>9.9999999998835847</v>
      </c>
      <c r="AF45" s="589">
        <f t="shared" ref="AF45" si="52">X45+Y45+Z45+AA45</f>
        <v>587317.88797364081</v>
      </c>
      <c r="AG45" s="590">
        <f t="shared" ref="AG45" si="53">X45+Y45+Z45+AA45+AB45</f>
        <v>783090.51729818783</v>
      </c>
      <c r="AH45" s="591">
        <f t="shared" ref="AH45" si="54">X45+Y45+Z45+AA45+AB45+AC45</f>
        <v>978863.14662273484</v>
      </c>
      <c r="AI45" s="11"/>
    </row>
    <row r="46" spans="1:35" ht="15" customHeight="1" x14ac:dyDescent="0.2">
      <c r="A46" s="327"/>
      <c r="B46" s="659" t="s">
        <v>339</v>
      </c>
      <c r="C46" s="316"/>
      <c r="D46" s="486" t="str">
        <f t="shared" ref="D46:D47" si="55">MID(B46,2,18)</f>
        <v>2.07.01.03.09</v>
      </c>
      <c r="E46" s="317" t="s">
        <v>201</v>
      </c>
      <c r="F46" s="659" t="s">
        <v>598</v>
      </c>
      <c r="G46" s="658"/>
      <c r="H46" s="657"/>
      <c r="I46" s="664" t="s">
        <v>936</v>
      </c>
      <c r="J46" s="657">
        <v>2017</v>
      </c>
      <c r="K46" s="664" t="s">
        <v>128</v>
      </c>
      <c r="L46" s="659" t="s">
        <v>128</v>
      </c>
      <c r="M46" s="659" t="s">
        <v>128</v>
      </c>
      <c r="N46" s="659" t="s">
        <v>128</v>
      </c>
      <c r="O46" s="659" t="s">
        <v>128</v>
      </c>
      <c r="P46" s="657" t="s">
        <v>130</v>
      </c>
      <c r="Q46" s="321">
        <v>1520003.33333333</v>
      </c>
      <c r="R46" s="560" t="s">
        <v>952</v>
      </c>
      <c r="S46" s="516" t="str">
        <f t="shared" si="39"/>
        <v>2.07.01</v>
      </c>
      <c r="T46" s="524" t="str">
        <f t="shared" ref="T46" si="56">VLOOKUP(S46,kelompok,2,0)</f>
        <v>ALAT STUDIO</v>
      </c>
      <c r="U46" s="516">
        <f t="shared" ref="U46" si="57">VLOOKUP(S46,MASAMANFAAT,4,0)</f>
        <v>5</v>
      </c>
      <c r="V46" s="525">
        <f t="shared" ref="V46" si="58">(Q46-10)/U46</f>
        <v>303998.66666666599</v>
      </c>
      <c r="W46" s="516"/>
      <c r="X46" s="542"/>
      <c r="Y46" s="543"/>
      <c r="Z46" s="525"/>
      <c r="AA46" s="525"/>
      <c r="AB46" s="525"/>
      <c r="AC46" s="525">
        <f t="shared" ref="AC46" si="59">IF(Q46-10=X46+Y46+Z46+AA46+AB46,0,V46)</f>
        <v>303998.66666666599</v>
      </c>
      <c r="AD46" s="516">
        <f t="shared" ref="AD46" si="60">J46</f>
        <v>2017</v>
      </c>
      <c r="AE46" s="660">
        <f t="shared" ref="AE46" si="61">Q46-(X46+Y46+Z46+AA46+AB46+AC46)</f>
        <v>1216004.666666664</v>
      </c>
      <c r="AF46" s="589">
        <f t="shared" ref="AF46" si="62">X46+Y46+Z46+AA46</f>
        <v>0</v>
      </c>
      <c r="AG46" s="590">
        <f t="shared" ref="AG46" si="63">X46+Y46+Z46+AA46+AB46</f>
        <v>0</v>
      </c>
      <c r="AH46" s="591">
        <f t="shared" ref="AH46" si="64">X46+Y46+Z46+AA46+AB46+AC46</f>
        <v>303998.66666666599</v>
      </c>
      <c r="AI46" s="11"/>
    </row>
    <row r="47" spans="1:35" ht="15" hidden="1" customHeight="1" x14ac:dyDescent="0.2">
      <c r="A47" s="327"/>
      <c r="B47" s="328"/>
      <c r="C47" s="316"/>
      <c r="D47" s="486" t="str">
        <f t="shared" si="55"/>
        <v/>
      </c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400"/>
      <c r="R47" s="560"/>
      <c r="S47" s="516" t="str">
        <f t="shared" si="39"/>
        <v/>
      </c>
      <c r="T47" s="524"/>
      <c r="U47" s="516"/>
      <c r="V47" s="525"/>
      <c r="W47" s="516"/>
      <c r="X47" s="542">
        <f>IF(W47&gt;U47,Q47-10,V47*W47)</f>
        <v>0</v>
      </c>
      <c r="Y47" s="543">
        <f>IF(Q47-10=X47,0,V47)</f>
        <v>0</v>
      </c>
      <c r="Z47" s="525">
        <f>IF(Q47-10=X47+Y47,0,V47)</f>
        <v>0</v>
      </c>
      <c r="AA47" s="525"/>
      <c r="AB47" s="525"/>
      <c r="AC47" s="525"/>
      <c r="AD47" s="516"/>
      <c r="AE47" s="660">
        <f>Q47-(X47+Y47+Z47)</f>
        <v>0</v>
      </c>
      <c r="AF47" s="578"/>
      <c r="AG47" s="579"/>
      <c r="AH47" s="10"/>
      <c r="AI47" s="11"/>
    </row>
    <row r="48" spans="1:35" ht="15" hidden="1" customHeight="1" x14ac:dyDescent="0.2">
      <c r="A48" s="606"/>
      <c r="B48" s="606"/>
      <c r="C48" s="646"/>
      <c r="D48" s="646"/>
      <c r="E48" s="608"/>
      <c r="F48" s="608"/>
      <c r="G48" s="608"/>
      <c r="H48" s="608"/>
      <c r="I48" s="608"/>
      <c r="J48" s="608"/>
      <c r="K48" s="608"/>
      <c r="L48" s="608"/>
      <c r="M48" s="608"/>
      <c r="N48" s="608"/>
      <c r="O48" s="608"/>
      <c r="P48" s="608"/>
      <c r="Q48" s="608"/>
      <c r="R48" s="640"/>
      <c r="S48" s="628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660">
        <f t="shared" ref="AE48:AE49" si="65">Q48-(Y48+Z48)</f>
        <v>0</v>
      </c>
      <c r="AF48" s="578"/>
      <c r="AG48" s="579"/>
      <c r="AH48" s="10"/>
      <c r="AI48" s="11"/>
    </row>
    <row r="49" spans="1:35" ht="15" hidden="1" customHeight="1" thickBot="1" x14ac:dyDescent="0.25">
      <c r="A49" s="606"/>
      <c r="B49" s="606"/>
      <c r="C49" s="646"/>
      <c r="D49" s="646"/>
      <c r="E49" s="608"/>
      <c r="F49" s="608"/>
      <c r="G49" s="608"/>
      <c r="H49" s="608"/>
      <c r="I49" s="608"/>
      <c r="J49" s="608"/>
      <c r="K49" s="608"/>
      <c r="L49" s="608"/>
      <c r="M49" s="608"/>
      <c r="N49" s="608"/>
      <c r="O49" s="608"/>
      <c r="P49" s="608"/>
      <c r="Q49" s="608"/>
      <c r="R49" s="640"/>
      <c r="S49" s="628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660">
        <f t="shared" si="65"/>
        <v>0</v>
      </c>
      <c r="AF49" s="599"/>
      <c r="AG49" s="600"/>
      <c r="AH49" s="10"/>
      <c r="AI49" s="11"/>
    </row>
    <row r="50" spans="1:35" x14ac:dyDescent="0.2">
      <c r="A50" s="647"/>
      <c r="B50" s="647"/>
      <c r="C50" s="647"/>
      <c r="D50" s="647"/>
      <c r="E50" s="647"/>
      <c r="F50" s="647"/>
      <c r="G50" s="647"/>
      <c r="H50" s="647"/>
      <c r="I50" s="647"/>
      <c r="J50" s="647"/>
      <c r="K50" s="647"/>
      <c r="L50" s="647"/>
      <c r="M50" s="647"/>
      <c r="N50" s="647"/>
      <c r="O50" s="647"/>
      <c r="P50" s="647"/>
      <c r="Q50" s="648">
        <f>SUBTOTAL(9,Q10:Q49)</f>
        <v>14184876.479956064</v>
      </c>
      <c r="R50" s="649"/>
      <c r="S50" s="11"/>
      <c r="T50" s="11"/>
      <c r="U50" s="11"/>
      <c r="V50" s="11"/>
      <c r="W50" s="11"/>
      <c r="X50" s="11"/>
      <c r="Y50" s="11"/>
      <c r="Z50" s="11"/>
      <c r="AC50" s="11"/>
      <c r="AD50" s="11"/>
      <c r="AF50" s="11"/>
      <c r="AG50" s="11"/>
      <c r="AH50" s="11"/>
      <c r="AI50" s="11"/>
    </row>
    <row r="51" spans="1:35" s="19" customFormat="1" x14ac:dyDescent="0.2">
      <c r="A51" s="432"/>
      <c r="B51" s="432"/>
      <c r="C51" s="432"/>
      <c r="D51" s="432"/>
      <c r="E51" s="1524" t="s">
        <v>343</v>
      </c>
      <c r="F51" s="1524"/>
      <c r="G51" s="1524"/>
      <c r="H51" s="432"/>
      <c r="I51" s="432"/>
      <c r="J51" s="432"/>
      <c r="K51" s="432"/>
      <c r="L51" s="432"/>
      <c r="M51" s="1495" t="s">
        <v>953</v>
      </c>
      <c r="N51" s="1495"/>
      <c r="O51" s="1495"/>
      <c r="P51" s="432"/>
      <c r="Q51" s="432"/>
      <c r="R51" s="567"/>
      <c r="AA51" s="11"/>
      <c r="AB51" s="11"/>
    </row>
    <row r="52" spans="1:35" s="19" customFormat="1" x14ac:dyDescent="0.2">
      <c r="A52" s="432"/>
      <c r="B52" s="432"/>
      <c r="C52" s="432"/>
      <c r="D52" s="432"/>
      <c r="E52" s="1524" t="s">
        <v>344</v>
      </c>
      <c r="F52" s="1524"/>
      <c r="G52" s="1524"/>
      <c r="H52" s="432"/>
      <c r="I52" s="432"/>
      <c r="J52" s="432"/>
      <c r="K52" s="432"/>
      <c r="L52" s="432"/>
      <c r="M52" s="432"/>
      <c r="N52" s="432"/>
      <c r="O52" s="432"/>
      <c r="P52" s="432"/>
      <c r="Q52" s="432"/>
      <c r="R52" s="567"/>
      <c r="AA52" s="11"/>
      <c r="AB52" s="11"/>
    </row>
    <row r="53" spans="1:35" s="19" customFormat="1" x14ac:dyDescent="0.2">
      <c r="A53" s="432"/>
      <c r="B53" s="432"/>
      <c r="C53" s="432"/>
      <c r="D53" s="432"/>
      <c r="E53" s="1524" t="s">
        <v>92</v>
      </c>
      <c r="F53" s="1524"/>
      <c r="G53" s="1524"/>
      <c r="H53" s="432"/>
      <c r="I53" s="432"/>
      <c r="J53" s="432"/>
      <c r="K53" s="432"/>
      <c r="L53" s="432"/>
      <c r="M53" s="1495" t="s">
        <v>345</v>
      </c>
      <c r="N53" s="1495"/>
      <c r="O53" s="1495"/>
      <c r="P53" s="432"/>
      <c r="Q53" s="432"/>
      <c r="R53" s="567"/>
      <c r="AA53" s="11"/>
      <c r="AB53" s="11"/>
    </row>
    <row r="54" spans="1:35" s="19" customFormat="1" x14ac:dyDescent="0.2">
      <c r="A54" s="432"/>
      <c r="B54" s="432"/>
      <c r="C54" s="432"/>
      <c r="D54" s="432"/>
      <c r="E54" s="665"/>
      <c r="F54" s="666"/>
      <c r="G54" s="432"/>
      <c r="H54" s="432"/>
      <c r="I54" s="432"/>
      <c r="J54" s="432"/>
      <c r="K54" s="432"/>
      <c r="L54" s="432"/>
      <c r="M54" s="432"/>
      <c r="N54" s="432"/>
      <c r="O54" s="432"/>
      <c r="P54" s="432"/>
      <c r="Q54" s="432"/>
      <c r="R54" s="567"/>
      <c r="AA54" s="11"/>
      <c r="AB54" s="11"/>
    </row>
    <row r="55" spans="1:35" s="19" customFormat="1" x14ac:dyDescent="0.2">
      <c r="A55" s="432"/>
      <c r="B55" s="432"/>
      <c r="C55" s="432"/>
      <c r="D55" s="432"/>
      <c r="E55" s="665"/>
      <c r="F55" s="666"/>
      <c r="G55" s="432"/>
      <c r="H55" s="432"/>
      <c r="I55" s="432"/>
      <c r="J55" s="432"/>
      <c r="K55" s="432"/>
      <c r="L55" s="432"/>
      <c r="M55" s="432"/>
      <c r="N55" s="432"/>
      <c r="O55" s="432"/>
      <c r="P55" s="432"/>
      <c r="Q55" s="432"/>
      <c r="R55" s="567"/>
      <c r="AA55" s="11"/>
      <c r="AB55" s="11"/>
    </row>
    <row r="56" spans="1:35" s="19" customFormat="1" x14ac:dyDescent="0.2">
      <c r="A56" s="432"/>
      <c r="B56" s="432"/>
      <c r="C56" s="432"/>
      <c r="D56" s="432"/>
      <c r="E56" s="665"/>
      <c r="F56" s="666"/>
      <c r="G56" s="432"/>
      <c r="H56" s="432"/>
      <c r="I56" s="432"/>
      <c r="J56" s="432"/>
      <c r="K56" s="432"/>
      <c r="L56" s="432"/>
      <c r="M56" s="432"/>
      <c r="N56" s="432"/>
      <c r="O56" s="432"/>
      <c r="P56" s="432"/>
      <c r="Q56" s="432"/>
      <c r="R56" s="567"/>
      <c r="AA56" s="11"/>
      <c r="AB56" s="11"/>
    </row>
    <row r="57" spans="1:35" s="19" customFormat="1" x14ac:dyDescent="0.2">
      <c r="A57" s="432"/>
      <c r="B57" s="432"/>
      <c r="C57" s="432"/>
      <c r="D57" s="432"/>
      <c r="E57" s="665"/>
      <c r="F57" s="666"/>
      <c r="G57" s="432"/>
      <c r="H57" s="432"/>
      <c r="I57" s="432"/>
      <c r="J57" s="432"/>
      <c r="K57" s="432"/>
      <c r="L57" s="432"/>
      <c r="M57" s="432"/>
      <c r="N57" s="432"/>
      <c r="O57" s="432"/>
      <c r="P57" s="432"/>
      <c r="Q57" s="432"/>
      <c r="R57" s="567"/>
      <c r="AA57" s="11"/>
      <c r="AB57" s="11"/>
    </row>
    <row r="58" spans="1:35" s="19" customFormat="1" x14ac:dyDescent="0.2">
      <c r="A58" s="432"/>
      <c r="B58" s="432"/>
      <c r="C58" s="432"/>
      <c r="D58" s="432"/>
      <c r="E58" s="1522" t="s">
        <v>633</v>
      </c>
      <c r="F58" s="1522"/>
      <c r="G58" s="1522"/>
      <c r="H58" s="432"/>
      <c r="I58" s="432"/>
      <c r="J58" s="432"/>
      <c r="K58" s="432"/>
      <c r="L58" s="432"/>
      <c r="M58" s="1503" t="s">
        <v>346</v>
      </c>
      <c r="N58" s="1503"/>
      <c r="O58" s="1503"/>
      <c r="P58" s="432"/>
      <c r="Q58" s="432"/>
      <c r="R58" s="567"/>
      <c r="AA58" s="11"/>
      <c r="AB58" s="11"/>
    </row>
    <row r="59" spans="1:35" s="19" customFormat="1" x14ac:dyDescent="0.2">
      <c r="A59" s="432"/>
      <c r="B59" s="432"/>
      <c r="C59" s="432"/>
      <c r="D59" s="432"/>
      <c r="E59" s="1523" t="s">
        <v>634</v>
      </c>
      <c r="F59" s="1523"/>
      <c r="G59" s="1523"/>
      <c r="H59" s="432"/>
      <c r="I59" s="432"/>
      <c r="J59" s="432"/>
      <c r="K59" s="432"/>
      <c r="L59" s="432"/>
      <c r="M59" s="1495" t="s">
        <v>347</v>
      </c>
      <c r="N59" s="1495"/>
      <c r="O59" s="1495"/>
      <c r="P59" s="432"/>
      <c r="Q59" s="432"/>
      <c r="R59" s="567"/>
      <c r="AA59" s="11"/>
      <c r="AB59" s="11"/>
    </row>
    <row r="60" spans="1:35" s="19" customFormat="1" x14ac:dyDescent="0.2">
      <c r="A60"/>
      <c r="B60"/>
      <c r="C60"/>
      <c r="D60"/>
      <c r="E60" s="667"/>
      <c r="F60" s="667"/>
      <c r="G60"/>
      <c r="H60"/>
      <c r="I60"/>
      <c r="J60"/>
      <c r="K60"/>
      <c r="L60"/>
      <c r="M60"/>
      <c r="N60"/>
      <c r="O60"/>
      <c r="P60"/>
      <c r="Q60"/>
      <c r="R60" s="568"/>
      <c r="AA60" s="11"/>
      <c r="AB60" s="11"/>
    </row>
  </sheetData>
  <autoFilter ref="A8:AH49" xr:uid="{00000000-0009-0000-0000-000002000000}">
    <filterColumn colId="17">
      <customFilters>
        <customFilter operator="notEqual" val=" "/>
      </customFilters>
    </filterColumn>
  </autoFilter>
  <mergeCells count="47">
    <mergeCell ref="E58:G58"/>
    <mergeCell ref="M58:O58"/>
    <mergeCell ref="E59:G59"/>
    <mergeCell ref="M59:O59"/>
    <mergeCell ref="E51:G51"/>
    <mergeCell ref="M51:O51"/>
    <mergeCell ref="E52:G52"/>
    <mergeCell ref="E53:G53"/>
    <mergeCell ref="M53:O53"/>
    <mergeCell ref="AD5:AD7"/>
    <mergeCell ref="AE5:AE7"/>
    <mergeCell ref="AF5:AF7"/>
    <mergeCell ref="AG5:AG7"/>
    <mergeCell ref="AH5:AH7"/>
    <mergeCell ref="K6:K7"/>
    <mergeCell ref="L6:L7"/>
    <mergeCell ref="M6:M7"/>
    <mergeCell ref="N6:N7"/>
    <mergeCell ref="O6:O7"/>
    <mergeCell ref="AC5:AC7"/>
    <mergeCell ref="R5:R7"/>
    <mergeCell ref="S5:S7"/>
    <mergeCell ref="T5:T7"/>
    <mergeCell ref="U5:U7"/>
    <mergeCell ref="V5:V7"/>
    <mergeCell ref="W5:W7"/>
    <mergeCell ref="X5:X7"/>
    <mergeCell ref="Y5:Y7"/>
    <mergeCell ref="Z5:Z7"/>
    <mergeCell ref="AA5:AA7"/>
    <mergeCell ref="AB5:AB7"/>
    <mergeCell ref="Q5:Q7"/>
    <mergeCell ref="A1:R1"/>
    <mergeCell ref="A2:R2"/>
    <mergeCell ref="A3:R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O5"/>
    <mergeCell ref="P5:P7"/>
  </mergeCells>
  <pageMargins left="0.5" right="0.5" top="1.5" bottom="1.5" header="0.75" footer="0.25"/>
  <pageSetup paperSize="258" scale="66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V30"/>
  <sheetViews>
    <sheetView view="pageBreakPreview" zoomScale="90" zoomScaleNormal="90" zoomScaleSheetLayoutView="90" workbookViewId="0">
      <selection activeCell="F15" sqref="F15"/>
    </sheetView>
  </sheetViews>
  <sheetFormatPr baseColWidth="10" defaultColWidth="8.83203125" defaultRowHeight="15" x14ac:dyDescent="0.2"/>
  <cols>
    <col min="1" max="1" width="6" style="758" customWidth="1"/>
    <col min="2" max="2" width="36" style="758" customWidth="1"/>
    <col min="3" max="3" width="17" style="758" customWidth="1"/>
    <col min="4" max="4" width="13.1640625" style="758" customWidth="1"/>
    <col min="5" max="5" width="8.6640625" style="758" customWidth="1"/>
    <col min="6" max="6" width="11.83203125" style="758" customWidth="1"/>
    <col min="7" max="7" width="17.83203125" style="758" customWidth="1"/>
    <col min="8" max="10" width="10.6640625" style="758" customWidth="1"/>
    <col min="11" max="11" width="14.83203125" style="758" customWidth="1"/>
    <col min="12" max="12" width="9.5" style="758" customWidth="1"/>
    <col min="13" max="13" width="17.1640625" style="758" customWidth="1"/>
    <col min="14" max="14" width="13.5" style="758" customWidth="1"/>
    <col min="15" max="255" width="9.1640625" style="758"/>
    <col min="256" max="256" width="5.83203125" style="758" customWidth="1"/>
    <col min="257" max="257" width="6" style="758" customWidth="1"/>
    <col min="258" max="258" width="25.1640625" style="758" customWidth="1"/>
    <col min="259" max="259" width="17.83203125" style="758" customWidth="1"/>
    <col min="260" max="260" width="13.5" style="758" customWidth="1"/>
    <col min="261" max="261" width="9.1640625" style="758"/>
    <col min="262" max="262" width="11.1640625" style="758" customWidth="1"/>
    <col min="263" max="263" width="11.33203125" style="758" customWidth="1"/>
    <col min="264" max="264" width="9.1640625" style="758"/>
    <col min="265" max="266" width="10.6640625" style="758" customWidth="1"/>
    <col min="267" max="267" width="13.33203125" style="758" customWidth="1"/>
    <col min="268" max="268" width="12.33203125" style="758" customWidth="1"/>
    <col min="269" max="269" width="15.33203125" style="758" bestFit="1" customWidth="1"/>
    <col min="270" max="270" width="20.5" style="758" customWidth="1"/>
    <col min="271" max="511" width="9.1640625" style="758"/>
    <col min="512" max="512" width="5.83203125" style="758" customWidth="1"/>
    <col min="513" max="513" width="6" style="758" customWidth="1"/>
    <col min="514" max="514" width="25.1640625" style="758" customWidth="1"/>
    <col min="515" max="515" width="17.83203125" style="758" customWidth="1"/>
    <col min="516" max="516" width="13.5" style="758" customWidth="1"/>
    <col min="517" max="517" width="9.1640625" style="758"/>
    <col min="518" max="518" width="11.1640625" style="758" customWidth="1"/>
    <col min="519" max="519" width="11.33203125" style="758" customWidth="1"/>
    <col min="520" max="520" width="9.1640625" style="758"/>
    <col min="521" max="522" width="10.6640625" style="758" customWidth="1"/>
    <col min="523" max="523" width="13.33203125" style="758" customWidth="1"/>
    <col min="524" max="524" width="12.33203125" style="758" customWidth="1"/>
    <col min="525" max="525" width="15.33203125" style="758" bestFit="1" customWidth="1"/>
    <col min="526" max="526" width="20.5" style="758" customWidth="1"/>
    <col min="527" max="767" width="9.1640625" style="758"/>
    <col min="768" max="768" width="5.83203125" style="758" customWidth="1"/>
    <col min="769" max="769" width="6" style="758" customWidth="1"/>
    <col min="770" max="770" width="25.1640625" style="758" customWidth="1"/>
    <col min="771" max="771" width="17.83203125" style="758" customWidth="1"/>
    <col min="772" max="772" width="13.5" style="758" customWidth="1"/>
    <col min="773" max="773" width="9.1640625" style="758"/>
    <col min="774" max="774" width="11.1640625" style="758" customWidth="1"/>
    <col min="775" max="775" width="11.33203125" style="758" customWidth="1"/>
    <col min="776" max="776" width="9.1640625" style="758"/>
    <col min="777" max="778" width="10.6640625" style="758" customWidth="1"/>
    <col min="779" max="779" width="13.33203125" style="758" customWidth="1"/>
    <col min="780" max="780" width="12.33203125" style="758" customWidth="1"/>
    <col min="781" max="781" width="15.33203125" style="758" bestFit="1" customWidth="1"/>
    <col min="782" max="782" width="20.5" style="758" customWidth="1"/>
    <col min="783" max="1023" width="9.1640625" style="758"/>
    <col min="1024" max="1024" width="5.83203125" style="758" customWidth="1"/>
    <col min="1025" max="1025" width="6" style="758" customWidth="1"/>
    <col min="1026" max="1026" width="25.1640625" style="758" customWidth="1"/>
    <col min="1027" max="1027" width="17.83203125" style="758" customWidth="1"/>
    <col min="1028" max="1028" width="13.5" style="758" customWidth="1"/>
    <col min="1029" max="1029" width="9.1640625" style="758"/>
    <col min="1030" max="1030" width="11.1640625" style="758" customWidth="1"/>
    <col min="1031" max="1031" width="11.33203125" style="758" customWidth="1"/>
    <col min="1032" max="1032" width="9.1640625" style="758"/>
    <col min="1033" max="1034" width="10.6640625" style="758" customWidth="1"/>
    <col min="1035" max="1035" width="13.33203125" style="758" customWidth="1"/>
    <col min="1036" max="1036" width="12.33203125" style="758" customWidth="1"/>
    <col min="1037" max="1037" width="15.33203125" style="758" bestFit="1" customWidth="1"/>
    <col min="1038" max="1038" width="20.5" style="758" customWidth="1"/>
    <col min="1039" max="1279" width="9.1640625" style="758"/>
    <col min="1280" max="1280" width="5.83203125" style="758" customWidth="1"/>
    <col min="1281" max="1281" width="6" style="758" customWidth="1"/>
    <col min="1282" max="1282" width="25.1640625" style="758" customWidth="1"/>
    <col min="1283" max="1283" width="17.83203125" style="758" customWidth="1"/>
    <col min="1284" max="1284" width="13.5" style="758" customWidth="1"/>
    <col min="1285" max="1285" width="9.1640625" style="758"/>
    <col min="1286" max="1286" width="11.1640625" style="758" customWidth="1"/>
    <col min="1287" max="1287" width="11.33203125" style="758" customWidth="1"/>
    <col min="1288" max="1288" width="9.1640625" style="758"/>
    <col min="1289" max="1290" width="10.6640625" style="758" customWidth="1"/>
    <col min="1291" max="1291" width="13.33203125" style="758" customWidth="1"/>
    <col min="1292" max="1292" width="12.33203125" style="758" customWidth="1"/>
    <col min="1293" max="1293" width="15.33203125" style="758" bestFit="1" customWidth="1"/>
    <col min="1294" max="1294" width="20.5" style="758" customWidth="1"/>
    <col min="1295" max="1535" width="9.1640625" style="758"/>
    <col min="1536" max="1536" width="5.83203125" style="758" customWidth="1"/>
    <col min="1537" max="1537" width="6" style="758" customWidth="1"/>
    <col min="1538" max="1538" width="25.1640625" style="758" customWidth="1"/>
    <col min="1539" max="1539" width="17.83203125" style="758" customWidth="1"/>
    <col min="1540" max="1540" width="13.5" style="758" customWidth="1"/>
    <col min="1541" max="1541" width="9.1640625" style="758"/>
    <col min="1542" max="1542" width="11.1640625" style="758" customWidth="1"/>
    <col min="1543" max="1543" width="11.33203125" style="758" customWidth="1"/>
    <col min="1544" max="1544" width="9.1640625" style="758"/>
    <col min="1545" max="1546" width="10.6640625" style="758" customWidth="1"/>
    <col min="1547" max="1547" width="13.33203125" style="758" customWidth="1"/>
    <col min="1548" max="1548" width="12.33203125" style="758" customWidth="1"/>
    <col min="1549" max="1549" width="15.33203125" style="758" bestFit="1" customWidth="1"/>
    <col min="1550" max="1550" width="20.5" style="758" customWidth="1"/>
    <col min="1551" max="1791" width="9.1640625" style="758"/>
    <col min="1792" max="1792" width="5.83203125" style="758" customWidth="1"/>
    <col min="1793" max="1793" width="6" style="758" customWidth="1"/>
    <col min="1794" max="1794" width="25.1640625" style="758" customWidth="1"/>
    <col min="1795" max="1795" width="17.83203125" style="758" customWidth="1"/>
    <col min="1796" max="1796" width="13.5" style="758" customWidth="1"/>
    <col min="1797" max="1797" width="9.1640625" style="758"/>
    <col min="1798" max="1798" width="11.1640625" style="758" customWidth="1"/>
    <col min="1799" max="1799" width="11.33203125" style="758" customWidth="1"/>
    <col min="1800" max="1800" width="9.1640625" style="758"/>
    <col min="1801" max="1802" width="10.6640625" style="758" customWidth="1"/>
    <col min="1803" max="1803" width="13.33203125" style="758" customWidth="1"/>
    <col min="1804" max="1804" width="12.33203125" style="758" customWidth="1"/>
    <col min="1805" max="1805" width="15.33203125" style="758" bestFit="1" customWidth="1"/>
    <col min="1806" max="1806" width="20.5" style="758" customWidth="1"/>
    <col min="1807" max="2047" width="9.1640625" style="758"/>
    <col min="2048" max="2048" width="5.83203125" style="758" customWidth="1"/>
    <col min="2049" max="2049" width="6" style="758" customWidth="1"/>
    <col min="2050" max="2050" width="25.1640625" style="758" customWidth="1"/>
    <col min="2051" max="2051" width="17.83203125" style="758" customWidth="1"/>
    <col min="2052" max="2052" width="13.5" style="758" customWidth="1"/>
    <col min="2053" max="2053" width="9.1640625" style="758"/>
    <col min="2054" max="2054" width="11.1640625" style="758" customWidth="1"/>
    <col min="2055" max="2055" width="11.33203125" style="758" customWidth="1"/>
    <col min="2056" max="2056" width="9.1640625" style="758"/>
    <col min="2057" max="2058" width="10.6640625" style="758" customWidth="1"/>
    <col min="2059" max="2059" width="13.33203125" style="758" customWidth="1"/>
    <col min="2060" max="2060" width="12.33203125" style="758" customWidth="1"/>
    <col min="2061" max="2061" width="15.33203125" style="758" bestFit="1" customWidth="1"/>
    <col min="2062" max="2062" width="20.5" style="758" customWidth="1"/>
    <col min="2063" max="2303" width="9.1640625" style="758"/>
    <col min="2304" max="2304" width="5.83203125" style="758" customWidth="1"/>
    <col min="2305" max="2305" width="6" style="758" customWidth="1"/>
    <col min="2306" max="2306" width="25.1640625" style="758" customWidth="1"/>
    <col min="2307" max="2307" width="17.83203125" style="758" customWidth="1"/>
    <col min="2308" max="2308" width="13.5" style="758" customWidth="1"/>
    <col min="2309" max="2309" width="9.1640625" style="758"/>
    <col min="2310" max="2310" width="11.1640625" style="758" customWidth="1"/>
    <col min="2311" max="2311" width="11.33203125" style="758" customWidth="1"/>
    <col min="2312" max="2312" width="9.1640625" style="758"/>
    <col min="2313" max="2314" width="10.6640625" style="758" customWidth="1"/>
    <col min="2315" max="2315" width="13.33203125" style="758" customWidth="1"/>
    <col min="2316" max="2316" width="12.33203125" style="758" customWidth="1"/>
    <col min="2317" max="2317" width="15.33203125" style="758" bestFit="1" customWidth="1"/>
    <col min="2318" max="2318" width="20.5" style="758" customWidth="1"/>
    <col min="2319" max="2559" width="9.1640625" style="758"/>
    <col min="2560" max="2560" width="5.83203125" style="758" customWidth="1"/>
    <col min="2561" max="2561" width="6" style="758" customWidth="1"/>
    <col min="2562" max="2562" width="25.1640625" style="758" customWidth="1"/>
    <col min="2563" max="2563" width="17.83203125" style="758" customWidth="1"/>
    <col min="2564" max="2564" width="13.5" style="758" customWidth="1"/>
    <col min="2565" max="2565" width="9.1640625" style="758"/>
    <col min="2566" max="2566" width="11.1640625" style="758" customWidth="1"/>
    <col min="2567" max="2567" width="11.33203125" style="758" customWidth="1"/>
    <col min="2568" max="2568" width="9.1640625" style="758"/>
    <col min="2569" max="2570" width="10.6640625" style="758" customWidth="1"/>
    <col min="2571" max="2571" width="13.33203125" style="758" customWidth="1"/>
    <col min="2572" max="2572" width="12.33203125" style="758" customWidth="1"/>
    <col min="2573" max="2573" width="15.33203125" style="758" bestFit="1" customWidth="1"/>
    <col min="2574" max="2574" width="20.5" style="758" customWidth="1"/>
    <col min="2575" max="2815" width="9.1640625" style="758"/>
    <col min="2816" max="2816" width="5.83203125" style="758" customWidth="1"/>
    <col min="2817" max="2817" width="6" style="758" customWidth="1"/>
    <col min="2818" max="2818" width="25.1640625" style="758" customWidth="1"/>
    <col min="2819" max="2819" width="17.83203125" style="758" customWidth="1"/>
    <col min="2820" max="2820" width="13.5" style="758" customWidth="1"/>
    <col min="2821" max="2821" width="9.1640625" style="758"/>
    <col min="2822" max="2822" width="11.1640625" style="758" customWidth="1"/>
    <col min="2823" max="2823" width="11.33203125" style="758" customWidth="1"/>
    <col min="2824" max="2824" width="9.1640625" style="758"/>
    <col min="2825" max="2826" width="10.6640625" style="758" customWidth="1"/>
    <col min="2827" max="2827" width="13.33203125" style="758" customWidth="1"/>
    <col min="2828" max="2828" width="12.33203125" style="758" customWidth="1"/>
    <col min="2829" max="2829" width="15.33203125" style="758" bestFit="1" customWidth="1"/>
    <col min="2830" max="2830" width="20.5" style="758" customWidth="1"/>
    <col min="2831" max="3071" width="9.1640625" style="758"/>
    <col min="3072" max="3072" width="5.83203125" style="758" customWidth="1"/>
    <col min="3073" max="3073" width="6" style="758" customWidth="1"/>
    <col min="3074" max="3074" width="25.1640625" style="758" customWidth="1"/>
    <col min="3075" max="3075" width="17.83203125" style="758" customWidth="1"/>
    <col min="3076" max="3076" width="13.5" style="758" customWidth="1"/>
    <col min="3077" max="3077" width="9.1640625" style="758"/>
    <col min="3078" max="3078" width="11.1640625" style="758" customWidth="1"/>
    <col min="3079" max="3079" width="11.33203125" style="758" customWidth="1"/>
    <col min="3080" max="3080" width="9.1640625" style="758"/>
    <col min="3081" max="3082" width="10.6640625" style="758" customWidth="1"/>
    <col min="3083" max="3083" width="13.33203125" style="758" customWidth="1"/>
    <col min="3084" max="3084" width="12.33203125" style="758" customWidth="1"/>
    <col min="3085" max="3085" width="15.33203125" style="758" bestFit="1" customWidth="1"/>
    <col min="3086" max="3086" width="20.5" style="758" customWidth="1"/>
    <col min="3087" max="3327" width="9.1640625" style="758"/>
    <col min="3328" max="3328" width="5.83203125" style="758" customWidth="1"/>
    <col min="3329" max="3329" width="6" style="758" customWidth="1"/>
    <col min="3330" max="3330" width="25.1640625" style="758" customWidth="1"/>
    <col min="3331" max="3331" width="17.83203125" style="758" customWidth="1"/>
    <col min="3332" max="3332" width="13.5" style="758" customWidth="1"/>
    <col min="3333" max="3333" width="9.1640625" style="758"/>
    <col min="3334" max="3334" width="11.1640625" style="758" customWidth="1"/>
    <col min="3335" max="3335" width="11.33203125" style="758" customWidth="1"/>
    <col min="3336" max="3336" width="9.1640625" style="758"/>
    <col min="3337" max="3338" width="10.6640625" style="758" customWidth="1"/>
    <col min="3339" max="3339" width="13.33203125" style="758" customWidth="1"/>
    <col min="3340" max="3340" width="12.33203125" style="758" customWidth="1"/>
    <col min="3341" max="3341" width="15.33203125" style="758" bestFit="1" customWidth="1"/>
    <col min="3342" max="3342" width="20.5" style="758" customWidth="1"/>
    <col min="3343" max="3583" width="9.1640625" style="758"/>
    <col min="3584" max="3584" width="5.83203125" style="758" customWidth="1"/>
    <col min="3585" max="3585" width="6" style="758" customWidth="1"/>
    <col min="3586" max="3586" width="25.1640625" style="758" customWidth="1"/>
    <col min="3587" max="3587" width="17.83203125" style="758" customWidth="1"/>
    <col min="3588" max="3588" width="13.5" style="758" customWidth="1"/>
    <col min="3589" max="3589" width="9.1640625" style="758"/>
    <col min="3590" max="3590" width="11.1640625" style="758" customWidth="1"/>
    <col min="3591" max="3591" width="11.33203125" style="758" customWidth="1"/>
    <col min="3592" max="3592" width="9.1640625" style="758"/>
    <col min="3593" max="3594" width="10.6640625" style="758" customWidth="1"/>
    <col min="3595" max="3595" width="13.33203125" style="758" customWidth="1"/>
    <col min="3596" max="3596" width="12.33203125" style="758" customWidth="1"/>
    <col min="3597" max="3597" width="15.33203125" style="758" bestFit="1" customWidth="1"/>
    <col min="3598" max="3598" width="20.5" style="758" customWidth="1"/>
    <col min="3599" max="3839" width="9.1640625" style="758"/>
    <col min="3840" max="3840" width="5.83203125" style="758" customWidth="1"/>
    <col min="3841" max="3841" width="6" style="758" customWidth="1"/>
    <col min="3842" max="3842" width="25.1640625" style="758" customWidth="1"/>
    <col min="3843" max="3843" width="17.83203125" style="758" customWidth="1"/>
    <col min="3844" max="3844" width="13.5" style="758" customWidth="1"/>
    <col min="3845" max="3845" width="9.1640625" style="758"/>
    <col min="3846" max="3846" width="11.1640625" style="758" customWidth="1"/>
    <col min="3847" max="3847" width="11.33203125" style="758" customWidth="1"/>
    <col min="3848" max="3848" width="9.1640625" style="758"/>
    <col min="3849" max="3850" width="10.6640625" style="758" customWidth="1"/>
    <col min="3851" max="3851" width="13.33203125" style="758" customWidth="1"/>
    <col min="3852" max="3852" width="12.33203125" style="758" customWidth="1"/>
    <col min="3853" max="3853" width="15.33203125" style="758" bestFit="1" customWidth="1"/>
    <col min="3854" max="3854" width="20.5" style="758" customWidth="1"/>
    <col min="3855" max="4095" width="9.1640625" style="758"/>
    <col min="4096" max="4096" width="5.83203125" style="758" customWidth="1"/>
    <col min="4097" max="4097" width="6" style="758" customWidth="1"/>
    <col min="4098" max="4098" width="25.1640625" style="758" customWidth="1"/>
    <col min="4099" max="4099" width="17.83203125" style="758" customWidth="1"/>
    <col min="4100" max="4100" width="13.5" style="758" customWidth="1"/>
    <col min="4101" max="4101" width="9.1640625" style="758"/>
    <col min="4102" max="4102" width="11.1640625" style="758" customWidth="1"/>
    <col min="4103" max="4103" width="11.33203125" style="758" customWidth="1"/>
    <col min="4104" max="4104" width="9.1640625" style="758"/>
    <col min="4105" max="4106" width="10.6640625" style="758" customWidth="1"/>
    <col min="4107" max="4107" width="13.33203125" style="758" customWidth="1"/>
    <col min="4108" max="4108" width="12.33203125" style="758" customWidth="1"/>
    <col min="4109" max="4109" width="15.33203125" style="758" bestFit="1" customWidth="1"/>
    <col min="4110" max="4110" width="20.5" style="758" customWidth="1"/>
    <col min="4111" max="4351" width="9.1640625" style="758"/>
    <col min="4352" max="4352" width="5.83203125" style="758" customWidth="1"/>
    <col min="4353" max="4353" width="6" style="758" customWidth="1"/>
    <col min="4354" max="4354" width="25.1640625" style="758" customWidth="1"/>
    <col min="4355" max="4355" width="17.83203125" style="758" customWidth="1"/>
    <col min="4356" max="4356" width="13.5" style="758" customWidth="1"/>
    <col min="4357" max="4357" width="9.1640625" style="758"/>
    <col min="4358" max="4358" width="11.1640625" style="758" customWidth="1"/>
    <col min="4359" max="4359" width="11.33203125" style="758" customWidth="1"/>
    <col min="4360" max="4360" width="9.1640625" style="758"/>
    <col min="4361" max="4362" width="10.6640625" style="758" customWidth="1"/>
    <col min="4363" max="4363" width="13.33203125" style="758" customWidth="1"/>
    <col min="4364" max="4364" width="12.33203125" style="758" customWidth="1"/>
    <col min="4365" max="4365" width="15.33203125" style="758" bestFit="1" customWidth="1"/>
    <col min="4366" max="4366" width="20.5" style="758" customWidth="1"/>
    <col min="4367" max="4607" width="9.1640625" style="758"/>
    <col min="4608" max="4608" width="5.83203125" style="758" customWidth="1"/>
    <col min="4609" max="4609" width="6" style="758" customWidth="1"/>
    <col min="4610" max="4610" width="25.1640625" style="758" customWidth="1"/>
    <col min="4611" max="4611" width="17.83203125" style="758" customWidth="1"/>
    <col min="4612" max="4612" width="13.5" style="758" customWidth="1"/>
    <col min="4613" max="4613" width="9.1640625" style="758"/>
    <col min="4614" max="4614" width="11.1640625" style="758" customWidth="1"/>
    <col min="4615" max="4615" width="11.33203125" style="758" customWidth="1"/>
    <col min="4616" max="4616" width="9.1640625" style="758"/>
    <col min="4617" max="4618" width="10.6640625" style="758" customWidth="1"/>
    <col min="4619" max="4619" width="13.33203125" style="758" customWidth="1"/>
    <col min="4620" max="4620" width="12.33203125" style="758" customWidth="1"/>
    <col min="4621" max="4621" width="15.33203125" style="758" bestFit="1" customWidth="1"/>
    <col min="4622" max="4622" width="20.5" style="758" customWidth="1"/>
    <col min="4623" max="4863" width="9.1640625" style="758"/>
    <col min="4864" max="4864" width="5.83203125" style="758" customWidth="1"/>
    <col min="4865" max="4865" width="6" style="758" customWidth="1"/>
    <col min="4866" max="4866" width="25.1640625" style="758" customWidth="1"/>
    <col min="4867" max="4867" width="17.83203125" style="758" customWidth="1"/>
    <col min="4868" max="4868" width="13.5" style="758" customWidth="1"/>
    <col min="4869" max="4869" width="9.1640625" style="758"/>
    <col min="4870" max="4870" width="11.1640625" style="758" customWidth="1"/>
    <col min="4871" max="4871" width="11.33203125" style="758" customWidth="1"/>
    <col min="4872" max="4872" width="9.1640625" style="758"/>
    <col min="4873" max="4874" width="10.6640625" style="758" customWidth="1"/>
    <col min="4875" max="4875" width="13.33203125" style="758" customWidth="1"/>
    <col min="4876" max="4876" width="12.33203125" style="758" customWidth="1"/>
    <col min="4877" max="4877" width="15.33203125" style="758" bestFit="1" customWidth="1"/>
    <col min="4878" max="4878" width="20.5" style="758" customWidth="1"/>
    <col min="4879" max="5119" width="9.1640625" style="758"/>
    <col min="5120" max="5120" width="5.83203125" style="758" customWidth="1"/>
    <col min="5121" max="5121" width="6" style="758" customWidth="1"/>
    <col min="5122" max="5122" width="25.1640625" style="758" customWidth="1"/>
    <col min="5123" max="5123" width="17.83203125" style="758" customWidth="1"/>
    <col min="5124" max="5124" width="13.5" style="758" customWidth="1"/>
    <col min="5125" max="5125" width="9.1640625" style="758"/>
    <col min="5126" max="5126" width="11.1640625" style="758" customWidth="1"/>
    <col min="5127" max="5127" width="11.33203125" style="758" customWidth="1"/>
    <col min="5128" max="5128" width="9.1640625" style="758"/>
    <col min="5129" max="5130" width="10.6640625" style="758" customWidth="1"/>
    <col min="5131" max="5131" width="13.33203125" style="758" customWidth="1"/>
    <col min="5132" max="5132" width="12.33203125" style="758" customWidth="1"/>
    <col min="5133" max="5133" width="15.33203125" style="758" bestFit="1" customWidth="1"/>
    <col min="5134" max="5134" width="20.5" style="758" customWidth="1"/>
    <col min="5135" max="5375" width="9.1640625" style="758"/>
    <col min="5376" max="5376" width="5.83203125" style="758" customWidth="1"/>
    <col min="5377" max="5377" width="6" style="758" customWidth="1"/>
    <col min="5378" max="5378" width="25.1640625" style="758" customWidth="1"/>
    <col min="5379" max="5379" width="17.83203125" style="758" customWidth="1"/>
    <col min="5380" max="5380" width="13.5" style="758" customWidth="1"/>
    <col min="5381" max="5381" width="9.1640625" style="758"/>
    <col min="5382" max="5382" width="11.1640625" style="758" customWidth="1"/>
    <col min="5383" max="5383" width="11.33203125" style="758" customWidth="1"/>
    <col min="5384" max="5384" width="9.1640625" style="758"/>
    <col min="5385" max="5386" width="10.6640625" style="758" customWidth="1"/>
    <col min="5387" max="5387" width="13.33203125" style="758" customWidth="1"/>
    <col min="5388" max="5388" width="12.33203125" style="758" customWidth="1"/>
    <col min="5389" max="5389" width="15.33203125" style="758" bestFit="1" customWidth="1"/>
    <col min="5390" max="5390" width="20.5" style="758" customWidth="1"/>
    <col min="5391" max="5631" width="9.1640625" style="758"/>
    <col min="5632" max="5632" width="5.83203125" style="758" customWidth="1"/>
    <col min="5633" max="5633" width="6" style="758" customWidth="1"/>
    <col min="5634" max="5634" width="25.1640625" style="758" customWidth="1"/>
    <col min="5635" max="5635" width="17.83203125" style="758" customWidth="1"/>
    <col min="5636" max="5636" width="13.5" style="758" customWidth="1"/>
    <col min="5637" max="5637" width="9.1640625" style="758"/>
    <col min="5638" max="5638" width="11.1640625" style="758" customWidth="1"/>
    <col min="5639" max="5639" width="11.33203125" style="758" customWidth="1"/>
    <col min="5640" max="5640" width="9.1640625" style="758"/>
    <col min="5641" max="5642" width="10.6640625" style="758" customWidth="1"/>
    <col min="5643" max="5643" width="13.33203125" style="758" customWidth="1"/>
    <col min="5644" max="5644" width="12.33203125" style="758" customWidth="1"/>
    <col min="5645" max="5645" width="15.33203125" style="758" bestFit="1" customWidth="1"/>
    <col min="5646" max="5646" width="20.5" style="758" customWidth="1"/>
    <col min="5647" max="5887" width="9.1640625" style="758"/>
    <col min="5888" max="5888" width="5.83203125" style="758" customWidth="1"/>
    <col min="5889" max="5889" width="6" style="758" customWidth="1"/>
    <col min="5890" max="5890" width="25.1640625" style="758" customWidth="1"/>
    <col min="5891" max="5891" width="17.83203125" style="758" customWidth="1"/>
    <col min="5892" max="5892" width="13.5" style="758" customWidth="1"/>
    <col min="5893" max="5893" width="9.1640625" style="758"/>
    <col min="5894" max="5894" width="11.1640625" style="758" customWidth="1"/>
    <col min="5895" max="5895" width="11.33203125" style="758" customWidth="1"/>
    <col min="5896" max="5896" width="9.1640625" style="758"/>
    <col min="5897" max="5898" width="10.6640625" style="758" customWidth="1"/>
    <col min="5899" max="5899" width="13.33203125" style="758" customWidth="1"/>
    <col min="5900" max="5900" width="12.33203125" style="758" customWidth="1"/>
    <col min="5901" max="5901" width="15.33203125" style="758" bestFit="1" customWidth="1"/>
    <col min="5902" max="5902" width="20.5" style="758" customWidth="1"/>
    <col min="5903" max="6143" width="9.1640625" style="758"/>
    <col min="6144" max="6144" width="5.83203125" style="758" customWidth="1"/>
    <col min="6145" max="6145" width="6" style="758" customWidth="1"/>
    <col min="6146" max="6146" width="25.1640625" style="758" customWidth="1"/>
    <col min="6147" max="6147" width="17.83203125" style="758" customWidth="1"/>
    <col min="6148" max="6148" width="13.5" style="758" customWidth="1"/>
    <col min="6149" max="6149" width="9.1640625" style="758"/>
    <col min="6150" max="6150" width="11.1640625" style="758" customWidth="1"/>
    <col min="6151" max="6151" width="11.33203125" style="758" customWidth="1"/>
    <col min="6152" max="6152" width="9.1640625" style="758"/>
    <col min="6153" max="6154" width="10.6640625" style="758" customWidth="1"/>
    <col min="6155" max="6155" width="13.33203125" style="758" customWidth="1"/>
    <col min="6156" max="6156" width="12.33203125" style="758" customWidth="1"/>
    <col min="6157" max="6157" width="15.33203125" style="758" bestFit="1" customWidth="1"/>
    <col min="6158" max="6158" width="20.5" style="758" customWidth="1"/>
    <col min="6159" max="6399" width="9.1640625" style="758"/>
    <col min="6400" max="6400" width="5.83203125" style="758" customWidth="1"/>
    <col min="6401" max="6401" width="6" style="758" customWidth="1"/>
    <col min="6402" max="6402" width="25.1640625" style="758" customWidth="1"/>
    <col min="6403" max="6403" width="17.83203125" style="758" customWidth="1"/>
    <col min="6404" max="6404" width="13.5" style="758" customWidth="1"/>
    <col min="6405" max="6405" width="9.1640625" style="758"/>
    <col min="6406" max="6406" width="11.1640625" style="758" customWidth="1"/>
    <col min="6407" max="6407" width="11.33203125" style="758" customWidth="1"/>
    <col min="6408" max="6408" width="9.1640625" style="758"/>
    <col min="6409" max="6410" width="10.6640625" style="758" customWidth="1"/>
    <col min="6411" max="6411" width="13.33203125" style="758" customWidth="1"/>
    <col min="6412" max="6412" width="12.33203125" style="758" customWidth="1"/>
    <col min="6413" max="6413" width="15.33203125" style="758" bestFit="1" customWidth="1"/>
    <col min="6414" max="6414" width="20.5" style="758" customWidth="1"/>
    <col min="6415" max="6655" width="9.1640625" style="758"/>
    <col min="6656" max="6656" width="5.83203125" style="758" customWidth="1"/>
    <col min="6657" max="6657" width="6" style="758" customWidth="1"/>
    <col min="6658" max="6658" width="25.1640625" style="758" customWidth="1"/>
    <col min="6659" max="6659" width="17.83203125" style="758" customWidth="1"/>
    <col min="6660" max="6660" width="13.5" style="758" customWidth="1"/>
    <col min="6661" max="6661" width="9.1640625" style="758"/>
    <col min="6662" max="6662" width="11.1640625" style="758" customWidth="1"/>
    <col min="6663" max="6663" width="11.33203125" style="758" customWidth="1"/>
    <col min="6664" max="6664" width="9.1640625" style="758"/>
    <col min="6665" max="6666" width="10.6640625" style="758" customWidth="1"/>
    <col min="6667" max="6667" width="13.33203125" style="758" customWidth="1"/>
    <col min="6668" max="6668" width="12.33203125" style="758" customWidth="1"/>
    <col min="6669" max="6669" width="15.33203125" style="758" bestFit="1" customWidth="1"/>
    <col min="6670" max="6670" width="20.5" style="758" customWidth="1"/>
    <col min="6671" max="6911" width="9.1640625" style="758"/>
    <col min="6912" max="6912" width="5.83203125" style="758" customWidth="1"/>
    <col min="6913" max="6913" width="6" style="758" customWidth="1"/>
    <col min="6914" max="6914" width="25.1640625" style="758" customWidth="1"/>
    <col min="6915" max="6915" width="17.83203125" style="758" customWidth="1"/>
    <col min="6916" max="6916" width="13.5" style="758" customWidth="1"/>
    <col min="6917" max="6917" width="9.1640625" style="758"/>
    <col min="6918" max="6918" width="11.1640625" style="758" customWidth="1"/>
    <col min="6919" max="6919" width="11.33203125" style="758" customWidth="1"/>
    <col min="6920" max="6920" width="9.1640625" style="758"/>
    <col min="6921" max="6922" width="10.6640625" style="758" customWidth="1"/>
    <col min="6923" max="6923" width="13.33203125" style="758" customWidth="1"/>
    <col min="6924" max="6924" width="12.33203125" style="758" customWidth="1"/>
    <col min="6925" max="6925" width="15.33203125" style="758" bestFit="1" customWidth="1"/>
    <col min="6926" max="6926" width="20.5" style="758" customWidth="1"/>
    <col min="6927" max="7167" width="9.1640625" style="758"/>
    <col min="7168" max="7168" width="5.83203125" style="758" customWidth="1"/>
    <col min="7169" max="7169" width="6" style="758" customWidth="1"/>
    <col min="7170" max="7170" width="25.1640625" style="758" customWidth="1"/>
    <col min="7171" max="7171" width="17.83203125" style="758" customWidth="1"/>
    <col min="7172" max="7172" width="13.5" style="758" customWidth="1"/>
    <col min="7173" max="7173" width="9.1640625" style="758"/>
    <col min="7174" max="7174" width="11.1640625" style="758" customWidth="1"/>
    <col min="7175" max="7175" width="11.33203125" style="758" customWidth="1"/>
    <col min="7176" max="7176" width="9.1640625" style="758"/>
    <col min="7177" max="7178" width="10.6640625" style="758" customWidth="1"/>
    <col min="7179" max="7179" width="13.33203125" style="758" customWidth="1"/>
    <col min="7180" max="7180" width="12.33203125" style="758" customWidth="1"/>
    <col min="7181" max="7181" width="15.33203125" style="758" bestFit="1" customWidth="1"/>
    <col min="7182" max="7182" width="20.5" style="758" customWidth="1"/>
    <col min="7183" max="7423" width="9.1640625" style="758"/>
    <col min="7424" max="7424" width="5.83203125" style="758" customWidth="1"/>
    <col min="7425" max="7425" width="6" style="758" customWidth="1"/>
    <col min="7426" max="7426" width="25.1640625" style="758" customWidth="1"/>
    <col min="7427" max="7427" width="17.83203125" style="758" customWidth="1"/>
    <col min="7428" max="7428" width="13.5" style="758" customWidth="1"/>
    <col min="7429" max="7429" width="9.1640625" style="758"/>
    <col min="7430" max="7430" width="11.1640625" style="758" customWidth="1"/>
    <col min="7431" max="7431" width="11.33203125" style="758" customWidth="1"/>
    <col min="7432" max="7432" width="9.1640625" style="758"/>
    <col min="7433" max="7434" width="10.6640625" style="758" customWidth="1"/>
    <col min="7435" max="7435" width="13.33203125" style="758" customWidth="1"/>
    <col min="7436" max="7436" width="12.33203125" style="758" customWidth="1"/>
    <col min="7437" max="7437" width="15.33203125" style="758" bestFit="1" customWidth="1"/>
    <col min="7438" max="7438" width="20.5" style="758" customWidth="1"/>
    <col min="7439" max="7679" width="9.1640625" style="758"/>
    <col min="7680" max="7680" width="5.83203125" style="758" customWidth="1"/>
    <col min="7681" max="7681" width="6" style="758" customWidth="1"/>
    <col min="7682" max="7682" width="25.1640625" style="758" customWidth="1"/>
    <col min="7683" max="7683" width="17.83203125" style="758" customWidth="1"/>
    <col min="7684" max="7684" width="13.5" style="758" customWidth="1"/>
    <col min="7685" max="7685" width="9.1640625" style="758"/>
    <col min="7686" max="7686" width="11.1640625" style="758" customWidth="1"/>
    <col min="7687" max="7687" width="11.33203125" style="758" customWidth="1"/>
    <col min="7688" max="7688" width="9.1640625" style="758"/>
    <col min="7689" max="7690" width="10.6640625" style="758" customWidth="1"/>
    <col min="7691" max="7691" width="13.33203125" style="758" customWidth="1"/>
    <col min="7692" max="7692" width="12.33203125" style="758" customWidth="1"/>
    <col min="7693" max="7693" width="15.33203125" style="758" bestFit="1" customWidth="1"/>
    <col min="7694" max="7694" width="20.5" style="758" customWidth="1"/>
    <col min="7695" max="7935" width="9.1640625" style="758"/>
    <col min="7936" max="7936" width="5.83203125" style="758" customWidth="1"/>
    <col min="7937" max="7937" width="6" style="758" customWidth="1"/>
    <col min="7938" max="7938" width="25.1640625" style="758" customWidth="1"/>
    <col min="7939" max="7939" width="17.83203125" style="758" customWidth="1"/>
    <col min="7940" max="7940" width="13.5" style="758" customWidth="1"/>
    <col min="7941" max="7941" width="9.1640625" style="758"/>
    <col min="7942" max="7942" width="11.1640625" style="758" customWidth="1"/>
    <col min="7943" max="7943" width="11.33203125" style="758" customWidth="1"/>
    <col min="7944" max="7944" width="9.1640625" style="758"/>
    <col min="7945" max="7946" width="10.6640625" style="758" customWidth="1"/>
    <col min="7947" max="7947" width="13.33203125" style="758" customWidth="1"/>
    <col min="7948" max="7948" width="12.33203125" style="758" customWidth="1"/>
    <col min="7949" max="7949" width="15.33203125" style="758" bestFit="1" customWidth="1"/>
    <col min="7950" max="7950" width="20.5" style="758" customWidth="1"/>
    <col min="7951" max="8191" width="9.1640625" style="758"/>
    <col min="8192" max="8192" width="5.83203125" style="758" customWidth="1"/>
    <col min="8193" max="8193" width="6" style="758" customWidth="1"/>
    <col min="8194" max="8194" width="25.1640625" style="758" customWidth="1"/>
    <col min="8195" max="8195" width="17.83203125" style="758" customWidth="1"/>
    <col min="8196" max="8196" width="13.5" style="758" customWidth="1"/>
    <col min="8197" max="8197" width="9.1640625" style="758"/>
    <col min="8198" max="8198" width="11.1640625" style="758" customWidth="1"/>
    <col min="8199" max="8199" width="11.33203125" style="758" customWidth="1"/>
    <col min="8200" max="8200" width="9.1640625" style="758"/>
    <col min="8201" max="8202" width="10.6640625" style="758" customWidth="1"/>
    <col min="8203" max="8203" width="13.33203125" style="758" customWidth="1"/>
    <col min="8204" max="8204" width="12.33203125" style="758" customWidth="1"/>
    <col min="8205" max="8205" width="15.33203125" style="758" bestFit="1" customWidth="1"/>
    <col min="8206" max="8206" width="20.5" style="758" customWidth="1"/>
    <col min="8207" max="8447" width="9.1640625" style="758"/>
    <col min="8448" max="8448" width="5.83203125" style="758" customWidth="1"/>
    <col min="8449" max="8449" width="6" style="758" customWidth="1"/>
    <col min="8450" max="8450" width="25.1640625" style="758" customWidth="1"/>
    <col min="8451" max="8451" width="17.83203125" style="758" customWidth="1"/>
    <col min="8452" max="8452" width="13.5" style="758" customWidth="1"/>
    <col min="8453" max="8453" width="9.1640625" style="758"/>
    <col min="8454" max="8454" width="11.1640625" style="758" customWidth="1"/>
    <col min="8455" max="8455" width="11.33203125" style="758" customWidth="1"/>
    <col min="8456" max="8456" width="9.1640625" style="758"/>
    <col min="8457" max="8458" width="10.6640625" style="758" customWidth="1"/>
    <col min="8459" max="8459" width="13.33203125" style="758" customWidth="1"/>
    <col min="8460" max="8460" width="12.33203125" style="758" customWidth="1"/>
    <col min="8461" max="8461" width="15.33203125" style="758" bestFit="1" customWidth="1"/>
    <col min="8462" max="8462" width="20.5" style="758" customWidth="1"/>
    <col min="8463" max="8703" width="9.1640625" style="758"/>
    <col min="8704" max="8704" width="5.83203125" style="758" customWidth="1"/>
    <col min="8705" max="8705" width="6" style="758" customWidth="1"/>
    <col min="8706" max="8706" width="25.1640625" style="758" customWidth="1"/>
    <col min="8707" max="8707" width="17.83203125" style="758" customWidth="1"/>
    <col min="8708" max="8708" width="13.5" style="758" customWidth="1"/>
    <col min="8709" max="8709" width="9.1640625" style="758"/>
    <col min="8710" max="8710" width="11.1640625" style="758" customWidth="1"/>
    <col min="8711" max="8711" width="11.33203125" style="758" customWidth="1"/>
    <col min="8712" max="8712" width="9.1640625" style="758"/>
    <col min="8713" max="8714" width="10.6640625" style="758" customWidth="1"/>
    <col min="8715" max="8715" width="13.33203125" style="758" customWidth="1"/>
    <col min="8716" max="8716" width="12.33203125" style="758" customWidth="1"/>
    <col min="8717" max="8717" width="15.33203125" style="758" bestFit="1" customWidth="1"/>
    <col min="8718" max="8718" width="20.5" style="758" customWidth="1"/>
    <col min="8719" max="8959" width="9.1640625" style="758"/>
    <col min="8960" max="8960" width="5.83203125" style="758" customWidth="1"/>
    <col min="8961" max="8961" width="6" style="758" customWidth="1"/>
    <col min="8962" max="8962" width="25.1640625" style="758" customWidth="1"/>
    <col min="8963" max="8963" width="17.83203125" style="758" customWidth="1"/>
    <col min="8964" max="8964" width="13.5" style="758" customWidth="1"/>
    <col min="8965" max="8965" width="9.1640625" style="758"/>
    <col min="8966" max="8966" width="11.1640625" style="758" customWidth="1"/>
    <col min="8967" max="8967" width="11.33203125" style="758" customWidth="1"/>
    <col min="8968" max="8968" width="9.1640625" style="758"/>
    <col min="8969" max="8970" width="10.6640625" style="758" customWidth="1"/>
    <col min="8971" max="8971" width="13.33203125" style="758" customWidth="1"/>
    <col min="8972" max="8972" width="12.33203125" style="758" customWidth="1"/>
    <col min="8973" max="8973" width="15.33203125" style="758" bestFit="1" customWidth="1"/>
    <col min="8974" max="8974" width="20.5" style="758" customWidth="1"/>
    <col min="8975" max="9215" width="9.1640625" style="758"/>
    <col min="9216" max="9216" width="5.83203125" style="758" customWidth="1"/>
    <col min="9217" max="9217" width="6" style="758" customWidth="1"/>
    <col min="9218" max="9218" width="25.1640625" style="758" customWidth="1"/>
    <col min="9219" max="9219" width="17.83203125" style="758" customWidth="1"/>
    <col min="9220" max="9220" width="13.5" style="758" customWidth="1"/>
    <col min="9221" max="9221" width="9.1640625" style="758"/>
    <col min="9222" max="9222" width="11.1640625" style="758" customWidth="1"/>
    <col min="9223" max="9223" width="11.33203125" style="758" customWidth="1"/>
    <col min="9224" max="9224" width="9.1640625" style="758"/>
    <col min="9225" max="9226" width="10.6640625" style="758" customWidth="1"/>
    <col min="9227" max="9227" width="13.33203125" style="758" customWidth="1"/>
    <col min="9228" max="9228" width="12.33203125" style="758" customWidth="1"/>
    <col min="9229" max="9229" width="15.33203125" style="758" bestFit="1" customWidth="1"/>
    <col min="9230" max="9230" width="20.5" style="758" customWidth="1"/>
    <col min="9231" max="9471" width="9.1640625" style="758"/>
    <col min="9472" max="9472" width="5.83203125" style="758" customWidth="1"/>
    <col min="9473" max="9473" width="6" style="758" customWidth="1"/>
    <col min="9474" max="9474" width="25.1640625" style="758" customWidth="1"/>
    <col min="9475" max="9475" width="17.83203125" style="758" customWidth="1"/>
    <col min="9476" max="9476" width="13.5" style="758" customWidth="1"/>
    <col min="9477" max="9477" width="9.1640625" style="758"/>
    <col min="9478" max="9478" width="11.1640625" style="758" customWidth="1"/>
    <col min="9479" max="9479" width="11.33203125" style="758" customWidth="1"/>
    <col min="9480" max="9480" width="9.1640625" style="758"/>
    <col min="9481" max="9482" width="10.6640625" style="758" customWidth="1"/>
    <col min="9483" max="9483" width="13.33203125" style="758" customWidth="1"/>
    <col min="9484" max="9484" width="12.33203125" style="758" customWidth="1"/>
    <col min="9485" max="9485" width="15.33203125" style="758" bestFit="1" customWidth="1"/>
    <col min="9486" max="9486" width="20.5" style="758" customWidth="1"/>
    <col min="9487" max="9727" width="9.1640625" style="758"/>
    <col min="9728" max="9728" width="5.83203125" style="758" customWidth="1"/>
    <col min="9729" max="9729" width="6" style="758" customWidth="1"/>
    <col min="9730" max="9730" width="25.1640625" style="758" customWidth="1"/>
    <col min="9731" max="9731" width="17.83203125" style="758" customWidth="1"/>
    <col min="9732" max="9732" width="13.5" style="758" customWidth="1"/>
    <col min="9733" max="9733" width="9.1640625" style="758"/>
    <col min="9734" max="9734" width="11.1640625" style="758" customWidth="1"/>
    <col min="9735" max="9735" width="11.33203125" style="758" customWidth="1"/>
    <col min="9736" max="9736" width="9.1640625" style="758"/>
    <col min="9737" max="9738" width="10.6640625" style="758" customWidth="1"/>
    <col min="9739" max="9739" width="13.33203125" style="758" customWidth="1"/>
    <col min="9740" max="9740" width="12.33203125" style="758" customWidth="1"/>
    <col min="9741" max="9741" width="15.33203125" style="758" bestFit="1" customWidth="1"/>
    <col min="9742" max="9742" width="20.5" style="758" customWidth="1"/>
    <col min="9743" max="9983" width="9.1640625" style="758"/>
    <col min="9984" max="9984" width="5.83203125" style="758" customWidth="1"/>
    <col min="9985" max="9985" width="6" style="758" customWidth="1"/>
    <col min="9986" max="9986" width="25.1640625" style="758" customWidth="1"/>
    <col min="9987" max="9987" width="17.83203125" style="758" customWidth="1"/>
    <col min="9988" max="9988" width="13.5" style="758" customWidth="1"/>
    <col min="9989" max="9989" width="9.1640625" style="758"/>
    <col min="9990" max="9990" width="11.1640625" style="758" customWidth="1"/>
    <col min="9991" max="9991" width="11.33203125" style="758" customWidth="1"/>
    <col min="9992" max="9992" width="9.1640625" style="758"/>
    <col min="9993" max="9994" width="10.6640625" style="758" customWidth="1"/>
    <col min="9995" max="9995" width="13.33203125" style="758" customWidth="1"/>
    <col min="9996" max="9996" width="12.33203125" style="758" customWidth="1"/>
    <col min="9997" max="9997" width="15.33203125" style="758" bestFit="1" customWidth="1"/>
    <col min="9998" max="9998" width="20.5" style="758" customWidth="1"/>
    <col min="9999" max="10239" width="9.1640625" style="758"/>
    <col min="10240" max="10240" width="5.83203125" style="758" customWidth="1"/>
    <col min="10241" max="10241" width="6" style="758" customWidth="1"/>
    <col min="10242" max="10242" width="25.1640625" style="758" customWidth="1"/>
    <col min="10243" max="10243" width="17.83203125" style="758" customWidth="1"/>
    <col min="10244" max="10244" width="13.5" style="758" customWidth="1"/>
    <col min="10245" max="10245" width="9.1640625" style="758"/>
    <col min="10246" max="10246" width="11.1640625" style="758" customWidth="1"/>
    <col min="10247" max="10247" width="11.33203125" style="758" customWidth="1"/>
    <col min="10248" max="10248" width="9.1640625" style="758"/>
    <col min="10249" max="10250" width="10.6640625" style="758" customWidth="1"/>
    <col min="10251" max="10251" width="13.33203125" style="758" customWidth="1"/>
    <col min="10252" max="10252" width="12.33203125" style="758" customWidth="1"/>
    <col min="10253" max="10253" width="15.33203125" style="758" bestFit="1" customWidth="1"/>
    <col min="10254" max="10254" width="20.5" style="758" customWidth="1"/>
    <col min="10255" max="10495" width="9.1640625" style="758"/>
    <col min="10496" max="10496" width="5.83203125" style="758" customWidth="1"/>
    <col min="10497" max="10497" width="6" style="758" customWidth="1"/>
    <col min="10498" max="10498" width="25.1640625" style="758" customWidth="1"/>
    <col min="10499" max="10499" width="17.83203125" style="758" customWidth="1"/>
    <col min="10500" max="10500" width="13.5" style="758" customWidth="1"/>
    <col min="10501" max="10501" width="9.1640625" style="758"/>
    <col min="10502" max="10502" width="11.1640625" style="758" customWidth="1"/>
    <col min="10503" max="10503" width="11.33203125" style="758" customWidth="1"/>
    <col min="10504" max="10504" width="9.1640625" style="758"/>
    <col min="10505" max="10506" width="10.6640625" style="758" customWidth="1"/>
    <col min="10507" max="10507" width="13.33203125" style="758" customWidth="1"/>
    <col min="10508" max="10508" width="12.33203125" style="758" customWidth="1"/>
    <col min="10509" max="10509" width="15.33203125" style="758" bestFit="1" customWidth="1"/>
    <col min="10510" max="10510" width="20.5" style="758" customWidth="1"/>
    <col min="10511" max="10751" width="9.1640625" style="758"/>
    <col min="10752" max="10752" width="5.83203125" style="758" customWidth="1"/>
    <col min="10753" max="10753" width="6" style="758" customWidth="1"/>
    <col min="10754" max="10754" width="25.1640625" style="758" customWidth="1"/>
    <col min="10755" max="10755" width="17.83203125" style="758" customWidth="1"/>
    <col min="10756" max="10756" width="13.5" style="758" customWidth="1"/>
    <col min="10757" max="10757" width="9.1640625" style="758"/>
    <col min="10758" max="10758" width="11.1640625" style="758" customWidth="1"/>
    <col min="10759" max="10759" width="11.33203125" style="758" customWidth="1"/>
    <col min="10760" max="10760" width="9.1640625" style="758"/>
    <col min="10761" max="10762" width="10.6640625" style="758" customWidth="1"/>
    <col min="10763" max="10763" width="13.33203125" style="758" customWidth="1"/>
    <col min="10764" max="10764" width="12.33203125" style="758" customWidth="1"/>
    <col min="10765" max="10765" width="15.33203125" style="758" bestFit="1" customWidth="1"/>
    <col min="10766" max="10766" width="20.5" style="758" customWidth="1"/>
    <col min="10767" max="11007" width="9.1640625" style="758"/>
    <col min="11008" max="11008" width="5.83203125" style="758" customWidth="1"/>
    <col min="11009" max="11009" width="6" style="758" customWidth="1"/>
    <col min="11010" max="11010" width="25.1640625" style="758" customWidth="1"/>
    <col min="11011" max="11011" width="17.83203125" style="758" customWidth="1"/>
    <col min="11012" max="11012" width="13.5" style="758" customWidth="1"/>
    <col min="11013" max="11013" width="9.1640625" style="758"/>
    <col min="11014" max="11014" width="11.1640625" style="758" customWidth="1"/>
    <col min="11015" max="11015" width="11.33203125" style="758" customWidth="1"/>
    <col min="11016" max="11016" width="9.1640625" style="758"/>
    <col min="11017" max="11018" width="10.6640625" style="758" customWidth="1"/>
    <col min="11019" max="11019" width="13.33203125" style="758" customWidth="1"/>
    <col min="11020" max="11020" width="12.33203125" style="758" customWidth="1"/>
    <col min="11021" max="11021" width="15.33203125" style="758" bestFit="1" customWidth="1"/>
    <col min="11022" max="11022" width="20.5" style="758" customWidth="1"/>
    <col min="11023" max="11263" width="9.1640625" style="758"/>
    <col min="11264" max="11264" width="5.83203125" style="758" customWidth="1"/>
    <col min="11265" max="11265" width="6" style="758" customWidth="1"/>
    <col min="11266" max="11266" width="25.1640625" style="758" customWidth="1"/>
    <col min="11267" max="11267" width="17.83203125" style="758" customWidth="1"/>
    <col min="11268" max="11268" width="13.5" style="758" customWidth="1"/>
    <col min="11269" max="11269" width="9.1640625" style="758"/>
    <col min="11270" max="11270" width="11.1640625" style="758" customWidth="1"/>
    <col min="11271" max="11271" width="11.33203125" style="758" customWidth="1"/>
    <col min="11272" max="11272" width="9.1640625" style="758"/>
    <col min="11273" max="11274" width="10.6640625" style="758" customWidth="1"/>
    <col min="11275" max="11275" width="13.33203125" style="758" customWidth="1"/>
    <col min="11276" max="11276" width="12.33203125" style="758" customWidth="1"/>
    <col min="11277" max="11277" width="15.33203125" style="758" bestFit="1" customWidth="1"/>
    <col min="11278" max="11278" width="20.5" style="758" customWidth="1"/>
    <col min="11279" max="11519" width="9.1640625" style="758"/>
    <col min="11520" max="11520" width="5.83203125" style="758" customWidth="1"/>
    <col min="11521" max="11521" width="6" style="758" customWidth="1"/>
    <col min="11522" max="11522" width="25.1640625" style="758" customWidth="1"/>
    <col min="11523" max="11523" width="17.83203125" style="758" customWidth="1"/>
    <col min="11524" max="11524" width="13.5" style="758" customWidth="1"/>
    <col min="11525" max="11525" width="9.1640625" style="758"/>
    <col min="11526" max="11526" width="11.1640625" style="758" customWidth="1"/>
    <col min="11527" max="11527" width="11.33203125" style="758" customWidth="1"/>
    <col min="11528" max="11528" width="9.1640625" style="758"/>
    <col min="11529" max="11530" width="10.6640625" style="758" customWidth="1"/>
    <col min="11531" max="11531" width="13.33203125" style="758" customWidth="1"/>
    <col min="11532" max="11532" width="12.33203125" style="758" customWidth="1"/>
    <col min="11533" max="11533" width="15.33203125" style="758" bestFit="1" customWidth="1"/>
    <col min="11534" max="11534" width="20.5" style="758" customWidth="1"/>
    <col min="11535" max="11775" width="9.1640625" style="758"/>
    <col min="11776" max="11776" width="5.83203125" style="758" customWidth="1"/>
    <col min="11777" max="11777" width="6" style="758" customWidth="1"/>
    <col min="11778" max="11778" width="25.1640625" style="758" customWidth="1"/>
    <col min="11779" max="11779" width="17.83203125" style="758" customWidth="1"/>
    <col min="11780" max="11780" width="13.5" style="758" customWidth="1"/>
    <col min="11781" max="11781" width="9.1640625" style="758"/>
    <col min="11782" max="11782" width="11.1640625" style="758" customWidth="1"/>
    <col min="11783" max="11783" width="11.33203125" style="758" customWidth="1"/>
    <col min="11784" max="11784" width="9.1640625" style="758"/>
    <col min="11785" max="11786" width="10.6640625" style="758" customWidth="1"/>
    <col min="11787" max="11787" width="13.33203125" style="758" customWidth="1"/>
    <col min="11788" max="11788" width="12.33203125" style="758" customWidth="1"/>
    <col min="11789" max="11789" width="15.33203125" style="758" bestFit="1" customWidth="1"/>
    <col min="11790" max="11790" width="20.5" style="758" customWidth="1"/>
    <col min="11791" max="12031" width="9.1640625" style="758"/>
    <col min="12032" max="12032" width="5.83203125" style="758" customWidth="1"/>
    <col min="12033" max="12033" width="6" style="758" customWidth="1"/>
    <col min="12034" max="12034" width="25.1640625" style="758" customWidth="1"/>
    <col min="12035" max="12035" width="17.83203125" style="758" customWidth="1"/>
    <col min="12036" max="12036" width="13.5" style="758" customWidth="1"/>
    <col min="12037" max="12037" width="9.1640625" style="758"/>
    <col min="12038" max="12038" width="11.1640625" style="758" customWidth="1"/>
    <col min="12039" max="12039" width="11.33203125" style="758" customWidth="1"/>
    <col min="12040" max="12040" width="9.1640625" style="758"/>
    <col min="12041" max="12042" width="10.6640625" style="758" customWidth="1"/>
    <col min="12043" max="12043" width="13.33203125" style="758" customWidth="1"/>
    <col min="12044" max="12044" width="12.33203125" style="758" customWidth="1"/>
    <col min="12045" max="12045" width="15.33203125" style="758" bestFit="1" customWidth="1"/>
    <col min="12046" max="12046" width="20.5" style="758" customWidth="1"/>
    <col min="12047" max="12287" width="9.1640625" style="758"/>
    <col min="12288" max="12288" width="5.83203125" style="758" customWidth="1"/>
    <col min="12289" max="12289" width="6" style="758" customWidth="1"/>
    <col min="12290" max="12290" width="25.1640625" style="758" customWidth="1"/>
    <col min="12291" max="12291" width="17.83203125" style="758" customWidth="1"/>
    <col min="12292" max="12292" width="13.5" style="758" customWidth="1"/>
    <col min="12293" max="12293" width="9.1640625" style="758"/>
    <col min="12294" max="12294" width="11.1640625" style="758" customWidth="1"/>
    <col min="12295" max="12295" width="11.33203125" style="758" customWidth="1"/>
    <col min="12296" max="12296" width="9.1640625" style="758"/>
    <col min="12297" max="12298" width="10.6640625" style="758" customWidth="1"/>
    <col min="12299" max="12299" width="13.33203125" style="758" customWidth="1"/>
    <col min="12300" max="12300" width="12.33203125" style="758" customWidth="1"/>
    <col min="12301" max="12301" width="15.33203125" style="758" bestFit="1" customWidth="1"/>
    <col min="12302" max="12302" width="20.5" style="758" customWidth="1"/>
    <col min="12303" max="12543" width="9.1640625" style="758"/>
    <col min="12544" max="12544" width="5.83203125" style="758" customWidth="1"/>
    <col min="12545" max="12545" width="6" style="758" customWidth="1"/>
    <col min="12546" max="12546" width="25.1640625" style="758" customWidth="1"/>
    <col min="12547" max="12547" width="17.83203125" style="758" customWidth="1"/>
    <col min="12548" max="12548" width="13.5" style="758" customWidth="1"/>
    <col min="12549" max="12549" width="9.1640625" style="758"/>
    <col min="12550" max="12550" width="11.1640625" style="758" customWidth="1"/>
    <col min="12551" max="12551" width="11.33203125" style="758" customWidth="1"/>
    <col min="12552" max="12552" width="9.1640625" style="758"/>
    <col min="12553" max="12554" width="10.6640625" style="758" customWidth="1"/>
    <col min="12555" max="12555" width="13.33203125" style="758" customWidth="1"/>
    <col min="12556" max="12556" width="12.33203125" style="758" customWidth="1"/>
    <col min="12557" max="12557" width="15.33203125" style="758" bestFit="1" customWidth="1"/>
    <col min="12558" max="12558" width="20.5" style="758" customWidth="1"/>
    <col min="12559" max="12799" width="9.1640625" style="758"/>
    <col min="12800" max="12800" width="5.83203125" style="758" customWidth="1"/>
    <col min="12801" max="12801" width="6" style="758" customWidth="1"/>
    <col min="12802" max="12802" width="25.1640625" style="758" customWidth="1"/>
    <col min="12803" max="12803" width="17.83203125" style="758" customWidth="1"/>
    <col min="12804" max="12804" width="13.5" style="758" customWidth="1"/>
    <col min="12805" max="12805" width="9.1640625" style="758"/>
    <col min="12806" max="12806" width="11.1640625" style="758" customWidth="1"/>
    <col min="12807" max="12807" width="11.33203125" style="758" customWidth="1"/>
    <col min="12808" max="12808" width="9.1640625" style="758"/>
    <col min="12809" max="12810" width="10.6640625" style="758" customWidth="1"/>
    <col min="12811" max="12811" width="13.33203125" style="758" customWidth="1"/>
    <col min="12812" max="12812" width="12.33203125" style="758" customWidth="1"/>
    <col min="12813" max="12813" width="15.33203125" style="758" bestFit="1" customWidth="1"/>
    <col min="12814" max="12814" width="20.5" style="758" customWidth="1"/>
    <col min="12815" max="13055" width="9.1640625" style="758"/>
    <col min="13056" max="13056" width="5.83203125" style="758" customWidth="1"/>
    <col min="13057" max="13057" width="6" style="758" customWidth="1"/>
    <col min="13058" max="13058" width="25.1640625" style="758" customWidth="1"/>
    <col min="13059" max="13059" width="17.83203125" style="758" customWidth="1"/>
    <col min="13060" max="13060" width="13.5" style="758" customWidth="1"/>
    <col min="13061" max="13061" width="9.1640625" style="758"/>
    <col min="13062" max="13062" width="11.1640625" style="758" customWidth="1"/>
    <col min="13063" max="13063" width="11.33203125" style="758" customWidth="1"/>
    <col min="13064" max="13064" width="9.1640625" style="758"/>
    <col min="13065" max="13066" width="10.6640625" style="758" customWidth="1"/>
    <col min="13067" max="13067" width="13.33203125" style="758" customWidth="1"/>
    <col min="13068" max="13068" width="12.33203125" style="758" customWidth="1"/>
    <col min="13069" max="13069" width="15.33203125" style="758" bestFit="1" customWidth="1"/>
    <col min="13070" max="13070" width="20.5" style="758" customWidth="1"/>
    <col min="13071" max="13311" width="9.1640625" style="758"/>
    <col min="13312" max="13312" width="5.83203125" style="758" customWidth="1"/>
    <col min="13313" max="13313" width="6" style="758" customWidth="1"/>
    <col min="13314" max="13314" width="25.1640625" style="758" customWidth="1"/>
    <col min="13315" max="13315" width="17.83203125" style="758" customWidth="1"/>
    <col min="13316" max="13316" width="13.5" style="758" customWidth="1"/>
    <col min="13317" max="13317" width="9.1640625" style="758"/>
    <col min="13318" max="13318" width="11.1640625" style="758" customWidth="1"/>
    <col min="13319" max="13319" width="11.33203125" style="758" customWidth="1"/>
    <col min="13320" max="13320" width="9.1640625" style="758"/>
    <col min="13321" max="13322" width="10.6640625" style="758" customWidth="1"/>
    <col min="13323" max="13323" width="13.33203125" style="758" customWidth="1"/>
    <col min="13324" max="13324" width="12.33203125" style="758" customWidth="1"/>
    <col min="13325" max="13325" width="15.33203125" style="758" bestFit="1" customWidth="1"/>
    <col min="13326" max="13326" width="20.5" style="758" customWidth="1"/>
    <col min="13327" max="13567" width="9.1640625" style="758"/>
    <col min="13568" max="13568" width="5.83203125" style="758" customWidth="1"/>
    <col min="13569" max="13569" width="6" style="758" customWidth="1"/>
    <col min="13570" max="13570" width="25.1640625" style="758" customWidth="1"/>
    <col min="13571" max="13571" width="17.83203125" style="758" customWidth="1"/>
    <col min="13572" max="13572" width="13.5" style="758" customWidth="1"/>
    <col min="13573" max="13573" width="9.1640625" style="758"/>
    <col min="13574" max="13574" width="11.1640625" style="758" customWidth="1"/>
    <col min="13575" max="13575" width="11.33203125" style="758" customWidth="1"/>
    <col min="13576" max="13576" width="9.1640625" style="758"/>
    <col min="13577" max="13578" width="10.6640625" style="758" customWidth="1"/>
    <col min="13579" max="13579" width="13.33203125" style="758" customWidth="1"/>
    <col min="13580" max="13580" width="12.33203125" style="758" customWidth="1"/>
    <col min="13581" max="13581" width="15.33203125" style="758" bestFit="1" customWidth="1"/>
    <col min="13582" max="13582" width="20.5" style="758" customWidth="1"/>
    <col min="13583" max="13823" width="9.1640625" style="758"/>
    <col min="13824" max="13824" width="5.83203125" style="758" customWidth="1"/>
    <col min="13825" max="13825" width="6" style="758" customWidth="1"/>
    <col min="13826" max="13826" width="25.1640625" style="758" customWidth="1"/>
    <col min="13827" max="13827" width="17.83203125" style="758" customWidth="1"/>
    <col min="13828" max="13828" width="13.5" style="758" customWidth="1"/>
    <col min="13829" max="13829" width="9.1640625" style="758"/>
    <col min="13830" max="13830" width="11.1640625" style="758" customWidth="1"/>
    <col min="13831" max="13831" width="11.33203125" style="758" customWidth="1"/>
    <col min="13832" max="13832" width="9.1640625" style="758"/>
    <col min="13833" max="13834" width="10.6640625" style="758" customWidth="1"/>
    <col min="13835" max="13835" width="13.33203125" style="758" customWidth="1"/>
    <col min="13836" max="13836" width="12.33203125" style="758" customWidth="1"/>
    <col min="13837" max="13837" width="15.33203125" style="758" bestFit="1" customWidth="1"/>
    <col min="13838" max="13838" width="20.5" style="758" customWidth="1"/>
    <col min="13839" max="14079" width="9.1640625" style="758"/>
    <col min="14080" max="14080" width="5.83203125" style="758" customWidth="1"/>
    <col min="14081" max="14081" width="6" style="758" customWidth="1"/>
    <col min="14082" max="14082" width="25.1640625" style="758" customWidth="1"/>
    <col min="14083" max="14083" width="17.83203125" style="758" customWidth="1"/>
    <col min="14084" max="14084" width="13.5" style="758" customWidth="1"/>
    <col min="14085" max="14085" width="9.1640625" style="758"/>
    <col min="14086" max="14086" width="11.1640625" style="758" customWidth="1"/>
    <col min="14087" max="14087" width="11.33203125" style="758" customWidth="1"/>
    <col min="14088" max="14088" width="9.1640625" style="758"/>
    <col min="14089" max="14090" width="10.6640625" style="758" customWidth="1"/>
    <col min="14091" max="14091" width="13.33203125" style="758" customWidth="1"/>
    <col min="14092" max="14092" width="12.33203125" style="758" customWidth="1"/>
    <col min="14093" max="14093" width="15.33203125" style="758" bestFit="1" customWidth="1"/>
    <col min="14094" max="14094" width="20.5" style="758" customWidth="1"/>
    <col min="14095" max="14335" width="9.1640625" style="758"/>
    <col min="14336" max="14336" width="5.83203125" style="758" customWidth="1"/>
    <col min="14337" max="14337" width="6" style="758" customWidth="1"/>
    <col min="14338" max="14338" width="25.1640625" style="758" customWidth="1"/>
    <col min="14339" max="14339" width="17.83203125" style="758" customWidth="1"/>
    <col min="14340" max="14340" width="13.5" style="758" customWidth="1"/>
    <col min="14341" max="14341" width="9.1640625" style="758"/>
    <col min="14342" max="14342" width="11.1640625" style="758" customWidth="1"/>
    <col min="14343" max="14343" width="11.33203125" style="758" customWidth="1"/>
    <col min="14344" max="14344" width="9.1640625" style="758"/>
    <col min="14345" max="14346" width="10.6640625" style="758" customWidth="1"/>
    <col min="14347" max="14347" width="13.33203125" style="758" customWidth="1"/>
    <col min="14348" max="14348" width="12.33203125" style="758" customWidth="1"/>
    <col min="14349" max="14349" width="15.33203125" style="758" bestFit="1" customWidth="1"/>
    <col min="14350" max="14350" width="20.5" style="758" customWidth="1"/>
    <col min="14351" max="14591" width="9.1640625" style="758"/>
    <col min="14592" max="14592" width="5.83203125" style="758" customWidth="1"/>
    <col min="14593" max="14593" width="6" style="758" customWidth="1"/>
    <col min="14594" max="14594" width="25.1640625" style="758" customWidth="1"/>
    <col min="14595" max="14595" width="17.83203125" style="758" customWidth="1"/>
    <col min="14596" max="14596" width="13.5" style="758" customWidth="1"/>
    <col min="14597" max="14597" width="9.1640625" style="758"/>
    <col min="14598" max="14598" width="11.1640625" style="758" customWidth="1"/>
    <col min="14599" max="14599" width="11.33203125" style="758" customWidth="1"/>
    <col min="14600" max="14600" width="9.1640625" style="758"/>
    <col min="14601" max="14602" width="10.6640625" style="758" customWidth="1"/>
    <col min="14603" max="14603" width="13.33203125" style="758" customWidth="1"/>
    <col min="14604" max="14604" width="12.33203125" style="758" customWidth="1"/>
    <col min="14605" max="14605" width="15.33203125" style="758" bestFit="1" customWidth="1"/>
    <col min="14606" max="14606" width="20.5" style="758" customWidth="1"/>
    <col min="14607" max="14847" width="9.1640625" style="758"/>
    <col min="14848" max="14848" width="5.83203125" style="758" customWidth="1"/>
    <col min="14849" max="14849" width="6" style="758" customWidth="1"/>
    <col min="14850" max="14850" width="25.1640625" style="758" customWidth="1"/>
    <col min="14851" max="14851" width="17.83203125" style="758" customWidth="1"/>
    <col min="14852" max="14852" width="13.5" style="758" customWidth="1"/>
    <col min="14853" max="14853" width="9.1640625" style="758"/>
    <col min="14854" max="14854" width="11.1640625" style="758" customWidth="1"/>
    <col min="14855" max="14855" width="11.33203125" style="758" customWidth="1"/>
    <col min="14856" max="14856" width="9.1640625" style="758"/>
    <col min="14857" max="14858" width="10.6640625" style="758" customWidth="1"/>
    <col min="14859" max="14859" width="13.33203125" style="758" customWidth="1"/>
    <col min="14860" max="14860" width="12.33203125" style="758" customWidth="1"/>
    <col min="14861" max="14861" width="15.33203125" style="758" bestFit="1" customWidth="1"/>
    <col min="14862" max="14862" width="20.5" style="758" customWidth="1"/>
    <col min="14863" max="15103" width="9.1640625" style="758"/>
    <col min="15104" max="15104" width="5.83203125" style="758" customWidth="1"/>
    <col min="15105" max="15105" width="6" style="758" customWidth="1"/>
    <col min="15106" max="15106" width="25.1640625" style="758" customWidth="1"/>
    <col min="15107" max="15107" width="17.83203125" style="758" customWidth="1"/>
    <col min="15108" max="15108" width="13.5" style="758" customWidth="1"/>
    <col min="15109" max="15109" width="9.1640625" style="758"/>
    <col min="15110" max="15110" width="11.1640625" style="758" customWidth="1"/>
    <col min="15111" max="15111" width="11.33203125" style="758" customWidth="1"/>
    <col min="15112" max="15112" width="9.1640625" style="758"/>
    <col min="15113" max="15114" width="10.6640625" style="758" customWidth="1"/>
    <col min="15115" max="15115" width="13.33203125" style="758" customWidth="1"/>
    <col min="15116" max="15116" width="12.33203125" style="758" customWidth="1"/>
    <col min="15117" max="15117" width="15.33203125" style="758" bestFit="1" customWidth="1"/>
    <col min="15118" max="15118" width="20.5" style="758" customWidth="1"/>
    <col min="15119" max="15359" width="9.1640625" style="758"/>
    <col min="15360" max="15360" width="5.83203125" style="758" customWidth="1"/>
    <col min="15361" max="15361" width="6" style="758" customWidth="1"/>
    <col min="15362" max="15362" width="25.1640625" style="758" customWidth="1"/>
    <col min="15363" max="15363" width="17.83203125" style="758" customWidth="1"/>
    <col min="15364" max="15364" width="13.5" style="758" customWidth="1"/>
    <col min="15365" max="15365" width="9.1640625" style="758"/>
    <col min="15366" max="15366" width="11.1640625" style="758" customWidth="1"/>
    <col min="15367" max="15367" width="11.33203125" style="758" customWidth="1"/>
    <col min="15368" max="15368" width="9.1640625" style="758"/>
    <col min="15369" max="15370" width="10.6640625" style="758" customWidth="1"/>
    <col min="15371" max="15371" width="13.33203125" style="758" customWidth="1"/>
    <col min="15372" max="15372" width="12.33203125" style="758" customWidth="1"/>
    <col min="15373" max="15373" width="15.33203125" style="758" bestFit="1" customWidth="1"/>
    <col min="15374" max="15374" width="20.5" style="758" customWidth="1"/>
    <col min="15375" max="15615" width="9.1640625" style="758"/>
    <col min="15616" max="15616" width="5.83203125" style="758" customWidth="1"/>
    <col min="15617" max="15617" width="6" style="758" customWidth="1"/>
    <col min="15618" max="15618" width="25.1640625" style="758" customWidth="1"/>
    <col min="15619" max="15619" width="17.83203125" style="758" customWidth="1"/>
    <col min="15620" max="15620" width="13.5" style="758" customWidth="1"/>
    <col min="15621" max="15621" width="9.1640625" style="758"/>
    <col min="15622" max="15622" width="11.1640625" style="758" customWidth="1"/>
    <col min="15623" max="15623" width="11.33203125" style="758" customWidth="1"/>
    <col min="15624" max="15624" width="9.1640625" style="758"/>
    <col min="15625" max="15626" width="10.6640625" style="758" customWidth="1"/>
    <col min="15627" max="15627" width="13.33203125" style="758" customWidth="1"/>
    <col min="15628" max="15628" width="12.33203125" style="758" customWidth="1"/>
    <col min="15629" max="15629" width="15.33203125" style="758" bestFit="1" customWidth="1"/>
    <col min="15630" max="15630" width="20.5" style="758" customWidth="1"/>
    <col min="15631" max="15871" width="9.1640625" style="758"/>
    <col min="15872" max="15872" width="5.83203125" style="758" customWidth="1"/>
    <col min="15873" max="15873" width="6" style="758" customWidth="1"/>
    <col min="15874" max="15874" width="25.1640625" style="758" customWidth="1"/>
    <col min="15875" max="15875" width="17.83203125" style="758" customWidth="1"/>
    <col min="15876" max="15876" width="13.5" style="758" customWidth="1"/>
    <col min="15877" max="15877" width="9.1640625" style="758"/>
    <col min="15878" max="15878" width="11.1640625" style="758" customWidth="1"/>
    <col min="15879" max="15879" width="11.33203125" style="758" customWidth="1"/>
    <col min="15880" max="15880" width="9.1640625" style="758"/>
    <col min="15881" max="15882" width="10.6640625" style="758" customWidth="1"/>
    <col min="15883" max="15883" width="13.33203125" style="758" customWidth="1"/>
    <col min="15884" max="15884" width="12.33203125" style="758" customWidth="1"/>
    <col min="15885" max="15885" width="15.33203125" style="758" bestFit="1" customWidth="1"/>
    <col min="15886" max="15886" width="20.5" style="758" customWidth="1"/>
    <col min="15887" max="16127" width="9.1640625" style="758"/>
    <col min="16128" max="16128" width="5.83203125" style="758" customWidth="1"/>
    <col min="16129" max="16129" width="6" style="758" customWidth="1"/>
    <col min="16130" max="16130" width="25.1640625" style="758" customWidth="1"/>
    <col min="16131" max="16131" width="17.83203125" style="758" customWidth="1"/>
    <col min="16132" max="16132" width="13.5" style="758" customWidth="1"/>
    <col min="16133" max="16133" width="9.1640625" style="758"/>
    <col min="16134" max="16134" width="11.1640625" style="758" customWidth="1"/>
    <col min="16135" max="16135" width="11.33203125" style="758" customWidth="1"/>
    <col min="16136" max="16136" width="9.1640625" style="758"/>
    <col min="16137" max="16138" width="10.6640625" style="758" customWidth="1"/>
    <col min="16139" max="16139" width="13.33203125" style="758" customWidth="1"/>
    <col min="16140" max="16140" width="12.33203125" style="758" customWidth="1"/>
    <col min="16141" max="16141" width="15.33203125" style="758" bestFit="1" customWidth="1"/>
    <col min="16142" max="16142" width="20.5" style="758" customWidth="1"/>
    <col min="16143" max="16383" width="9.1640625" style="758"/>
    <col min="16384" max="16384" width="9.1640625" style="758" customWidth="1"/>
  </cols>
  <sheetData>
    <row r="1" spans="1:14" s="1383" customFormat="1" ht="25" x14ac:dyDescent="0.25">
      <c r="A1" s="1531" t="s">
        <v>1292</v>
      </c>
      <c r="B1" s="1531"/>
      <c r="C1" s="1531"/>
      <c r="D1" s="1531"/>
      <c r="E1" s="1531"/>
      <c r="F1" s="1531"/>
      <c r="G1" s="1531"/>
      <c r="H1" s="1531"/>
      <c r="I1" s="1531"/>
      <c r="J1" s="1531"/>
      <c r="K1" s="1531"/>
      <c r="L1" s="1531"/>
      <c r="M1" s="1531"/>
      <c r="N1" s="1531"/>
    </row>
    <row r="2" spans="1:14" s="1383" customFormat="1" ht="25" x14ac:dyDescent="0.25">
      <c r="A2" s="1531" t="s">
        <v>1318</v>
      </c>
      <c r="B2" s="1531"/>
      <c r="C2" s="1531"/>
      <c r="D2" s="1531"/>
      <c r="E2" s="1531"/>
      <c r="F2" s="1531"/>
      <c r="G2" s="1531"/>
      <c r="H2" s="1531"/>
      <c r="I2" s="1531"/>
      <c r="J2" s="1531"/>
      <c r="K2" s="1531"/>
      <c r="L2" s="1531"/>
      <c r="M2" s="1531"/>
      <c r="N2" s="1531"/>
    </row>
    <row r="3" spans="1:14" s="1383" customFormat="1" ht="14" x14ac:dyDescent="0.15">
      <c r="A3" s="1384"/>
      <c r="B3" s="1384"/>
      <c r="C3" s="1384"/>
      <c r="D3" s="1384"/>
      <c r="E3" s="1384"/>
      <c r="F3" s="1384"/>
      <c r="G3" s="1384"/>
      <c r="H3" s="1384"/>
      <c r="I3" s="1384"/>
      <c r="J3" s="1384"/>
      <c r="K3" s="1385"/>
      <c r="L3" s="1384"/>
      <c r="M3" s="1384"/>
      <c r="N3" s="1384"/>
    </row>
    <row r="4" spans="1:14" s="1383" customFormat="1" ht="14" x14ac:dyDescent="0.15">
      <c r="K4" s="1386"/>
    </row>
    <row r="5" spans="1:14" s="1383" customFormat="1" thickBot="1" x14ac:dyDescent="0.2">
      <c r="A5" s="1544" t="s">
        <v>1319</v>
      </c>
      <c r="B5" s="1544"/>
      <c r="C5" s="1388"/>
    </row>
    <row r="6" spans="1:14" s="1383" customFormat="1" ht="14" x14ac:dyDescent="0.15">
      <c r="A6" s="1532" t="s">
        <v>959</v>
      </c>
      <c r="B6" s="1535" t="s">
        <v>960</v>
      </c>
      <c r="C6" s="1538" t="s">
        <v>961</v>
      </c>
      <c r="D6" s="1538"/>
      <c r="E6" s="1538" t="s">
        <v>1005</v>
      </c>
      <c r="F6" s="1535" t="s">
        <v>1006</v>
      </c>
      <c r="G6" s="1535" t="s">
        <v>1007</v>
      </c>
      <c r="H6" s="1538" t="s">
        <v>995</v>
      </c>
      <c r="I6" s="1538"/>
      <c r="J6" s="1538"/>
      <c r="K6" s="1538" t="s">
        <v>1008</v>
      </c>
      <c r="L6" s="1535" t="s">
        <v>1009</v>
      </c>
      <c r="M6" s="1535" t="s">
        <v>1010</v>
      </c>
      <c r="N6" s="1541" t="s">
        <v>999</v>
      </c>
    </row>
    <row r="7" spans="1:14" s="1383" customFormat="1" ht="22.5" customHeight="1" x14ac:dyDescent="0.15">
      <c r="A7" s="1533"/>
      <c r="B7" s="1536"/>
      <c r="C7" s="1539"/>
      <c r="D7" s="1539"/>
      <c r="E7" s="1539"/>
      <c r="F7" s="1536"/>
      <c r="G7" s="1536"/>
      <c r="H7" s="1539" t="s">
        <v>1011</v>
      </c>
      <c r="I7" s="1539" t="s">
        <v>1012</v>
      </c>
      <c r="J7" s="1539"/>
      <c r="K7" s="1539"/>
      <c r="L7" s="1536"/>
      <c r="M7" s="1536"/>
      <c r="N7" s="1542"/>
    </row>
    <row r="8" spans="1:14" s="1383" customFormat="1" ht="23.25" customHeight="1" thickBot="1" x14ac:dyDescent="0.2">
      <c r="A8" s="1534"/>
      <c r="B8" s="1537"/>
      <c r="C8" s="1412" t="s">
        <v>971</v>
      </c>
      <c r="D8" s="1412" t="s">
        <v>972</v>
      </c>
      <c r="E8" s="1540"/>
      <c r="F8" s="1537"/>
      <c r="G8" s="1537"/>
      <c r="H8" s="1540"/>
      <c r="I8" s="1412" t="s">
        <v>1000</v>
      </c>
      <c r="J8" s="1412" t="s">
        <v>961</v>
      </c>
      <c r="K8" s="1540"/>
      <c r="L8" s="1537"/>
      <c r="M8" s="1537"/>
      <c r="N8" s="1543"/>
    </row>
    <row r="9" spans="1:14" s="1395" customFormat="1" thickBot="1" x14ac:dyDescent="0.2">
      <c r="A9" s="1416">
        <v>1</v>
      </c>
      <c r="B9" s="1417">
        <v>2</v>
      </c>
      <c r="C9" s="1417">
        <v>3</v>
      </c>
      <c r="D9" s="1417">
        <v>4</v>
      </c>
      <c r="E9" s="1417">
        <v>5</v>
      </c>
      <c r="F9" s="1417">
        <v>6</v>
      </c>
      <c r="G9" s="1417">
        <v>7</v>
      </c>
      <c r="H9" s="1417">
        <v>8</v>
      </c>
      <c r="I9" s="1417">
        <v>9</v>
      </c>
      <c r="J9" s="1417">
        <v>10</v>
      </c>
      <c r="K9" s="1417">
        <v>11</v>
      </c>
      <c r="L9" s="1417">
        <v>12</v>
      </c>
      <c r="M9" s="1417">
        <v>13</v>
      </c>
      <c r="N9" s="1418">
        <v>14</v>
      </c>
    </row>
    <row r="10" spans="1:14" s="1383" customFormat="1" thickTop="1" x14ac:dyDescent="0.15">
      <c r="A10" s="1413"/>
      <c r="B10" s="1414"/>
      <c r="C10" s="1414"/>
      <c r="D10" s="1414"/>
      <c r="E10" s="1414"/>
      <c r="F10" s="1414"/>
      <c r="G10" s="1414"/>
      <c r="H10" s="1414"/>
      <c r="I10" s="1414"/>
      <c r="J10" s="1414"/>
      <c r="K10" s="1414"/>
      <c r="L10" s="1414"/>
      <c r="M10" s="1414"/>
      <c r="N10" s="1415"/>
    </row>
    <row r="11" spans="1:14" s="1389" customFormat="1" ht="23" customHeight="1" x14ac:dyDescent="0.2">
      <c r="A11" s="1403">
        <v>1</v>
      </c>
      <c r="B11" s="1397" t="s">
        <v>20</v>
      </c>
      <c r="C11" s="1398"/>
      <c r="D11" s="1398"/>
      <c r="E11" s="1398"/>
      <c r="F11" s="1398"/>
      <c r="G11" s="1398"/>
      <c r="H11" s="1398"/>
      <c r="I11" s="1398"/>
      <c r="J11" s="1398"/>
      <c r="K11" s="1398"/>
      <c r="L11" s="1398"/>
      <c r="M11" s="1398"/>
      <c r="N11" s="1399"/>
    </row>
    <row r="12" spans="1:14" s="1389" customFormat="1" ht="23" customHeight="1" x14ac:dyDescent="0.2">
      <c r="A12" s="1396" t="s">
        <v>21</v>
      </c>
      <c r="B12" s="1397" t="s">
        <v>588</v>
      </c>
      <c r="C12" s="1398"/>
      <c r="D12" s="1398"/>
      <c r="E12" s="1398"/>
      <c r="F12" s="1398"/>
      <c r="G12" s="1398"/>
      <c r="H12" s="1398"/>
      <c r="I12" s="1398"/>
      <c r="J12" s="1398"/>
      <c r="K12" s="1398"/>
      <c r="L12" s="1398"/>
      <c r="M12" s="1398"/>
      <c r="N12" s="1399"/>
    </row>
    <row r="13" spans="1:14" s="1389" customFormat="1" ht="23" customHeight="1" x14ac:dyDescent="0.2">
      <c r="A13" s="1396" t="s">
        <v>22</v>
      </c>
      <c r="B13" s="1397" t="s">
        <v>588</v>
      </c>
      <c r="C13" s="1404" t="s">
        <v>1306</v>
      </c>
      <c r="D13" s="1398"/>
      <c r="E13" s="1398"/>
      <c r="F13" s="1398"/>
      <c r="G13" s="1398"/>
      <c r="H13" s="1398"/>
      <c r="I13" s="1398"/>
      <c r="J13" s="1398"/>
      <c r="K13" s="1398"/>
      <c r="L13" s="1398"/>
      <c r="M13" s="1398"/>
      <c r="N13" s="1399"/>
    </row>
    <row r="14" spans="1:14" s="1389" customFormat="1" ht="23" customHeight="1" x14ac:dyDescent="0.2">
      <c r="A14" s="1396"/>
      <c r="B14" s="1398"/>
      <c r="C14" s="1398"/>
      <c r="D14" s="1398"/>
      <c r="E14" s="1398"/>
      <c r="F14" s="1398"/>
      <c r="G14" s="1398"/>
      <c r="H14" s="1398"/>
      <c r="I14" s="1398"/>
      <c r="J14" s="1398"/>
      <c r="K14" s="1398"/>
      <c r="L14" s="1398"/>
      <c r="M14" s="1398"/>
      <c r="N14" s="1399"/>
    </row>
    <row r="15" spans="1:14" s="1389" customFormat="1" ht="23" customHeight="1" x14ac:dyDescent="0.2">
      <c r="A15" s="1396"/>
      <c r="B15" s="1398"/>
      <c r="C15" s="1398"/>
      <c r="D15" s="1398"/>
      <c r="E15" s="1398"/>
      <c r="F15" s="1398"/>
      <c r="G15" s="1398"/>
      <c r="H15" s="1398"/>
      <c r="I15" s="1398"/>
      <c r="J15" s="1398"/>
      <c r="K15" s="1398"/>
      <c r="L15" s="1398"/>
      <c r="M15" s="1398"/>
      <c r="N15" s="1399"/>
    </row>
    <row r="16" spans="1:14" s="1389" customFormat="1" ht="23" customHeight="1" thickBot="1" x14ac:dyDescent="0.25">
      <c r="A16" s="1400"/>
      <c r="B16" s="1401"/>
      <c r="C16" s="1401"/>
      <c r="D16" s="1401"/>
      <c r="E16" s="1401"/>
      <c r="F16" s="1401"/>
      <c r="G16" s="1401"/>
      <c r="H16" s="1401"/>
      <c r="I16" s="1401"/>
      <c r="J16" s="1401"/>
      <c r="K16" s="1401"/>
      <c r="L16" s="1401"/>
      <c r="M16" s="1401"/>
      <c r="N16" s="1402"/>
    </row>
    <row r="17" spans="2:22" s="1383" customFormat="1" ht="14" x14ac:dyDescent="0.15"/>
    <row r="18" spans="2:22" s="1383" customFormat="1" ht="14" x14ac:dyDescent="0.15"/>
    <row r="19" spans="2:22" s="1383" customFormat="1" ht="14" x14ac:dyDescent="0.15"/>
    <row r="20" spans="2:22" s="1387" customFormat="1" ht="14" x14ac:dyDescent="0.15">
      <c r="B20" s="1525" t="s">
        <v>984</v>
      </c>
      <c r="C20" s="1525"/>
      <c r="D20" s="1525"/>
      <c r="E20" s="1405"/>
      <c r="F20" s="1405"/>
      <c r="K20" s="1526" t="s">
        <v>1300</v>
      </c>
      <c r="L20" s="1526"/>
      <c r="M20" s="1526"/>
    </row>
    <row r="21" spans="2:22" s="1387" customFormat="1" ht="14" x14ac:dyDescent="0.15">
      <c r="B21" s="1525" t="s">
        <v>344</v>
      </c>
      <c r="C21" s="1525"/>
      <c r="D21" s="1525"/>
      <c r="E21" s="1406"/>
      <c r="F21" s="1406"/>
      <c r="K21" s="1526"/>
      <c r="L21" s="1526"/>
      <c r="M21" s="1526"/>
    </row>
    <row r="22" spans="2:22" s="1387" customFormat="1" ht="14" x14ac:dyDescent="0.15">
      <c r="B22" s="1525" t="s">
        <v>1013</v>
      </c>
      <c r="C22" s="1525"/>
      <c r="D22" s="1525"/>
      <c r="E22" s="1406"/>
      <c r="F22" s="1406"/>
      <c r="K22" s="1526" t="s">
        <v>345</v>
      </c>
      <c r="L22" s="1526"/>
      <c r="M22" s="1526"/>
    </row>
    <row r="23" spans="2:22" s="1387" customFormat="1" ht="14" x14ac:dyDescent="0.15">
      <c r="B23" s="1407"/>
      <c r="C23" s="1408"/>
      <c r="D23" s="1409"/>
      <c r="E23" s="1410"/>
      <c r="F23" s="1410"/>
      <c r="K23" s="1411"/>
      <c r="L23" s="1411"/>
      <c r="M23" s="1411"/>
    </row>
    <row r="24" spans="2:22" s="1387" customFormat="1" ht="14" x14ac:dyDescent="0.15">
      <c r="B24" s="1407"/>
      <c r="C24" s="1408"/>
      <c r="D24" s="1409"/>
      <c r="E24" s="1410"/>
      <c r="F24" s="1410"/>
      <c r="K24" s="1411"/>
      <c r="L24" s="1411"/>
      <c r="M24" s="1411"/>
    </row>
    <row r="25" spans="2:22" s="1387" customFormat="1" ht="14" x14ac:dyDescent="0.15">
      <c r="B25" s="1407"/>
      <c r="C25" s="1408"/>
      <c r="D25" s="1409"/>
      <c r="E25" s="1410"/>
      <c r="F25" s="1410"/>
      <c r="K25" s="1411"/>
      <c r="L25" s="1411"/>
      <c r="M25" s="1411"/>
    </row>
    <row r="26" spans="2:22" s="1387" customFormat="1" ht="14" x14ac:dyDescent="0.15">
      <c r="B26" s="1407"/>
      <c r="C26" s="1408"/>
      <c r="D26" s="1409"/>
      <c r="E26" s="1410"/>
      <c r="F26" s="1410"/>
      <c r="K26" s="1411"/>
      <c r="L26" s="1411"/>
      <c r="M26" s="1411"/>
    </row>
    <row r="27" spans="2:22" s="1387" customFormat="1" ht="14" x14ac:dyDescent="0.15">
      <c r="B27" s="1530"/>
      <c r="C27" s="1530"/>
      <c r="D27" s="1530"/>
      <c r="E27" s="1410"/>
      <c r="F27" s="1410"/>
      <c r="K27" s="1411"/>
      <c r="L27" s="1411"/>
      <c r="M27" s="1411"/>
    </row>
    <row r="28" spans="2:22" s="1387" customFormat="1" ht="14" x14ac:dyDescent="0.15">
      <c r="B28" s="1530" t="s">
        <v>1244</v>
      </c>
      <c r="C28" s="1530"/>
      <c r="D28" s="1530"/>
      <c r="E28" s="1390"/>
      <c r="F28" s="1391"/>
      <c r="G28" s="1391"/>
      <c r="H28" s="1391"/>
      <c r="I28" s="1391"/>
      <c r="K28" s="1529" t="s">
        <v>985</v>
      </c>
      <c r="L28" s="1529"/>
      <c r="M28" s="1529"/>
      <c r="N28" s="1392"/>
      <c r="O28" s="1392"/>
      <c r="P28" s="1392"/>
      <c r="Q28" s="1392"/>
      <c r="R28" s="1392"/>
      <c r="S28" s="1392"/>
      <c r="T28" s="1392"/>
      <c r="U28" s="1392"/>
      <c r="V28" s="1392"/>
    </row>
    <row r="29" spans="2:22" s="1387" customFormat="1" ht="14" x14ac:dyDescent="0.15">
      <c r="B29" s="1527" t="s">
        <v>1245</v>
      </c>
      <c r="C29" s="1527"/>
      <c r="D29" s="1527"/>
      <c r="E29" s="1393"/>
      <c r="F29" s="1394"/>
      <c r="G29" s="1394"/>
      <c r="H29" s="1394"/>
      <c r="I29" s="1394"/>
      <c r="K29" s="1528" t="s">
        <v>986</v>
      </c>
      <c r="L29" s="1528"/>
      <c r="M29" s="1528"/>
      <c r="N29" s="1388"/>
      <c r="O29" s="1388"/>
      <c r="P29" s="1388"/>
      <c r="Q29" s="1388"/>
      <c r="R29" s="1388"/>
      <c r="S29" s="1388"/>
      <c r="T29" s="1388"/>
      <c r="U29" s="1388"/>
      <c r="V29" s="1388"/>
    </row>
    <row r="30" spans="2:22" s="1383" customFormat="1" ht="14" x14ac:dyDescent="0.15"/>
  </sheetData>
  <mergeCells count="27">
    <mergeCell ref="A1:N1"/>
    <mergeCell ref="A2:N2"/>
    <mergeCell ref="A6:A8"/>
    <mergeCell ref="B6:B8"/>
    <mergeCell ref="C6:D7"/>
    <mergeCell ref="E6:E8"/>
    <mergeCell ref="F6:F8"/>
    <mergeCell ref="G6:G8"/>
    <mergeCell ref="H6:J6"/>
    <mergeCell ref="K6:K8"/>
    <mergeCell ref="L6:L8"/>
    <mergeCell ref="M6:M8"/>
    <mergeCell ref="N6:N8"/>
    <mergeCell ref="H7:H8"/>
    <mergeCell ref="I7:J7"/>
    <mergeCell ref="A5:B5"/>
    <mergeCell ref="B20:D20"/>
    <mergeCell ref="K20:M20"/>
    <mergeCell ref="B29:D29"/>
    <mergeCell ref="K29:M29"/>
    <mergeCell ref="B21:D21"/>
    <mergeCell ref="K21:M21"/>
    <mergeCell ref="B22:D22"/>
    <mergeCell ref="K22:M22"/>
    <mergeCell ref="K28:M28"/>
    <mergeCell ref="B27:D27"/>
    <mergeCell ref="B28:D28"/>
  </mergeCells>
  <printOptions horizontalCentered="1"/>
  <pageMargins left="0.28543307099999998" right="0.893700787" top="1.143700787" bottom="0.893700787" header="0.39370078740157499" footer="0.39370078740157499"/>
  <pageSetup paperSize="5" scale="7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filterMode="1">
    <tabColor rgb="FF92D050"/>
  </sheetPr>
  <dimension ref="A1:AK402"/>
  <sheetViews>
    <sheetView view="pageBreakPreview" zoomScale="82" zoomScaleSheetLayoutView="82" workbookViewId="0">
      <pane xSplit="5" ySplit="3" topLeftCell="AB4" activePane="bottomRight" state="frozen"/>
      <selection activeCell="X15" sqref="X15"/>
      <selection pane="topRight" activeCell="X15" sqref="X15"/>
      <selection pane="bottomLeft" activeCell="X15" sqref="X15"/>
      <selection pane="bottomRight" activeCell="AF111" sqref="AF111"/>
    </sheetView>
  </sheetViews>
  <sheetFormatPr baseColWidth="10" defaultColWidth="8.83203125" defaultRowHeight="15" x14ac:dyDescent="0.2"/>
  <cols>
    <col min="1" max="1" width="13.1640625" hidden="1" customWidth="1"/>
    <col min="2" max="2" width="10.6640625" style="783" customWidth="1"/>
    <col min="3" max="3" width="20.6640625" style="11" customWidth="1"/>
    <col min="4" max="4" width="32.1640625" customWidth="1"/>
    <col min="5" max="5" width="29.83203125" customWidth="1"/>
    <col min="6" max="6" width="14.5" customWidth="1"/>
    <col min="7" max="7" width="20.5" customWidth="1"/>
    <col min="8" max="8" width="8.83203125" customWidth="1"/>
    <col min="9" max="9" width="14.5" customWidth="1"/>
    <col min="10" max="10" width="11.5" customWidth="1"/>
    <col min="11" max="11" width="12.6640625" customWidth="1"/>
    <col min="12" max="17" width="29.83203125" customWidth="1"/>
    <col min="18" max="18" width="46.5" style="568" customWidth="1"/>
    <col min="19" max="19" width="17.5" customWidth="1"/>
    <col min="20" max="20" width="34.5" customWidth="1"/>
    <col min="21" max="21" width="16.33203125" customWidth="1"/>
    <col min="22" max="22" width="18.6640625" style="11" customWidth="1"/>
    <col min="23" max="23" width="15.33203125" style="11" customWidth="1"/>
    <col min="24" max="24" width="19.33203125" style="11" customWidth="1"/>
    <col min="25" max="25" width="15.6640625" style="11" customWidth="1"/>
    <col min="26" max="29" width="16.33203125" style="11" customWidth="1"/>
    <col min="31" max="31" width="23.33203125" customWidth="1"/>
    <col min="32" max="32" width="19.1640625" customWidth="1"/>
    <col min="33" max="33" width="23" customWidth="1"/>
    <col min="34" max="34" width="23.5" customWidth="1"/>
    <col min="35" max="35" width="34.1640625" customWidth="1"/>
  </cols>
  <sheetData>
    <row r="1" spans="1:35" ht="17" x14ac:dyDescent="0.2">
      <c r="B1" s="1438" t="s">
        <v>583</v>
      </c>
      <c r="C1" s="1438"/>
      <c r="D1" s="1438"/>
      <c r="E1" s="1438"/>
      <c r="F1" s="1438"/>
      <c r="G1" s="1438"/>
      <c r="H1" s="1438"/>
      <c r="I1" s="1438"/>
      <c r="J1" s="1438"/>
      <c r="K1" s="1438"/>
      <c r="L1" s="1438"/>
      <c r="M1" s="1438"/>
      <c r="N1" s="1438"/>
      <c r="O1" s="1438"/>
      <c r="P1" s="1438"/>
      <c r="Q1" s="1438"/>
      <c r="R1" s="1438"/>
    </row>
    <row r="2" spans="1:35" ht="17" x14ac:dyDescent="0.2">
      <c r="B2" s="1439" t="s">
        <v>584</v>
      </c>
      <c r="C2" s="1439"/>
      <c r="D2" s="1439"/>
      <c r="E2" s="1439"/>
      <c r="F2" s="1439"/>
      <c r="G2" s="1439"/>
      <c r="H2" s="1439"/>
      <c r="I2" s="1439"/>
      <c r="J2" s="1439"/>
      <c r="K2" s="1439"/>
      <c r="L2" s="1439"/>
      <c r="M2" s="1439"/>
      <c r="N2" s="1439"/>
      <c r="O2" s="1439"/>
      <c r="P2" s="1439"/>
      <c r="Q2" s="1439"/>
      <c r="R2" s="1439"/>
      <c r="AE2" s="74"/>
      <c r="AF2" s="737" t="s">
        <v>945</v>
      </c>
      <c r="AG2" s="737" t="s">
        <v>946</v>
      </c>
      <c r="AH2" s="737" t="s">
        <v>949</v>
      </c>
      <c r="AI2" s="738"/>
    </row>
    <row r="3" spans="1:35" ht="26" x14ac:dyDescent="0.3">
      <c r="B3" s="1440"/>
      <c r="C3" s="1440"/>
      <c r="D3" s="1440"/>
      <c r="E3" s="1440"/>
      <c r="F3" s="1440"/>
      <c r="G3" s="1440"/>
      <c r="H3" s="1440"/>
      <c r="I3" s="1440"/>
      <c r="J3" s="1440"/>
      <c r="K3" s="1440"/>
      <c r="L3" s="1440"/>
      <c r="M3" s="1440"/>
      <c r="N3" s="1440"/>
      <c r="O3" s="1440"/>
      <c r="P3" s="1440"/>
      <c r="Q3" s="1440"/>
      <c r="R3" s="1440"/>
      <c r="AE3" s="739">
        <f>AF10+'KIB C'!AG10</f>
        <v>4500206533.4969349</v>
      </c>
      <c r="AF3" s="740">
        <f>AF10+'KIB C'!AG10+'KIB D'!AG10</f>
        <v>4516266021.1209345</v>
      </c>
      <c r="AG3" s="740">
        <f>AG10+'KIB C'!AH10+'KIB D'!AH10</f>
        <v>5219111152.7624969</v>
      </c>
      <c r="AH3" s="741">
        <f>AH10+'KIB C'!AI10+'KIB D'!AI10</f>
        <v>5482854900.8222256</v>
      </c>
      <c r="AI3" s="742">
        <f>AC10+'KIB C'!AC10+'KIB D'!AC10</f>
        <v>261057362.72639504</v>
      </c>
    </row>
    <row r="4" spans="1:35" ht="18" thickBot="1" x14ac:dyDescent="0.25">
      <c r="B4" s="72" t="s">
        <v>586</v>
      </c>
      <c r="C4" s="768"/>
      <c r="D4" s="73"/>
      <c r="E4" s="73" t="s">
        <v>631</v>
      </c>
      <c r="Q4" s="277"/>
      <c r="R4" s="561"/>
      <c r="AF4" s="575"/>
      <c r="AG4" s="575"/>
      <c r="AH4" s="10"/>
      <c r="AI4" s="569"/>
    </row>
    <row r="5" spans="1:35" s="238" customFormat="1" ht="18.75" customHeight="1" x14ac:dyDescent="0.2">
      <c r="B5" s="1441" t="s">
        <v>1166</v>
      </c>
      <c r="C5" s="1443" t="s">
        <v>971</v>
      </c>
      <c r="D5" s="1443" t="s">
        <v>971</v>
      </c>
      <c r="E5" s="1443" t="s">
        <v>960</v>
      </c>
      <c r="F5" s="1443" t="s">
        <v>1187</v>
      </c>
      <c r="G5" s="1432" t="s">
        <v>1188</v>
      </c>
      <c r="H5" s="1443" t="s">
        <v>1189</v>
      </c>
      <c r="I5" s="1443" t="s">
        <v>977</v>
      </c>
      <c r="J5" s="1443" t="s">
        <v>1006</v>
      </c>
      <c r="K5" s="1443" t="s">
        <v>961</v>
      </c>
      <c r="L5" s="1443"/>
      <c r="M5" s="1443"/>
      <c r="N5" s="1443"/>
      <c r="O5" s="1443"/>
      <c r="P5" s="1443" t="s">
        <v>1167</v>
      </c>
      <c r="Q5" s="1432" t="s">
        <v>968</v>
      </c>
      <c r="R5" s="1426" t="s">
        <v>999</v>
      </c>
      <c r="S5" s="1435" t="s">
        <v>1168</v>
      </c>
      <c r="T5" s="1435" t="s">
        <v>1169</v>
      </c>
      <c r="U5" s="1435" t="s">
        <v>706</v>
      </c>
      <c r="V5" s="1422" t="s">
        <v>1170</v>
      </c>
      <c r="W5" s="1422" t="s">
        <v>1171</v>
      </c>
      <c r="X5" s="1422" t="s">
        <v>1172</v>
      </c>
      <c r="Y5" s="1422" t="s">
        <v>1173</v>
      </c>
      <c r="Z5" s="1422" t="s">
        <v>1174</v>
      </c>
      <c r="AA5" s="1422" t="s">
        <v>1175</v>
      </c>
      <c r="AB5" s="1422" t="s">
        <v>1176</v>
      </c>
      <c r="AC5" s="1422" t="s">
        <v>1177</v>
      </c>
      <c r="AD5" s="1419" t="s">
        <v>1178</v>
      </c>
      <c r="AE5" s="1419" t="s">
        <v>1179</v>
      </c>
      <c r="AF5" s="1422" t="s">
        <v>1180</v>
      </c>
      <c r="AG5" s="1422" t="s">
        <v>1181</v>
      </c>
      <c r="AH5" s="1422" t="s">
        <v>1182</v>
      </c>
      <c r="AI5" s="759"/>
    </row>
    <row r="6" spans="1:35" s="39" customFormat="1" ht="38.25" customHeight="1" x14ac:dyDescent="0.2">
      <c r="B6" s="1442"/>
      <c r="C6" s="1444"/>
      <c r="D6" s="1444"/>
      <c r="E6" s="1444"/>
      <c r="F6" s="1444"/>
      <c r="G6" s="1433"/>
      <c r="H6" s="1444"/>
      <c r="I6" s="1444"/>
      <c r="J6" s="1444"/>
      <c r="K6" s="1425" t="s">
        <v>14</v>
      </c>
      <c r="L6" s="1425" t="s">
        <v>1190</v>
      </c>
      <c r="M6" s="1425" t="s">
        <v>1191</v>
      </c>
      <c r="N6" s="1425" t="s">
        <v>1192</v>
      </c>
      <c r="O6" s="1425" t="s">
        <v>18</v>
      </c>
      <c r="P6" s="1444"/>
      <c r="Q6" s="1433"/>
      <c r="R6" s="1427"/>
      <c r="S6" s="1436"/>
      <c r="T6" s="1436"/>
      <c r="U6" s="1436"/>
      <c r="V6" s="1423"/>
      <c r="W6" s="1423"/>
      <c r="X6" s="1423"/>
      <c r="Y6" s="1423"/>
      <c r="Z6" s="1423"/>
      <c r="AA6" s="1423"/>
      <c r="AB6" s="1423"/>
      <c r="AC6" s="1423"/>
      <c r="AD6" s="1420"/>
      <c r="AE6" s="1420"/>
      <c r="AF6" s="1423"/>
      <c r="AG6" s="1423"/>
      <c r="AH6" s="1423"/>
      <c r="AI6" s="573"/>
    </row>
    <row r="7" spans="1:35" x14ac:dyDescent="0.2">
      <c r="B7" s="1442"/>
      <c r="C7" s="1444"/>
      <c r="D7" s="1444"/>
      <c r="E7" s="1444"/>
      <c r="F7" s="1444"/>
      <c r="G7" s="1434"/>
      <c r="H7" s="1444"/>
      <c r="I7" s="1444"/>
      <c r="J7" s="1444"/>
      <c r="K7" s="1425"/>
      <c r="L7" s="1425"/>
      <c r="M7" s="1425"/>
      <c r="N7" s="1425"/>
      <c r="O7" s="1425"/>
      <c r="P7" s="1444"/>
      <c r="Q7" s="1434"/>
      <c r="R7" s="1428"/>
      <c r="S7" s="1437"/>
      <c r="T7" s="1437"/>
      <c r="U7" s="1437"/>
      <c r="V7" s="1424"/>
      <c r="W7" s="1424"/>
      <c r="X7" s="1424"/>
      <c r="Y7" s="1424"/>
      <c r="Z7" s="1424"/>
      <c r="AA7" s="1424"/>
      <c r="AB7" s="1424"/>
      <c r="AC7" s="1424"/>
      <c r="AD7" s="1421"/>
      <c r="AE7" s="1421"/>
      <c r="AF7" s="1424"/>
      <c r="AG7" s="1424"/>
      <c r="AH7" s="1424"/>
      <c r="AI7" s="571"/>
    </row>
    <row r="8" spans="1:35" x14ac:dyDescent="0.2">
      <c r="B8" s="601">
        <v>1</v>
      </c>
      <c r="C8" s="602">
        <v>2</v>
      </c>
      <c r="D8" s="603">
        <v>3</v>
      </c>
      <c r="E8" s="602">
        <v>4</v>
      </c>
      <c r="F8" s="603">
        <v>5</v>
      </c>
      <c r="G8" s="602">
        <v>6</v>
      </c>
      <c r="H8" s="603">
        <v>7</v>
      </c>
      <c r="I8" s="602">
        <v>8</v>
      </c>
      <c r="J8" s="602">
        <v>9</v>
      </c>
      <c r="K8" s="602">
        <v>10</v>
      </c>
      <c r="L8" s="603">
        <v>11</v>
      </c>
      <c r="M8" s="602">
        <v>12</v>
      </c>
      <c r="N8" s="602">
        <v>13</v>
      </c>
      <c r="O8" s="603">
        <v>14</v>
      </c>
      <c r="P8" s="603">
        <v>15</v>
      </c>
      <c r="Q8" s="603">
        <v>16</v>
      </c>
      <c r="R8" s="604">
        <v>17</v>
      </c>
      <c r="S8" s="10">
        <v>18</v>
      </c>
      <c r="T8" s="10">
        <v>19</v>
      </c>
      <c r="U8" s="10"/>
      <c r="V8" s="10"/>
      <c r="W8" s="10"/>
      <c r="X8" s="10"/>
      <c r="Y8" s="10"/>
      <c r="Z8" s="10"/>
      <c r="AA8" s="10"/>
      <c r="AB8" s="10"/>
      <c r="AC8" s="10"/>
      <c r="AD8" s="10"/>
      <c r="AE8" s="577"/>
      <c r="AF8" s="578"/>
      <c r="AG8" s="579"/>
      <c r="AH8" s="10"/>
      <c r="AI8" s="11"/>
    </row>
    <row r="9" spans="1:35" ht="15" hidden="1" customHeight="1" x14ac:dyDescent="0.2">
      <c r="B9" s="760">
        <v>1</v>
      </c>
      <c r="C9" s="606"/>
      <c r="D9" s="607"/>
      <c r="E9" s="608"/>
      <c r="F9" s="608"/>
      <c r="G9" s="608"/>
      <c r="H9" s="608"/>
      <c r="I9" s="608"/>
      <c r="J9" s="608"/>
      <c r="K9" s="608"/>
      <c r="L9" s="608"/>
      <c r="M9" s="608"/>
      <c r="N9" s="608"/>
      <c r="O9" s="608"/>
      <c r="P9" s="608"/>
      <c r="Q9" s="608"/>
      <c r="R9" s="563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577"/>
      <c r="AF9" s="578"/>
      <c r="AG9" s="579"/>
      <c r="AH9" s="10"/>
      <c r="AI9" s="11"/>
    </row>
    <row r="10" spans="1:35" ht="15" hidden="1" customHeight="1" x14ac:dyDescent="0.2">
      <c r="B10" s="761" t="s">
        <v>23</v>
      </c>
      <c r="C10" s="610"/>
      <c r="D10" s="607"/>
      <c r="E10" s="607" t="s">
        <v>1183</v>
      </c>
      <c r="F10" s="610"/>
      <c r="G10" s="611"/>
      <c r="H10" s="611"/>
      <c r="I10" s="611"/>
      <c r="J10" s="612"/>
      <c r="K10" s="611"/>
      <c r="L10" s="611"/>
      <c r="M10" s="611"/>
      <c r="N10" s="611"/>
      <c r="O10" s="611"/>
      <c r="P10" s="612"/>
      <c r="Q10" s="613">
        <f>Q11+Q14+Q23+Q28+Q32+Q352+Q371+Q377+Q382+Q387</f>
        <v>5755910.9235300003</v>
      </c>
      <c r="R10" s="547"/>
      <c r="S10" s="10"/>
      <c r="T10" s="10"/>
      <c r="U10" s="10"/>
      <c r="V10" s="10"/>
      <c r="W10" s="10"/>
      <c r="X10" s="553">
        <f>X14+X32+X352+X371</f>
        <v>1559364651.1802588</v>
      </c>
      <c r="Y10" s="553">
        <f>SUM(Y14+Y32+Y352+Y371)</f>
        <v>851010872.94064963</v>
      </c>
      <c r="Z10" s="553">
        <f>Z14+Z32+Z352+Z371</f>
        <v>953621383.95032716</v>
      </c>
      <c r="AA10" s="553">
        <f>AA14+AA32+AA352+AA371</f>
        <v>837875965.42569923</v>
      </c>
      <c r="AB10" s="553">
        <f>AB14+AB32+AB352+AB371</f>
        <v>675039809.10022902</v>
      </c>
      <c r="AC10" s="553">
        <f>AC14+AC32+AC352+AC371</f>
        <v>233252040.18506169</v>
      </c>
      <c r="AD10" s="580"/>
      <c r="AE10" s="581">
        <f>AE14+AE32+AE352+AE371</f>
        <v>207275693.2888239</v>
      </c>
      <c r="AF10" s="581">
        <f>AF14+AF32+AF352+AF371</f>
        <v>4201872873.4969344</v>
      </c>
      <c r="AG10" s="582">
        <f>AG14+AG32+AG352+AG371</f>
        <v>4876912682.5971632</v>
      </c>
      <c r="AH10" s="553">
        <f>AH14+AH32+AH352+AH371</f>
        <v>5112851108.1155586</v>
      </c>
      <c r="AI10" s="571">
        <f>AH10+'KIB C'!AI10+'KIB D'!AI10</f>
        <v>5482854900.8222256</v>
      </c>
    </row>
    <row r="11" spans="1:35" s="39" customFormat="1" ht="15" hidden="1" customHeight="1" x14ac:dyDescent="0.2">
      <c r="B11" s="762" t="s">
        <v>25</v>
      </c>
      <c r="C11" s="615"/>
      <c r="D11" s="607"/>
      <c r="E11" s="607" t="s">
        <v>1184</v>
      </c>
      <c r="F11" s="615"/>
      <c r="G11" s="615"/>
      <c r="H11" s="615"/>
      <c r="I11" s="615"/>
      <c r="J11" s="615"/>
      <c r="K11" s="615"/>
      <c r="L11" s="615"/>
      <c r="M11" s="615"/>
      <c r="N11" s="615"/>
      <c r="O11" s="615"/>
      <c r="P11" s="615"/>
      <c r="Q11" s="616"/>
      <c r="R11" s="562"/>
      <c r="S11" s="539"/>
      <c r="T11" s="539"/>
      <c r="U11" s="539"/>
      <c r="V11" s="539"/>
      <c r="W11" s="539"/>
      <c r="X11" s="558"/>
      <c r="Y11" s="558"/>
      <c r="Z11" s="558"/>
      <c r="AA11" s="558"/>
      <c r="AB11" s="558"/>
      <c r="AC11" s="558"/>
      <c r="AD11" s="539"/>
      <c r="AE11" s="583"/>
      <c r="AF11" s="584"/>
      <c r="AG11" s="585"/>
      <c r="AH11" s="539"/>
      <c r="AI11" s="573"/>
    </row>
    <row r="12" spans="1:35" ht="15" hidden="1" customHeight="1" x14ac:dyDescent="0.2">
      <c r="B12" s="761"/>
      <c r="C12" s="610"/>
      <c r="D12" s="617"/>
      <c r="E12" s="617" t="s">
        <v>1185</v>
      </c>
      <c r="F12" s="610"/>
      <c r="G12" s="610"/>
      <c r="H12" s="610"/>
      <c r="I12" s="610"/>
      <c r="J12" s="610"/>
      <c r="K12" s="610"/>
      <c r="L12" s="610"/>
      <c r="M12" s="610"/>
      <c r="N12" s="610"/>
      <c r="O12" s="610"/>
      <c r="P12" s="610"/>
      <c r="Q12" s="618"/>
      <c r="R12" s="563"/>
      <c r="S12" s="10"/>
      <c r="T12" s="10"/>
      <c r="U12" s="10"/>
      <c r="V12" s="10"/>
      <c r="W12" s="10"/>
      <c r="X12" s="557"/>
      <c r="Y12" s="557"/>
      <c r="Z12" s="557"/>
      <c r="AA12" s="557"/>
      <c r="AB12" s="557"/>
      <c r="AC12" s="557"/>
      <c r="AD12" s="10"/>
      <c r="AE12" s="577"/>
      <c r="AF12" s="578"/>
      <c r="AG12" s="579"/>
      <c r="AH12" s="10"/>
      <c r="AI12" s="11"/>
    </row>
    <row r="13" spans="1:35" ht="15" hidden="1" customHeight="1" x14ac:dyDescent="0.2">
      <c r="B13" s="763"/>
      <c r="C13" s="620"/>
      <c r="D13" s="621"/>
      <c r="E13" s="621"/>
      <c r="F13" s="620"/>
      <c r="G13" s="326"/>
      <c r="H13" s="326"/>
      <c r="I13" s="326"/>
      <c r="J13" s="622"/>
      <c r="K13" s="326"/>
      <c r="L13" s="326"/>
      <c r="M13" s="326"/>
      <c r="N13" s="326"/>
      <c r="O13" s="326"/>
      <c r="P13" s="622"/>
      <c r="Q13" s="623"/>
      <c r="R13" s="564"/>
      <c r="S13" s="10"/>
      <c r="T13" s="10"/>
      <c r="U13" s="10"/>
      <c r="V13" s="10"/>
      <c r="W13" s="10"/>
      <c r="X13" s="557"/>
      <c r="Y13" s="557"/>
      <c r="Z13" s="557"/>
      <c r="AA13" s="557"/>
      <c r="AB13" s="557"/>
      <c r="AC13" s="557"/>
      <c r="AD13" s="10"/>
      <c r="AE13" s="577"/>
      <c r="AF13" s="578"/>
      <c r="AG13" s="579"/>
      <c r="AH13" s="10"/>
      <c r="AI13" s="11"/>
    </row>
    <row r="14" spans="1:35" s="39" customFormat="1" ht="15" hidden="1" customHeight="1" x14ac:dyDescent="0.2">
      <c r="B14" s="762" t="s">
        <v>27</v>
      </c>
      <c r="C14" s="690"/>
      <c r="D14" s="607"/>
      <c r="E14" s="607" t="s">
        <v>1186</v>
      </c>
      <c r="F14" s="644"/>
      <c r="G14" s="615"/>
      <c r="H14" s="615"/>
      <c r="I14" s="615"/>
      <c r="J14" s="691"/>
      <c r="K14" s="615"/>
      <c r="L14" s="615"/>
      <c r="M14" s="615"/>
      <c r="N14" s="615"/>
      <c r="O14" s="615"/>
      <c r="P14" s="691"/>
      <c r="Q14" s="613">
        <f>SUBTOTAL(9,Q15:Q21)</f>
        <v>0</v>
      </c>
      <c r="R14" s="562"/>
      <c r="S14" s="539"/>
      <c r="T14" s="539"/>
      <c r="U14" s="539"/>
      <c r="V14" s="539"/>
      <c r="W14" s="539"/>
      <c r="X14" s="558">
        <f t="shared" ref="X14:AC14" si="0">SUM(X15:X21)</f>
        <v>159500000</v>
      </c>
      <c r="Y14" s="558">
        <f t="shared" si="0"/>
        <v>0</v>
      </c>
      <c r="Z14" s="558">
        <f t="shared" si="0"/>
        <v>0</v>
      </c>
      <c r="AA14" s="558">
        <f t="shared" si="0"/>
        <v>0</v>
      </c>
      <c r="AB14" s="558">
        <f t="shared" si="0"/>
        <v>0</v>
      </c>
      <c r="AC14" s="558">
        <f t="shared" si="0"/>
        <v>0</v>
      </c>
      <c r="AD14" s="539"/>
      <c r="AE14" s="586">
        <f>SUM(AE15:AE21)</f>
        <v>0</v>
      </c>
      <c r="AF14" s="586">
        <f>SUM(AF15:AF21)</f>
        <v>159500000</v>
      </c>
      <c r="AG14" s="587">
        <f>SUM(AG15:AG21)</f>
        <v>159500000</v>
      </c>
      <c r="AH14" s="558">
        <f>SUM(AH15:AH21)</f>
        <v>159500000</v>
      </c>
      <c r="AI14" s="573">
        <f>AH14+AC14</f>
        <v>159500000</v>
      </c>
    </row>
    <row r="15" spans="1:35" ht="26.25" hidden="1" customHeight="1" x14ac:dyDescent="0.2">
      <c r="A15" s="775" t="s">
        <v>1220</v>
      </c>
      <c r="B15" s="761">
        <v>1</v>
      </c>
      <c r="C15" s="692" t="s">
        <v>1218</v>
      </c>
      <c r="D15" s="693" t="str">
        <f t="shared" ref="D15:D21" si="1">MID(C15,2,18)</f>
        <v>2.03.01.01.02</v>
      </c>
      <c r="E15" s="694" t="s">
        <v>94</v>
      </c>
      <c r="F15" s="603" t="s">
        <v>128</v>
      </c>
      <c r="G15" s="695" t="s">
        <v>100</v>
      </c>
      <c r="H15" s="692" t="s">
        <v>103</v>
      </c>
      <c r="I15" s="695"/>
      <c r="J15" s="692" t="s">
        <v>107</v>
      </c>
      <c r="K15" s="608"/>
      <c r="L15" s="696" t="s">
        <v>109</v>
      </c>
      <c r="M15" s="696" t="s">
        <v>115</v>
      </c>
      <c r="N15" s="696" t="s">
        <v>121</v>
      </c>
      <c r="O15" s="696" t="s">
        <v>128</v>
      </c>
      <c r="P15" s="692" t="s">
        <v>130</v>
      </c>
      <c r="Q15" s="697">
        <v>56000000</v>
      </c>
      <c r="R15" s="563"/>
      <c r="S15" s="516" t="str">
        <f t="shared" ref="S15:S78" si="2">MID(C15,2,7)</f>
        <v>2.03.01</v>
      </c>
      <c r="T15" s="524" t="str">
        <f t="shared" ref="T15" si="3">VLOOKUP(S15,kelompok,2,0)</f>
        <v>Alat Angkutan Darat Bermotor</v>
      </c>
      <c r="U15" s="516">
        <f t="shared" ref="U15:U21" si="4">VLOOKUP(S15,MASAMANFAAT,4,0)</f>
        <v>7</v>
      </c>
      <c r="V15" s="769">
        <f>(Q15)/U15</f>
        <v>8000000</v>
      </c>
      <c r="W15" s="516">
        <f>2013-AD15+1</f>
        <v>14</v>
      </c>
      <c r="X15" s="770">
        <f>IF(W15&gt;U15,Q15,V15*W15)</f>
        <v>56000000</v>
      </c>
      <c r="Y15" s="771">
        <f>IF(Q15=X15,0,V15)</f>
        <v>0</v>
      </c>
      <c r="Z15" s="769">
        <f>IF(Q15=X15+Y15,0,V15)</f>
        <v>0</v>
      </c>
      <c r="AA15" s="769">
        <f>IF(Q15=X15+Y15+Z15,0,V15)</f>
        <v>0</v>
      </c>
      <c r="AB15" s="769">
        <f>IF(Q15=X15+Y15+Z15+AA15,0,V15)</f>
        <v>0</v>
      </c>
      <c r="AC15" s="769">
        <f>IF(Q15=X15+Y15+Z15+AA15+AB15,0,V15)</f>
        <v>0</v>
      </c>
      <c r="AD15" s="516" t="str">
        <f t="shared" ref="AD15:AD21" si="5">J15</f>
        <v>2000</v>
      </c>
      <c r="AE15" s="748">
        <f t="shared" ref="AE15:AE21" si="6">Q15-(X15+Y15+Z15+AA15+AB15+AC15)</f>
        <v>0</v>
      </c>
      <c r="AF15" s="749">
        <f>X15+Y15+Z15+AA15</f>
        <v>56000000</v>
      </c>
      <c r="AG15" s="746">
        <f>X15+Y15+Z15+AA15+AB15</f>
        <v>56000000</v>
      </c>
      <c r="AH15" s="745">
        <f>X15+Y15+Z15+AA15+AB15+AC15</f>
        <v>56000000</v>
      </c>
      <c r="AI15" s="11"/>
    </row>
    <row r="16" spans="1:35" ht="30" hidden="1" customHeight="1" x14ac:dyDescent="0.2">
      <c r="A16" s="775" t="s">
        <v>1220</v>
      </c>
      <c r="B16" s="761">
        <v>2</v>
      </c>
      <c r="C16" s="692" t="s">
        <v>1219</v>
      </c>
      <c r="D16" s="693" t="str">
        <f t="shared" si="1"/>
        <v>2.03.01.05.01</v>
      </c>
      <c r="E16" s="694" t="s">
        <v>95</v>
      </c>
      <c r="F16" s="603" t="s">
        <v>128</v>
      </c>
      <c r="G16" s="695" t="s">
        <v>100</v>
      </c>
      <c r="H16" s="692" t="s">
        <v>104</v>
      </c>
      <c r="I16" s="695"/>
      <c r="J16" s="692" t="s">
        <v>107</v>
      </c>
      <c r="K16" s="608"/>
      <c r="L16" s="696" t="s">
        <v>110</v>
      </c>
      <c r="M16" s="696" t="s">
        <v>116</v>
      </c>
      <c r="N16" s="696" t="s">
        <v>122</v>
      </c>
      <c r="O16" s="696" t="s">
        <v>128</v>
      </c>
      <c r="P16" s="692" t="s">
        <v>130</v>
      </c>
      <c r="Q16" s="697">
        <v>4000000</v>
      </c>
      <c r="R16" s="563"/>
      <c r="S16" s="516" t="str">
        <f t="shared" si="2"/>
        <v>2.03.01</v>
      </c>
      <c r="T16" s="524" t="str">
        <f>VLOOKUP(S16,kelompok,2,0)</f>
        <v>Alat Angkutan Darat Bermotor</v>
      </c>
      <c r="U16" s="516">
        <f>VLOOKUP(S16,MASAMANFAAT,4,0)</f>
        <v>7</v>
      </c>
      <c r="V16" s="769">
        <f t="shared" ref="V16:V21" si="7">(Q16)/U16</f>
        <v>571428.57142857148</v>
      </c>
      <c r="W16" s="516">
        <f t="shared" ref="W16:W21" si="8">2013-AD16+1</f>
        <v>14</v>
      </c>
      <c r="X16" s="770">
        <f t="shared" ref="X16:X21" si="9">IF(W16&gt;U16,Q16,V16*W16)</f>
        <v>4000000</v>
      </c>
      <c r="Y16" s="771">
        <f t="shared" ref="Y16:Y21" si="10">IF(Q16=X16,0,V16)</f>
        <v>0</v>
      </c>
      <c r="Z16" s="769">
        <f t="shared" ref="Z16:Z21" si="11">IF(Q16=X16+Y16,0,V16)</f>
        <v>0</v>
      </c>
      <c r="AA16" s="769">
        <f t="shared" ref="AA16:AA21" si="12">IF(Q16=X16+Y16+Z16,0,V16)</f>
        <v>0</v>
      </c>
      <c r="AB16" s="769">
        <f t="shared" ref="AB16:AB21" si="13">IF(Q16=X16+Y16+Z16+AA16,0,V16)</f>
        <v>0</v>
      </c>
      <c r="AC16" s="769">
        <f t="shared" ref="AC16:AC21" si="14">IF(Q16=X16+Y16+Z16+AA16+AB16,0,V16)</f>
        <v>0</v>
      </c>
      <c r="AD16" s="516" t="str">
        <f t="shared" si="5"/>
        <v>2000</v>
      </c>
      <c r="AE16" s="748">
        <f t="shared" si="6"/>
        <v>0</v>
      </c>
      <c r="AF16" s="749">
        <f t="shared" ref="AF16:AF21" si="15">X16+Y16+Z16+AA16</f>
        <v>4000000</v>
      </c>
      <c r="AG16" s="746">
        <f t="shared" ref="AG16:AG21" si="16">X16+Y16+Z16+AA16+AB16</f>
        <v>4000000</v>
      </c>
      <c r="AH16" s="745">
        <f t="shared" ref="AH16:AH21" si="17">X16+Y16+Z16+AA16+AB16+AC16</f>
        <v>4000000</v>
      </c>
      <c r="AI16" s="11"/>
    </row>
    <row r="17" spans="1:35" ht="30" hidden="1" customHeight="1" x14ac:dyDescent="0.2">
      <c r="A17" s="775" t="s">
        <v>1220</v>
      </c>
      <c r="B17" s="761">
        <v>3</v>
      </c>
      <c r="C17" s="692" t="s">
        <v>1219</v>
      </c>
      <c r="D17" s="693" t="str">
        <f t="shared" si="1"/>
        <v>2.03.01.05.01</v>
      </c>
      <c r="E17" s="694" t="s">
        <v>95</v>
      </c>
      <c r="F17" s="603" t="s">
        <v>128</v>
      </c>
      <c r="G17" s="695" t="s">
        <v>100</v>
      </c>
      <c r="H17" s="692" t="s">
        <v>104</v>
      </c>
      <c r="I17" s="695"/>
      <c r="J17" s="692" t="s">
        <v>107</v>
      </c>
      <c r="K17" s="608"/>
      <c r="L17" s="696" t="s">
        <v>128</v>
      </c>
      <c r="M17" s="696" t="s">
        <v>128</v>
      </c>
      <c r="N17" s="696" t="s">
        <v>123</v>
      </c>
      <c r="O17" s="696" t="s">
        <v>128</v>
      </c>
      <c r="P17" s="692" t="s">
        <v>130</v>
      </c>
      <c r="Q17" s="697">
        <v>4000000</v>
      </c>
      <c r="R17" s="563"/>
      <c r="S17" s="516" t="str">
        <f t="shared" si="2"/>
        <v>2.03.01</v>
      </c>
      <c r="T17" s="524" t="str">
        <f t="shared" ref="T17:T21" si="18">VLOOKUP(S17,kelompok,2,0)</f>
        <v>Alat Angkutan Darat Bermotor</v>
      </c>
      <c r="U17" s="516">
        <f t="shared" si="4"/>
        <v>7</v>
      </c>
      <c r="V17" s="769">
        <f t="shared" si="7"/>
        <v>571428.57142857148</v>
      </c>
      <c r="W17" s="516">
        <f t="shared" si="8"/>
        <v>14</v>
      </c>
      <c r="X17" s="770">
        <f t="shared" si="9"/>
        <v>4000000</v>
      </c>
      <c r="Y17" s="771">
        <f t="shared" si="10"/>
        <v>0</v>
      </c>
      <c r="Z17" s="769">
        <f t="shared" si="11"/>
        <v>0</v>
      </c>
      <c r="AA17" s="769">
        <f t="shared" si="12"/>
        <v>0</v>
      </c>
      <c r="AB17" s="769">
        <f t="shared" si="13"/>
        <v>0</v>
      </c>
      <c r="AC17" s="769">
        <f t="shared" si="14"/>
        <v>0</v>
      </c>
      <c r="AD17" s="516" t="str">
        <f t="shared" si="5"/>
        <v>2000</v>
      </c>
      <c r="AE17" s="748">
        <f t="shared" si="6"/>
        <v>0</v>
      </c>
      <c r="AF17" s="749">
        <f t="shared" si="15"/>
        <v>4000000</v>
      </c>
      <c r="AG17" s="746">
        <f t="shared" si="16"/>
        <v>4000000</v>
      </c>
      <c r="AH17" s="745">
        <f t="shared" si="17"/>
        <v>4000000</v>
      </c>
      <c r="AI17" s="11"/>
    </row>
    <row r="18" spans="1:35" ht="30" hidden="1" customHeight="1" x14ac:dyDescent="0.2">
      <c r="A18" s="775" t="s">
        <v>1220</v>
      </c>
      <c r="B18" s="761">
        <v>4</v>
      </c>
      <c r="C18" s="692" t="s">
        <v>1219</v>
      </c>
      <c r="D18" s="693" t="str">
        <f t="shared" si="1"/>
        <v>2.03.01.05.01</v>
      </c>
      <c r="E18" s="694" t="s">
        <v>95</v>
      </c>
      <c r="F18" s="603" t="s">
        <v>128</v>
      </c>
      <c r="G18" s="695" t="s">
        <v>100</v>
      </c>
      <c r="H18" s="692" t="s">
        <v>104</v>
      </c>
      <c r="I18" s="695"/>
      <c r="J18" s="692" t="s">
        <v>107</v>
      </c>
      <c r="K18" s="608"/>
      <c r="L18" s="696" t="s">
        <v>111</v>
      </c>
      <c r="M18" s="696" t="s">
        <v>117</v>
      </c>
      <c r="N18" s="696" t="s">
        <v>124</v>
      </c>
      <c r="O18" s="696" t="s">
        <v>128</v>
      </c>
      <c r="P18" s="692" t="s">
        <v>130</v>
      </c>
      <c r="Q18" s="697">
        <v>4000000</v>
      </c>
      <c r="R18" s="563"/>
      <c r="S18" s="516" t="str">
        <f t="shared" si="2"/>
        <v>2.03.01</v>
      </c>
      <c r="T18" s="524" t="str">
        <f t="shared" si="18"/>
        <v>Alat Angkutan Darat Bermotor</v>
      </c>
      <c r="U18" s="516">
        <f t="shared" si="4"/>
        <v>7</v>
      </c>
      <c r="V18" s="769">
        <f t="shared" si="7"/>
        <v>571428.57142857148</v>
      </c>
      <c r="W18" s="516">
        <f t="shared" si="8"/>
        <v>14</v>
      </c>
      <c r="X18" s="770">
        <f t="shared" si="9"/>
        <v>4000000</v>
      </c>
      <c r="Y18" s="771">
        <f t="shared" si="10"/>
        <v>0</v>
      </c>
      <c r="Z18" s="769">
        <f t="shared" si="11"/>
        <v>0</v>
      </c>
      <c r="AA18" s="769">
        <f t="shared" si="12"/>
        <v>0</v>
      </c>
      <c r="AB18" s="769">
        <f t="shared" si="13"/>
        <v>0</v>
      </c>
      <c r="AC18" s="769">
        <f t="shared" si="14"/>
        <v>0</v>
      </c>
      <c r="AD18" s="516" t="str">
        <f t="shared" si="5"/>
        <v>2000</v>
      </c>
      <c r="AE18" s="748">
        <f t="shared" si="6"/>
        <v>0</v>
      </c>
      <c r="AF18" s="749">
        <f t="shared" si="15"/>
        <v>4000000</v>
      </c>
      <c r="AG18" s="746">
        <f t="shared" si="16"/>
        <v>4000000</v>
      </c>
      <c r="AH18" s="745">
        <f t="shared" si="17"/>
        <v>4000000</v>
      </c>
      <c r="AI18" s="11"/>
    </row>
    <row r="19" spans="1:35" ht="30" hidden="1" customHeight="1" x14ac:dyDescent="0.2">
      <c r="A19" s="775" t="s">
        <v>1220</v>
      </c>
      <c r="B19" s="761">
        <v>5</v>
      </c>
      <c r="C19" s="692" t="s">
        <v>1219</v>
      </c>
      <c r="D19" s="693" t="str">
        <f t="shared" si="1"/>
        <v>2.03.01.05.01</v>
      </c>
      <c r="E19" s="694" t="s">
        <v>95</v>
      </c>
      <c r="F19" s="603" t="s">
        <v>128</v>
      </c>
      <c r="G19" s="695" t="s">
        <v>100</v>
      </c>
      <c r="H19" s="692" t="s">
        <v>104</v>
      </c>
      <c r="I19" s="695"/>
      <c r="J19" s="692" t="s">
        <v>107</v>
      </c>
      <c r="K19" s="608"/>
      <c r="L19" s="696" t="s">
        <v>112</v>
      </c>
      <c r="M19" s="696" t="s">
        <v>118</v>
      </c>
      <c r="N19" s="696" t="s">
        <v>125</v>
      </c>
      <c r="O19" s="696" t="s">
        <v>128</v>
      </c>
      <c r="P19" s="692" t="s">
        <v>130</v>
      </c>
      <c r="Q19" s="697">
        <v>4000000</v>
      </c>
      <c r="R19" s="563"/>
      <c r="S19" s="516" t="str">
        <f t="shared" si="2"/>
        <v>2.03.01</v>
      </c>
      <c r="T19" s="524" t="str">
        <f t="shared" si="18"/>
        <v>Alat Angkutan Darat Bermotor</v>
      </c>
      <c r="U19" s="516">
        <f t="shared" si="4"/>
        <v>7</v>
      </c>
      <c r="V19" s="769">
        <f t="shared" si="7"/>
        <v>571428.57142857148</v>
      </c>
      <c r="W19" s="516">
        <f t="shared" si="8"/>
        <v>14</v>
      </c>
      <c r="X19" s="770">
        <f t="shared" si="9"/>
        <v>4000000</v>
      </c>
      <c r="Y19" s="771">
        <f t="shared" si="10"/>
        <v>0</v>
      </c>
      <c r="Z19" s="769">
        <f t="shared" si="11"/>
        <v>0</v>
      </c>
      <c r="AA19" s="769">
        <f t="shared" si="12"/>
        <v>0</v>
      </c>
      <c r="AB19" s="769">
        <f t="shared" si="13"/>
        <v>0</v>
      </c>
      <c r="AC19" s="769">
        <f t="shared" si="14"/>
        <v>0</v>
      </c>
      <c r="AD19" s="516" t="str">
        <f t="shared" si="5"/>
        <v>2000</v>
      </c>
      <c r="AE19" s="748">
        <f t="shared" si="6"/>
        <v>0</v>
      </c>
      <c r="AF19" s="749">
        <f t="shared" si="15"/>
        <v>4000000</v>
      </c>
      <c r="AG19" s="746">
        <f t="shared" si="16"/>
        <v>4000000</v>
      </c>
      <c r="AH19" s="745">
        <f t="shared" si="17"/>
        <v>4000000</v>
      </c>
      <c r="AI19" s="11"/>
    </row>
    <row r="20" spans="1:35" ht="30" hidden="1" customHeight="1" x14ac:dyDescent="0.2">
      <c r="A20" s="775" t="s">
        <v>1220</v>
      </c>
      <c r="B20" s="761">
        <v>6</v>
      </c>
      <c r="C20" s="692" t="s">
        <v>1229</v>
      </c>
      <c r="D20" s="693" t="str">
        <f t="shared" si="1"/>
        <v>2.03.01.02.04</v>
      </c>
      <c r="E20" s="694" t="s">
        <v>96</v>
      </c>
      <c r="F20" s="603" t="s">
        <v>128</v>
      </c>
      <c r="G20" s="695" t="s">
        <v>101</v>
      </c>
      <c r="H20" s="692" t="s">
        <v>105</v>
      </c>
      <c r="I20" s="695"/>
      <c r="J20" s="692" t="s">
        <v>108</v>
      </c>
      <c r="K20" s="608"/>
      <c r="L20" s="696" t="s">
        <v>113</v>
      </c>
      <c r="M20" s="696" t="s">
        <v>119</v>
      </c>
      <c r="N20" s="696" t="s">
        <v>126</v>
      </c>
      <c r="O20" s="696" t="s">
        <v>129</v>
      </c>
      <c r="P20" s="692" t="s">
        <v>130</v>
      </c>
      <c r="Q20" s="697">
        <v>80000000</v>
      </c>
      <c r="R20" s="698"/>
      <c r="S20" s="516" t="str">
        <f t="shared" si="2"/>
        <v>2.03.01</v>
      </c>
      <c r="T20" s="524" t="str">
        <f t="shared" si="18"/>
        <v>Alat Angkutan Darat Bermotor</v>
      </c>
      <c r="U20" s="516">
        <f t="shared" si="4"/>
        <v>7</v>
      </c>
      <c r="V20" s="769">
        <f t="shared" si="7"/>
        <v>11428571.428571429</v>
      </c>
      <c r="W20" s="516">
        <f t="shared" si="8"/>
        <v>9</v>
      </c>
      <c r="X20" s="770">
        <f t="shared" si="9"/>
        <v>80000000</v>
      </c>
      <c r="Y20" s="771">
        <f t="shared" si="10"/>
        <v>0</v>
      </c>
      <c r="Z20" s="769">
        <f t="shared" si="11"/>
        <v>0</v>
      </c>
      <c r="AA20" s="769">
        <f t="shared" si="12"/>
        <v>0</v>
      </c>
      <c r="AB20" s="769">
        <f t="shared" si="13"/>
        <v>0</v>
      </c>
      <c r="AC20" s="769">
        <f t="shared" si="14"/>
        <v>0</v>
      </c>
      <c r="AD20" s="516" t="str">
        <f t="shared" si="5"/>
        <v>2005</v>
      </c>
      <c r="AE20" s="748">
        <f t="shared" si="6"/>
        <v>0</v>
      </c>
      <c r="AF20" s="749">
        <f t="shared" si="15"/>
        <v>80000000</v>
      </c>
      <c r="AG20" s="746">
        <f t="shared" si="16"/>
        <v>80000000</v>
      </c>
      <c r="AH20" s="745">
        <f t="shared" si="17"/>
        <v>80000000</v>
      </c>
      <c r="AI20" s="11"/>
    </row>
    <row r="21" spans="1:35" ht="30" hidden="1" customHeight="1" x14ac:dyDescent="0.2">
      <c r="A21" s="775" t="s">
        <v>1220</v>
      </c>
      <c r="B21" s="761">
        <v>7</v>
      </c>
      <c r="C21" s="692" t="s">
        <v>1219</v>
      </c>
      <c r="D21" s="693" t="str">
        <f t="shared" si="1"/>
        <v>2.03.01.05.01</v>
      </c>
      <c r="E21" s="694" t="s">
        <v>95</v>
      </c>
      <c r="F21" s="603" t="s">
        <v>128</v>
      </c>
      <c r="G21" s="695" t="s">
        <v>102</v>
      </c>
      <c r="H21" s="692" t="s">
        <v>106</v>
      </c>
      <c r="I21" s="695"/>
      <c r="J21" s="692" t="s">
        <v>108</v>
      </c>
      <c r="K21" s="608"/>
      <c r="L21" s="696" t="s">
        <v>114</v>
      </c>
      <c r="M21" s="696" t="s">
        <v>120</v>
      </c>
      <c r="N21" s="696" t="s">
        <v>127</v>
      </c>
      <c r="O21" s="696" t="s">
        <v>128</v>
      </c>
      <c r="P21" s="692" t="s">
        <v>130</v>
      </c>
      <c r="Q21" s="697">
        <v>7500000</v>
      </c>
      <c r="R21" s="698"/>
      <c r="S21" s="516" t="str">
        <f t="shared" si="2"/>
        <v>2.03.01</v>
      </c>
      <c r="T21" s="524" t="str">
        <f t="shared" si="18"/>
        <v>Alat Angkutan Darat Bermotor</v>
      </c>
      <c r="U21" s="516">
        <f t="shared" si="4"/>
        <v>7</v>
      </c>
      <c r="V21" s="769">
        <f t="shared" si="7"/>
        <v>1071428.5714285714</v>
      </c>
      <c r="W21" s="516">
        <f t="shared" si="8"/>
        <v>9</v>
      </c>
      <c r="X21" s="770">
        <f t="shared" si="9"/>
        <v>7500000</v>
      </c>
      <c r="Y21" s="771">
        <f t="shared" si="10"/>
        <v>0</v>
      </c>
      <c r="Z21" s="769">
        <f t="shared" si="11"/>
        <v>0</v>
      </c>
      <c r="AA21" s="769">
        <f t="shared" si="12"/>
        <v>0</v>
      </c>
      <c r="AB21" s="769">
        <f t="shared" si="13"/>
        <v>0</v>
      </c>
      <c r="AC21" s="769">
        <f t="shared" si="14"/>
        <v>0</v>
      </c>
      <c r="AD21" s="516" t="str">
        <f t="shared" si="5"/>
        <v>2005</v>
      </c>
      <c r="AE21" s="748">
        <f t="shared" si="6"/>
        <v>0</v>
      </c>
      <c r="AF21" s="749">
        <f t="shared" si="15"/>
        <v>7500000</v>
      </c>
      <c r="AG21" s="746">
        <f t="shared" si="16"/>
        <v>7500000</v>
      </c>
      <c r="AH21" s="745">
        <f t="shared" si="17"/>
        <v>7500000</v>
      </c>
      <c r="AI21" s="11"/>
    </row>
    <row r="22" spans="1:35" ht="15" hidden="1" customHeight="1" x14ac:dyDescent="0.2">
      <c r="B22" s="761"/>
      <c r="C22" s="699"/>
      <c r="D22" s="700"/>
      <c r="E22" s="610"/>
      <c r="F22" s="610"/>
      <c r="G22" s="608"/>
      <c r="H22" s="608"/>
      <c r="I22" s="608"/>
      <c r="J22" s="612"/>
      <c r="K22" s="608"/>
      <c r="L22" s="608"/>
      <c r="M22" s="608"/>
      <c r="N22" s="608"/>
      <c r="O22" s="608"/>
      <c r="P22" s="612"/>
      <c r="Q22" s="701"/>
      <c r="R22" s="563"/>
      <c r="S22" s="516" t="str">
        <f t="shared" si="2"/>
        <v/>
      </c>
      <c r="T22" s="524"/>
      <c r="U22" s="516"/>
      <c r="V22" s="769"/>
      <c r="W22" s="516"/>
      <c r="X22" s="770"/>
      <c r="Y22" s="771"/>
      <c r="Z22" s="769"/>
      <c r="AA22" s="769"/>
      <c r="AB22" s="769"/>
      <c r="AC22" s="769"/>
      <c r="AD22" s="516"/>
      <c r="AE22" s="748"/>
      <c r="AF22" s="749"/>
      <c r="AG22" s="746"/>
      <c r="AH22" s="745"/>
      <c r="AI22" s="11"/>
    </row>
    <row r="23" spans="1:35" s="39" customFormat="1" ht="15" hidden="1" customHeight="1" x14ac:dyDescent="0.2">
      <c r="B23" s="762" t="s">
        <v>29</v>
      </c>
      <c r="C23" s="690"/>
      <c r="D23" s="702"/>
      <c r="E23" s="615" t="s">
        <v>1014</v>
      </c>
      <c r="F23" s="615"/>
      <c r="G23" s="644"/>
      <c r="H23" s="644"/>
      <c r="I23" s="644"/>
      <c r="J23" s="691"/>
      <c r="K23" s="644"/>
      <c r="L23" s="644"/>
      <c r="M23" s="644"/>
      <c r="N23" s="644"/>
      <c r="O23" s="644"/>
      <c r="P23" s="691"/>
      <c r="Q23" s="613"/>
      <c r="R23" s="562"/>
      <c r="S23" s="516" t="str">
        <f t="shared" si="2"/>
        <v/>
      </c>
      <c r="T23" s="524"/>
      <c r="U23" s="516"/>
      <c r="V23" s="769"/>
      <c r="W23" s="516"/>
      <c r="X23" s="770"/>
      <c r="Y23" s="771"/>
      <c r="Z23" s="769"/>
      <c r="AA23" s="769"/>
      <c r="AB23" s="769"/>
      <c r="AC23" s="769"/>
      <c r="AD23" s="516"/>
      <c r="AE23" s="748"/>
      <c r="AF23" s="750"/>
      <c r="AG23" s="744"/>
      <c r="AH23" s="743"/>
      <c r="AI23" s="575"/>
    </row>
    <row r="24" spans="1:35" ht="15" hidden="1" customHeight="1" x14ac:dyDescent="0.2">
      <c r="B24" s="761"/>
      <c r="C24" s="699"/>
      <c r="D24" s="700"/>
      <c r="E24" s="1447" t="s">
        <v>349</v>
      </c>
      <c r="F24" s="1447"/>
      <c r="G24" s="1447"/>
      <c r="H24" s="1447"/>
      <c r="I24" s="610"/>
      <c r="J24" s="612"/>
      <c r="K24" s="610"/>
      <c r="L24" s="610"/>
      <c r="M24" s="610"/>
      <c r="N24" s="610"/>
      <c r="O24" s="610"/>
      <c r="P24" s="612"/>
      <c r="Q24" s="701"/>
      <c r="R24" s="563"/>
      <c r="S24" s="516" t="str">
        <f t="shared" si="2"/>
        <v/>
      </c>
      <c r="T24" s="524"/>
      <c r="U24" s="516"/>
      <c r="V24" s="769"/>
      <c r="W24" s="516"/>
      <c r="X24" s="770"/>
      <c r="Y24" s="771"/>
      <c r="Z24" s="769"/>
      <c r="AA24" s="769"/>
      <c r="AB24" s="769"/>
      <c r="AC24" s="769"/>
      <c r="AD24" s="516"/>
      <c r="AE24" s="748"/>
      <c r="AF24" s="749"/>
      <c r="AG24" s="746"/>
      <c r="AH24" s="745"/>
      <c r="AI24" s="11"/>
    </row>
    <row r="25" spans="1:35" ht="15" hidden="1" customHeight="1" x14ac:dyDescent="0.2">
      <c r="B25" s="761"/>
      <c r="C25" s="699"/>
      <c r="D25" s="700"/>
      <c r="E25" s="603"/>
      <c r="F25" s="610"/>
      <c r="G25" s="610"/>
      <c r="H25" s="610"/>
      <c r="I25" s="610"/>
      <c r="J25" s="612"/>
      <c r="K25" s="610"/>
      <c r="L25" s="610"/>
      <c r="M25" s="610"/>
      <c r="N25" s="610"/>
      <c r="O25" s="610"/>
      <c r="P25" s="612"/>
      <c r="Q25" s="701"/>
      <c r="R25" s="563"/>
      <c r="S25" s="516" t="str">
        <f t="shared" si="2"/>
        <v/>
      </c>
      <c r="T25" s="524"/>
      <c r="U25" s="516"/>
      <c r="V25" s="769"/>
      <c r="W25" s="516"/>
      <c r="X25" s="770"/>
      <c r="Y25" s="771"/>
      <c r="Z25" s="769"/>
      <c r="AA25" s="769"/>
      <c r="AB25" s="769"/>
      <c r="AC25" s="769"/>
      <c r="AD25" s="516"/>
      <c r="AE25" s="748"/>
      <c r="AF25" s="749"/>
      <c r="AG25" s="746"/>
      <c r="AH25" s="745"/>
      <c r="AI25" s="11"/>
    </row>
    <row r="26" spans="1:35" ht="15" hidden="1" customHeight="1" x14ac:dyDescent="0.2">
      <c r="B26" s="761"/>
      <c r="C26" s="699"/>
      <c r="D26" s="700"/>
      <c r="E26" s="610"/>
      <c r="F26" s="610"/>
      <c r="G26" s="610"/>
      <c r="H26" s="610"/>
      <c r="I26" s="610"/>
      <c r="J26" s="612"/>
      <c r="K26" s="610"/>
      <c r="L26" s="610"/>
      <c r="M26" s="610"/>
      <c r="N26" s="610"/>
      <c r="O26" s="610"/>
      <c r="P26" s="612"/>
      <c r="Q26" s="701"/>
      <c r="R26" s="563"/>
      <c r="S26" s="516" t="str">
        <f t="shared" si="2"/>
        <v/>
      </c>
      <c r="T26" s="524"/>
      <c r="U26" s="516"/>
      <c r="V26" s="769"/>
      <c r="W26" s="516"/>
      <c r="X26" s="770"/>
      <c r="Y26" s="771"/>
      <c r="Z26" s="769"/>
      <c r="AA26" s="769"/>
      <c r="AB26" s="769"/>
      <c r="AC26" s="769"/>
      <c r="AD26" s="516"/>
      <c r="AE26" s="748"/>
      <c r="AF26" s="749"/>
      <c r="AG26" s="746"/>
      <c r="AH26" s="745"/>
      <c r="AI26" s="11"/>
    </row>
    <row r="27" spans="1:35" s="39" customFormat="1" ht="15" hidden="1" customHeight="1" x14ac:dyDescent="0.2">
      <c r="B27" s="762" t="s">
        <v>31</v>
      </c>
      <c r="C27" s="690"/>
      <c r="D27" s="702"/>
      <c r="E27" s="615" t="s">
        <v>1015</v>
      </c>
      <c r="F27" s="615"/>
      <c r="G27" s="615"/>
      <c r="H27" s="615"/>
      <c r="I27" s="615"/>
      <c r="J27" s="691"/>
      <c r="K27" s="615"/>
      <c r="L27" s="615"/>
      <c r="M27" s="615"/>
      <c r="N27" s="615"/>
      <c r="O27" s="615"/>
      <c r="P27" s="691"/>
      <c r="Q27" s="613"/>
      <c r="R27" s="562"/>
      <c r="S27" s="516" t="str">
        <f t="shared" si="2"/>
        <v/>
      </c>
      <c r="T27" s="524"/>
      <c r="U27" s="516"/>
      <c r="V27" s="769"/>
      <c r="W27" s="516"/>
      <c r="X27" s="770"/>
      <c r="Y27" s="771"/>
      <c r="Z27" s="769"/>
      <c r="AA27" s="769"/>
      <c r="AB27" s="769"/>
      <c r="AC27" s="769"/>
      <c r="AD27" s="516"/>
      <c r="AE27" s="748"/>
      <c r="AF27" s="750"/>
      <c r="AG27" s="744"/>
      <c r="AH27" s="743"/>
      <c r="AI27" s="575"/>
    </row>
    <row r="28" spans="1:35" ht="17.25" hidden="1" customHeight="1" x14ac:dyDescent="0.2">
      <c r="B28" s="761"/>
      <c r="C28" s="699"/>
      <c r="D28" s="700"/>
      <c r="E28" s="1447" t="s">
        <v>349</v>
      </c>
      <c r="F28" s="1447"/>
      <c r="G28" s="1447"/>
      <c r="H28" s="1447"/>
      <c r="I28" s="610"/>
      <c r="J28" s="612"/>
      <c r="K28" s="610"/>
      <c r="L28" s="610"/>
      <c r="M28" s="610"/>
      <c r="N28" s="610"/>
      <c r="O28" s="610"/>
      <c r="P28" s="612"/>
      <c r="Q28" s="701"/>
      <c r="R28" s="563"/>
      <c r="S28" s="516" t="str">
        <f t="shared" si="2"/>
        <v/>
      </c>
      <c r="T28" s="524"/>
      <c r="U28" s="516"/>
      <c r="V28" s="769"/>
      <c r="W28" s="516"/>
      <c r="X28" s="770"/>
      <c r="Y28" s="771"/>
      <c r="Z28" s="769"/>
      <c r="AA28" s="769"/>
      <c r="AB28" s="769"/>
      <c r="AC28" s="769"/>
      <c r="AD28" s="516"/>
      <c r="AE28" s="748"/>
      <c r="AF28" s="749"/>
      <c r="AG28" s="746"/>
      <c r="AH28" s="745"/>
      <c r="AI28" s="11"/>
    </row>
    <row r="29" spans="1:35" ht="15" hidden="1" customHeight="1" x14ac:dyDescent="0.2">
      <c r="B29" s="761"/>
      <c r="C29" s="699"/>
      <c r="D29" s="700"/>
      <c r="E29" s="703"/>
      <c r="F29" s="610"/>
      <c r="G29" s="610"/>
      <c r="H29" s="610"/>
      <c r="I29" s="610"/>
      <c r="J29" s="612"/>
      <c r="K29" s="610"/>
      <c r="L29" s="610"/>
      <c r="M29" s="610"/>
      <c r="N29" s="610"/>
      <c r="O29" s="610"/>
      <c r="P29" s="612"/>
      <c r="Q29" s="701"/>
      <c r="R29" s="563"/>
      <c r="S29" s="516"/>
      <c r="T29" s="524"/>
      <c r="U29" s="516"/>
      <c r="V29" s="769"/>
      <c r="W29" s="516"/>
      <c r="X29" s="770"/>
      <c r="Y29" s="770"/>
      <c r="Z29" s="770"/>
      <c r="AA29" s="770"/>
      <c r="AB29" s="770"/>
      <c r="AC29" s="770"/>
      <c r="AD29" s="747"/>
      <c r="AE29" s="747"/>
      <c r="AF29" s="747"/>
      <c r="AG29" s="747"/>
      <c r="AH29" s="747"/>
      <c r="AI29" s="11"/>
    </row>
    <row r="30" spans="1:35" s="11" customFormat="1" ht="15" hidden="1" customHeight="1" x14ac:dyDescent="0.2">
      <c r="B30" s="761"/>
      <c r="C30" s="699"/>
      <c r="D30" s="700"/>
      <c r="E30" s="703"/>
      <c r="F30" s="610"/>
      <c r="G30" s="610"/>
      <c r="H30" s="610"/>
      <c r="I30" s="610"/>
      <c r="J30" s="612"/>
      <c r="K30" s="610"/>
      <c r="L30" s="610"/>
      <c r="M30" s="610"/>
      <c r="N30" s="610"/>
      <c r="O30" s="610"/>
      <c r="P30" s="612"/>
      <c r="Q30" s="701"/>
      <c r="R30" s="704"/>
      <c r="S30" s="516"/>
      <c r="T30" s="524"/>
      <c r="U30" s="516"/>
      <c r="V30" s="769"/>
      <c r="W30" s="516"/>
      <c r="X30" s="770"/>
      <c r="Y30" s="771"/>
      <c r="Z30" s="769"/>
      <c r="AA30" s="769"/>
      <c r="AB30" s="769"/>
      <c r="AC30" s="769"/>
      <c r="AD30" s="516"/>
      <c r="AE30" s="748"/>
      <c r="AF30" s="749"/>
      <c r="AG30" s="746"/>
      <c r="AH30" s="745"/>
      <c r="AI30" s="571"/>
    </row>
    <row r="31" spans="1:35" ht="15" hidden="1" customHeight="1" x14ac:dyDescent="0.2">
      <c r="B31" s="761"/>
      <c r="C31" s="699"/>
      <c r="D31" s="700"/>
      <c r="E31" s="608"/>
      <c r="F31" s="608"/>
      <c r="G31" s="608"/>
      <c r="H31" s="608"/>
      <c r="I31" s="608"/>
      <c r="J31" s="612"/>
      <c r="K31" s="608"/>
      <c r="L31" s="608"/>
      <c r="M31" s="608"/>
      <c r="N31" s="608"/>
      <c r="O31" s="608"/>
      <c r="P31" s="612"/>
      <c r="Q31" s="701"/>
      <c r="R31" s="563"/>
      <c r="S31" s="516" t="str">
        <f t="shared" si="2"/>
        <v/>
      </c>
      <c r="T31" s="524"/>
      <c r="U31" s="516"/>
      <c r="V31" s="769"/>
      <c r="W31" s="516"/>
      <c r="X31" s="770"/>
      <c r="Y31" s="771"/>
      <c r="Z31" s="769"/>
      <c r="AA31" s="769"/>
      <c r="AB31" s="769"/>
      <c r="AC31" s="769"/>
      <c r="AD31" s="516"/>
      <c r="AE31" s="748"/>
      <c r="AF31" s="749"/>
      <c r="AG31" s="746"/>
      <c r="AH31" s="745"/>
      <c r="AI31" s="571"/>
    </row>
    <row r="32" spans="1:35" s="39" customFormat="1" ht="30" hidden="1" customHeight="1" x14ac:dyDescent="0.2">
      <c r="B32" s="762" t="s">
        <v>33</v>
      </c>
      <c r="C32" s="690"/>
      <c r="D32" s="702"/>
      <c r="E32" s="607" t="s">
        <v>1016</v>
      </c>
      <c r="F32" s="644"/>
      <c r="G32" s="644"/>
      <c r="H32" s="644"/>
      <c r="I32" s="644"/>
      <c r="J32" s="691"/>
      <c r="K32" s="644"/>
      <c r="L32" s="644"/>
      <c r="M32" s="644"/>
      <c r="N32" s="644"/>
      <c r="O32" s="644"/>
      <c r="P32" s="691"/>
      <c r="Q32" s="613">
        <f>SUBTOTAL(9,Q33:Q350)</f>
        <v>5755910.9235300003</v>
      </c>
      <c r="R32" s="705"/>
      <c r="S32" s="516" t="str">
        <f t="shared" si="2"/>
        <v/>
      </c>
      <c r="T32" s="524"/>
      <c r="U32" s="516"/>
      <c r="V32" s="769"/>
      <c r="W32" s="516"/>
      <c r="X32" s="773">
        <f>SUM(X33:X305)</f>
        <v>1297679917.7725387</v>
      </c>
      <c r="Y32" s="596">
        <f>SUM(Y33:Y329)</f>
        <v>811924788.73678958</v>
      </c>
      <c r="Z32" s="551">
        <f>SUM(Z33:Z334)</f>
        <v>914535299.74646711</v>
      </c>
      <c r="AA32" s="551">
        <f>SUM(AA33:AA335)</f>
        <v>803760881.22183919</v>
      </c>
      <c r="AB32" s="551">
        <f>SUM(AB33:AB340)</f>
        <v>661396103.76689565</v>
      </c>
      <c r="AC32" s="551">
        <f>SUM(AC33:AC343)</f>
        <v>233252040.18506169</v>
      </c>
      <c r="AD32" s="593"/>
      <c r="AE32" s="751">
        <f>SUM(AE33:AE343)</f>
        <v>199216537.28882387</v>
      </c>
      <c r="AF32" s="751">
        <f>SUM(AF33:AF335)</f>
        <v>3827900887.4776344</v>
      </c>
      <c r="AG32" s="752">
        <f>SUM(AG33:AG343)</f>
        <v>4489296991.2445297</v>
      </c>
      <c r="AH32" s="551">
        <f>SUM(AH33:AH343)</f>
        <v>4722549031.4295921</v>
      </c>
      <c r="AI32" s="573"/>
    </row>
    <row r="33" spans="1:35" ht="16" hidden="1" x14ac:dyDescent="0.2">
      <c r="A33" s="775" t="s">
        <v>1221</v>
      </c>
      <c r="B33" s="760">
        <v>1</v>
      </c>
      <c r="C33" s="692" t="s">
        <v>1208</v>
      </c>
      <c r="D33" s="693" t="str">
        <f t="shared" ref="D33:D96" si="19">MID(C33,2,18)</f>
        <v>2.06.02.01.28</v>
      </c>
      <c r="E33" s="694" t="s">
        <v>163</v>
      </c>
      <c r="F33" s="603" t="s">
        <v>128</v>
      </c>
      <c r="G33" s="695" t="s">
        <v>261</v>
      </c>
      <c r="H33" s="696"/>
      <c r="I33" s="692" t="s">
        <v>257</v>
      </c>
      <c r="J33" s="692">
        <v>2002</v>
      </c>
      <c r="K33" s="696"/>
      <c r="L33" s="696" t="s">
        <v>128</v>
      </c>
      <c r="M33" s="696" t="s">
        <v>128</v>
      </c>
      <c r="N33" s="696" t="s">
        <v>128</v>
      </c>
      <c r="O33" s="696" t="s">
        <v>128</v>
      </c>
      <c r="P33" s="692" t="s">
        <v>130</v>
      </c>
      <c r="Q33" s="814">
        <v>2450000</v>
      </c>
      <c r="R33" s="706"/>
      <c r="S33" s="516" t="str">
        <f t="shared" si="2"/>
        <v>2.06.02</v>
      </c>
      <c r="T33" s="524" t="str">
        <f t="shared" ref="T33:T96" si="20">VLOOKUP(S33,kelompok,2,0)</f>
        <v>ALAT RUMAH TANGGA</v>
      </c>
      <c r="U33" s="516">
        <f t="shared" ref="U33:U96" si="21">VLOOKUP(S33,MASAMANFAAT,4,0)</f>
        <v>5</v>
      </c>
      <c r="V33" s="769">
        <f t="shared" ref="V33:V96" si="22">(Q33)/U33</f>
        <v>490000</v>
      </c>
      <c r="W33" s="516">
        <f t="shared" ref="W33:W96" si="23">2013-AD33+1</f>
        <v>12</v>
      </c>
      <c r="X33" s="770">
        <f t="shared" ref="X33:X96" si="24">IF(W33&gt;U33,Q33,V33*W33)</f>
        <v>2450000</v>
      </c>
      <c r="Y33" s="771">
        <f t="shared" ref="Y33:Y96" si="25">IF(Q33=X33,0,V33)</f>
        <v>0</v>
      </c>
      <c r="Z33" s="769">
        <f t="shared" ref="Z33:Z96" si="26">IF(Q33=X33+Y33,0,V33)</f>
        <v>0</v>
      </c>
      <c r="AA33" s="769">
        <f t="shared" ref="AA33:AA96" si="27">IF(Q33=X33+Y33+Z33,0,V33)</f>
        <v>0</v>
      </c>
      <c r="AB33" s="769">
        <f t="shared" ref="AB33:AB96" si="28">IF(Q33=X33+Y33+Z33+AA33,0,V33)</f>
        <v>0</v>
      </c>
      <c r="AC33" s="769">
        <f t="shared" ref="AC33:AC96" si="29">IF(Q33=X33+Y33+Z33+AA33+AB33,0,V33)</f>
        <v>0</v>
      </c>
      <c r="AD33" s="516">
        <f t="shared" ref="AD33:AD96" si="30">J33</f>
        <v>2002</v>
      </c>
      <c r="AE33" s="748">
        <f t="shared" ref="AE33:AE96" si="31">Q33-(X33+Y33+Z33+AA33+AB33+AC33)</f>
        <v>0</v>
      </c>
      <c r="AF33" s="749">
        <f t="shared" ref="AF33:AF96" si="32">X33+Y33+Z33+AA33</f>
        <v>2450000</v>
      </c>
      <c r="AG33" s="746">
        <f>X33+Y33+Z33+AA33+AB33</f>
        <v>2450000</v>
      </c>
      <c r="AH33" s="745">
        <f>X33+Y33+Z33+AA33+AB33+AC33</f>
        <v>2450000</v>
      </c>
      <c r="AI33" s="571"/>
    </row>
    <row r="34" spans="1:35" ht="15" hidden="1" customHeight="1" x14ac:dyDescent="0.2">
      <c r="A34" s="775" t="s">
        <v>1221</v>
      </c>
      <c r="B34" s="760">
        <v>2</v>
      </c>
      <c r="C34" s="692" t="s">
        <v>1208</v>
      </c>
      <c r="D34" s="693" t="str">
        <f t="shared" si="19"/>
        <v>2.06.02.01.28</v>
      </c>
      <c r="E34" s="694" t="s">
        <v>163</v>
      </c>
      <c r="F34" s="603" t="s">
        <v>128</v>
      </c>
      <c r="G34" s="695" t="s">
        <v>249</v>
      </c>
      <c r="H34" s="692"/>
      <c r="I34" s="695" t="s">
        <v>266</v>
      </c>
      <c r="J34" s="692">
        <v>2004</v>
      </c>
      <c r="K34" s="696"/>
      <c r="L34" s="696" t="s">
        <v>128</v>
      </c>
      <c r="M34" s="696" t="s">
        <v>128</v>
      </c>
      <c r="N34" s="696" t="s">
        <v>128</v>
      </c>
      <c r="O34" s="696" t="s">
        <v>128</v>
      </c>
      <c r="P34" s="692" t="s">
        <v>130</v>
      </c>
      <c r="Q34" s="814">
        <v>1900000</v>
      </c>
      <c r="R34" s="563"/>
      <c r="S34" s="516" t="str">
        <f t="shared" si="2"/>
        <v>2.06.02</v>
      </c>
      <c r="T34" s="524" t="str">
        <f t="shared" si="20"/>
        <v>ALAT RUMAH TANGGA</v>
      </c>
      <c r="U34" s="516">
        <f t="shared" si="21"/>
        <v>5</v>
      </c>
      <c r="V34" s="769">
        <f t="shared" si="22"/>
        <v>380000</v>
      </c>
      <c r="W34" s="516">
        <f t="shared" si="23"/>
        <v>10</v>
      </c>
      <c r="X34" s="770">
        <f t="shared" si="24"/>
        <v>1900000</v>
      </c>
      <c r="Y34" s="771">
        <f t="shared" si="25"/>
        <v>0</v>
      </c>
      <c r="Z34" s="769">
        <f t="shared" si="26"/>
        <v>0</v>
      </c>
      <c r="AA34" s="769">
        <f t="shared" si="27"/>
        <v>0</v>
      </c>
      <c r="AB34" s="769">
        <f t="shared" si="28"/>
        <v>0</v>
      </c>
      <c r="AC34" s="769">
        <f t="shared" si="29"/>
        <v>0</v>
      </c>
      <c r="AD34" s="516">
        <f t="shared" si="30"/>
        <v>2004</v>
      </c>
      <c r="AE34" s="748">
        <f t="shared" si="31"/>
        <v>0</v>
      </c>
      <c r="AF34" s="749">
        <f t="shared" si="32"/>
        <v>1900000</v>
      </c>
      <c r="AG34" s="746">
        <f t="shared" ref="AG34:AG97" si="33">X34+Y34+Z34+AA34+AB34</f>
        <v>1900000</v>
      </c>
      <c r="AH34" s="745">
        <f t="shared" ref="AH34:AH97" si="34">X34+Y34+Z34+AA34+AB34+AC34</f>
        <v>1900000</v>
      </c>
      <c r="AI34" s="11"/>
    </row>
    <row r="35" spans="1:35" ht="15" hidden="1" customHeight="1" x14ac:dyDescent="0.2">
      <c r="A35" s="775" t="s">
        <v>1221</v>
      </c>
      <c r="B35" s="760">
        <v>3</v>
      </c>
      <c r="C35" s="692" t="s">
        <v>1209</v>
      </c>
      <c r="D35" s="693" t="str">
        <f t="shared" si="19"/>
        <v>2.06.04.07.04</v>
      </c>
      <c r="E35" s="694" t="s">
        <v>168</v>
      </c>
      <c r="F35" s="603" t="s">
        <v>128</v>
      </c>
      <c r="G35" s="695" t="s">
        <v>268</v>
      </c>
      <c r="H35" s="696"/>
      <c r="I35" s="692" t="s">
        <v>259</v>
      </c>
      <c r="J35" s="692">
        <v>2004</v>
      </c>
      <c r="K35" s="696"/>
      <c r="L35" s="696" t="s">
        <v>128</v>
      </c>
      <c r="M35" s="696" t="s">
        <v>128</v>
      </c>
      <c r="N35" s="696" t="s">
        <v>128</v>
      </c>
      <c r="O35" s="696" t="s">
        <v>128</v>
      </c>
      <c r="P35" s="692" t="s">
        <v>130</v>
      </c>
      <c r="Q35" s="814">
        <v>1050000</v>
      </c>
      <c r="R35" s="707"/>
      <c r="S35" s="516" t="str">
        <f t="shared" si="2"/>
        <v>2.06.04</v>
      </c>
      <c r="T35" s="524" t="str">
        <f t="shared" si="20"/>
        <v>MEJA DAN KURSI KERJA/RAPAT PEJABAT</v>
      </c>
      <c r="U35" s="516">
        <f t="shared" si="21"/>
        <v>5</v>
      </c>
      <c r="V35" s="769">
        <f t="shared" si="22"/>
        <v>210000</v>
      </c>
      <c r="W35" s="516">
        <f t="shared" si="23"/>
        <v>10</v>
      </c>
      <c r="X35" s="770">
        <f t="shared" si="24"/>
        <v>1050000</v>
      </c>
      <c r="Y35" s="771">
        <f t="shared" si="25"/>
        <v>0</v>
      </c>
      <c r="Z35" s="769">
        <f t="shared" si="26"/>
        <v>0</v>
      </c>
      <c r="AA35" s="769">
        <f t="shared" si="27"/>
        <v>0</v>
      </c>
      <c r="AB35" s="769">
        <f t="shared" si="28"/>
        <v>0</v>
      </c>
      <c r="AC35" s="769">
        <f t="shared" si="29"/>
        <v>0</v>
      </c>
      <c r="AD35" s="516">
        <f t="shared" si="30"/>
        <v>2004</v>
      </c>
      <c r="AE35" s="748">
        <f t="shared" si="31"/>
        <v>0</v>
      </c>
      <c r="AF35" s="749">
        <f t="shared" si="32"/>
        <v>1050000</v>
      </c>
      <c r="AG35" s="746">
        <f t="shared" si="33"/>
        <v>1050000</v>
      </c>
      <c r="AH35" s="745">
        <f t="shared" si="34"/>
        <v>1050000</v>
      </c>
      <c r="AI35" s="11"/>
    </row>
    <row r="36" spans="1:35" ht="16" hidden="1" x14ac:dyDescent="0.2">
      <c r="A36" s="775" t="s">
        <v>1221</v>
      </c>
      <c r="B36" s="760">
        <v>4</v>
      </c>
      <c r="C36" s="692" t="s">
        <v>1210</v>
      </c>
      <c r="D36" s="693" t="str">
        <f t="shared" si="19"/>
        <v>2.06.02.01.30</v>
      </c>
      <c r="E36" s="694" t="s">
        <v>160</v>
      </c>
      <c r="F36" s="603" t="s">
        <v>128</v>
      </c>
      <c r="G36" s="695" t="s">
        <v>249</v>
      </c>
      <c r="H36" s="696"/>
      <c r="I36" s="695" t="s">
        <v>257</v>
      </c>
      <c r="J36" s="692">
        <v>2004</v>
      </c>
      <c r="K36" s="696"/>
      <c r="L36" s="696" t="s">
        <v>128</v>
      </c>
      <c r="M36" s="696" t="s">
        <v>128</v>
      </c>
      <c r="N36" s="696" t="s">
        <v>128</v>
      </c>
      <c r="O36" s="696" t="s">
        <v>128</v>
      </c>
      <c r="P36" s="692" t="s">
        <v>130</v>
      </c>
      <c r="Q36" s="814">
        <v>1260000</v>
      </c>
      <c r="R36" s="707"/>
      <c r="S36" s="516" t="str">
        <f t="shared" si="2"/>
        <v>2.06.02</v>
      </c>
      <c r="T36" s="524" t="str">
        <f t="shared" si="20"/>
        <v>ALAT RUMAH TANGGA</v>
      </c>
      <c r="U36" s="516">
        <f t="shared" si="21"/>
        <v>5</v>
      </c>
      <c r="V36" s="769">
        <f t="shared" si="22"/>
        <v>252000</v>
      </c>
      <c r="W36" s="516">
        <f t="shared" si="23"/>
        <v>10</v>
      </c>
      <c r="X36" s="770">
        <f t="shared" si="24"/>
        <v>1260000</v>
      </c>
      <c r="Y36" s="771">
        <f t="shared" si="25"/>
        <v>0</v>
      </c>
      <c r="Z36" s="769">
        <f t="shared" si="26"/>
        <v>0</v>
      </c>
      <c r="AA36" s="769">
        <f t="shared" si="27"/>
        <v>0</v>
      </c>
      <c r="AB36" s="769">
        <f t="shared" si="28"/>
        <v>0</v>
      </c>
      <c r="AC36" s="769">
        <f t="shared" si="29"/>
        <v>0</v>
      </c>
      <c r="AD36" s="516">
        <f t="shared" si="30"/>
        <v>2004</v>
      </c>
      <c r="AE36" s="748">
        <f t="shared" si="31"/>
        <v>0</v>
      </c>
      <c r="AF36" s="749">
        <f t="shared" si="32"/>
        <v>1260000</v>
      </c>
      <c r="AG36" s="746">
        <f t="shared" si="33"/>
        <v>1260000</v>
      </c>
      <c r="AH36" s="745">
        <f t="shared" si="34"/>
        <v>1260000</v>
      </c>
      <c r="AI36" s="11"/>
    </row>
    <row r="37" spans="1:35" ht="15" hidden="1" customHeight="1" x14ac:dyDescent="0.2">
      <c r="A37" s="775" t="s">
        <v>1221</v>
      </c>
      <c r="B37" s="760">
        <v>5</v>
      </c>
      <c r="C37" s="692" t="s">
        <v>1210</v>
      </c>
      <c r="D37" s="693" t="str">
        <f t="shared" si="19"/>
        <v>2.06.02.01.30</v>
      </c>
      <c r="E37" s="694" t="s">
        <v>160</v>
      </c>
      <c r="F37" s="603" t="s">
        <v>128</v>
      </c>
      <c r="G37" s="695" t="s">
        <v>249</v>
      </c>
      <c r="H37" s="696"/>
      <c r="I37" s="695" t="s">
        <v>257</v>
      </c>
      <c r="J37" s="692">
        <v>2004</v>
      </c>
      <c r="K37" s="696"/>
      <c r="L37" s="696" t="s">
        <v>128</v>
      </c>
      <c r="M37" s="696" t="s">
        <v>128</v>
      </c>
      <c r="N37" s="696" t="s">
        <v>128</v>
      </c>
      <c r="O37" s="696" t="s">
        <v>128</v>
      </c>
      <c r="P37" s="692" t="s">
        <v>130</v>
      </c>
      <c r="Q37" s="814">
        <v>630000</v>
      </c>
      <c r="R37" s="707"/>
      <c r="S37" s="516" t="str">
        <f t="shared" si="2"/>
        <v>2.06.02</v>
      </c>
      <c r="T37" s="524" t="str">
        <f t="shared" si="20"/>
        <v>ALAT RUMAH TANGGA</v>
      </c>
      <c r="U37" s="516">
        <f t="shared" si="21"/>
        <v>5</v>
      </c>
      <c r="V37" s="769">
        <f t="shared" si="22"/>
        <v>126000</v>
      </c>
      <c r="W37" s="516">
        <f t="shared" si="23"/>
        <v>10</v>
      </c>
      <c r="X37" s="770">
        <f t="shared" si="24"/>
        <v>630000</v>
      </c>
      <c r="Y37" s="771">
        <f t="shared" si="25"/>
        <v>0</v>
      </c>
      <c r="Z37" s="769">
        <f t="shared" si="26"/>
        <v>0</v>
      </c>
      <c r="AA37" s="769">
        <f t="shared" si="27"/>
        <v>0</v>
      </c>
      <c r="AB37" s="769">
        <f t="shared" si="28"/>
        <v>0</v>
      </c>
      <c r="AC37" s="769">
        <f t="shared" si="29"/>
        <v>0</v>
      </c>
      <c r="AD37" s="516">
        <f t="shared" si="30"/>
        <v>2004</v>
      </c>
      <c r="AE37" s="748">
        <f t="shared" si="31"/>
        <v>0</v>
      </c>
      <c r="AF37" s="749">
        <f t="shared" si="32"/>
        <v>630000</v>
      </c>
      <c r="AG37" s="746">
        <f t="shared" si="33"/>
        <v>630000</v>
      </c>
      <c r="AH37" s="745">
        <f t="shared" si="34"/>
        <v>630000</v>
      </c>
      <c r="AI37" s="11"/>
    </row>
    <row r="38" spans="1:35" ht="15" hidden="1" customHeight="1" x14ac:dyDescent="0.2">
      <c r="A38" s="775" t="s">
        <v>1221</v>
      </c>
      <c r="B38" s="760">
        <v>6</v>
      </c>
      <c r="C38" s="692" t="s">
        <v>220</v>
      </c>
      <c r="D38" s="693" t="str">
        <f t="shared" si="19"/>
        <v>2.06.01.04.04</v>
      </c>
      <c r="E38" s="694" t="s">
        <v>165</v>
      </c>
      <c r="F38" s="603" t="s">
        <v>128</v>
      </c>
      <c r="G38" s="695" t="s">
        <v>258</v>
      </c>
      <c r="H38" s="696"/>
      <c r="I38" s="695" t="s">
        <v>259</v>
      </c>
      <c r="J38" s="692">
        <v>2004</v>
      </c>
      <c r="K38" s="696"/>
      <c r="L38" s="696" t="s">
        <v>128</v>
      </c>
      <c r="M38" s="696" t="s">
        <v>128</v>
      </c>
      <c r="N38" s="696" t="s">
        <v>128</v>
      </c>
      <c r="O38" s="696" t="s">
        <v>128</v>
      </c>
      <c r="P38" s="692" t="s">
        <v>130</v>
      </c>
      <c r="Q38" s="814">
        <v>2340000</v>
      </c>
      <c r="R38" s="707"/>
      <c r="S38" s="516" t="str">
        <f t="shared" si="2"/>
        <v>2.06.01</v>
      </c>
      <c r="T38" s="524" t="str">
        <f t="shared" si="20"/>
        <v>ALAT KANTOR</v>
      </c>
      <c r="U38" s="516">
        <f t="shared" si="21"/>
        <v>5</v>
      </c>
      <c r="V38" s="769">
        <f t="shared" si="22"/>
        <v>468000</v>
      </c>
      <c r="W38" s="516">
        <f t="shared" si="23"/>
        <v>10</v>
      </c>
      <c r="X38" s="770">
        <f t="shared" si="24"/>
        <v>2340000</v>
      </c>
      <c r="Y38" s="771">
        <f t="shared" si="25"/>
        <v>0</v>
      </c>
      <c r="Z38" s="769">
        <f t="shared" si="26"/>
        <v>0</v>
      </c>
      <c r="AA38" s="769">
        <f t="shared" si="27"/>
        <v>0</v>
      </c>
      <c r="AB38" s="769">
        <f t="shared" si="28"/>
        <v>0</v>
      </c>
      <c r="AC38" s="769">
        <f t="shared" si="29"/>
        <v>0</v>
      </c>
      <c r="AD38" s="516">
        <f t="shared" si="30"/>
        <v>2004</v>
      </c>
      <c r="AE38" s="748">
        <f t="shared" si="31"/>
        <v>0</v>
      </c>
      <c r="AF38" s="749">
        <f t="shared" si="32"/>
        <v>2340000</v>
      </c>
      <c r="AG38" s="746">
        <f t="shared" si="33"/>
        <v>2340000</v>
      </c>
      <c r="AH38" s="745">
        <f t="shared" si="34"/>
        <v>2340000</v>
      </c>
      <c r="AI38" s="11"/>
    </row>
    <row r="39" spans="1:35" ht="32" hidden="1" x14ac:dyDescent="0.2">
      <c r="A39" s="775" t="s">
        <v>1221</v>
      </c>
      <c r="B39" s="760">
        <v>7</v>
      </c>
      <c r="C39" s="692" t="s">
        <v>226</v>
      </c>
      <c r="D39" s="693" t="str">
        <f t="shared" si="19"/>
        <v>2.06.04.01.08</v>
      </c>
      <c r="E39" s="694" t="s">
        <v>408</v>
      </c>
      <c r="F39" s="603" t="s">
        <v>128</v>
      </c>
      <c r="G39" s="695" t="s">
        <v>249</v>
      </c>
      <c r="H39" s="696"/>
      <c r="I39" s="695" t="s">
        <v>250</v>
      </c>
      <c r="J39" s="692">
        <v>2004</v>
      </c>
      <c r="K39" s="696"/>
      <c r="L39" s="696" t="s">
        <v>128</v>
      </c>
      <c r="M39" s="696" t="s">
        <v>128</v>
      </c>
      <c r="N39" s="696" t="s">
        <v>128</v>
      </c>
      <c r="O39" s="696" t="s">
        <v>128</v>
      </c>
      <c r="P39" s="692" t="s">
        <v>130</v>
      </c>
      <c r="Q39" s="814">
        <v>510000</v>
      </c>
      <c r="R39" s="563"/>
      <c r="S39" s="516" t="str">
        <f t="shared" si="2"/>
        <v>2.06.04</v>
      </c>
      <c r="T39" s="524" t="str">
        <f t="shared" si="20"/>
        <v>MEJA DAN KURSI KERJA/RAPAT PEJABAT</v>
      </c>
      <c r="U39" s="516">
        <f t="shared" si="21"/>
        <v>5</v>
      </c>
      <c r="V39" s="769">
        <f t="shared" si="22"/>
        <v>102000</v>
      </c>
      <c r="W39" s="516">
        <f t="shared" si="23"/>
        <v>10</v>
      </c>
      <c r="X39" s="770">
        <f t="shared" si="24"/>
        <v>510000</v>
      </c>
      <c r="Y39" s="771">
        <f t="shared" si="25"/>
        <v>0</v>
      </c>
      <c r="Z39" s="769">
        <f t="shared" si="26"/>
        <v>0</v>
      </c>
      <c r="AA39" s="769">
        <f t="shared" si="27"/>
        <v>0</v>
      </c>
      <c r="AB39" s="769">
        <f t="shared" si="28"/>
        <v>0</v>
      </c>
      <c r="AC39" s="769">
        <f t="shared" si="29"/>
        <v>0</v>
      </c>
      <c r="AD39" s="516">
        <f t="shared" si="30"/>
        <v>2004</v>
      </c>
      <c r="AE39" s="748">
        <f t="shared" si="31"/>
        <v>0</v>
      </c>
      <c r="AF39" s="749">
        <f t="shared" si="32"/>
        <v>510000</v>
      </c>
      <c r="AG39" s="746">
        <f t="shared" si="33"/>
        <v>510000</v>
      </c>
      <c r="AH39" s="745">
        <f t="shared" si="34"/>
        <v>510000</v>
      </c>
      <c r="AI39" s="11"/>
    </row>
    <row r="40" spans="1:35" ht="15" hidden="1" customHeight="1" x14ac:dyDescent="0.2">
      <c r="A40" s="775" t="s">
        <v>1221</v>
      </c>
      <c r="B40" s="760">
        <v>8</v>
      </c>
      <c r="C40" s="692" t="s">
        <v>1209</v>
      </c>
      <c r="D40" s="693" t="str">
        <f t="shared" si="19"/>
        <v>2.06.04.07.04</v>
      </c>
      <c r="E40" s="694" t="s">
        <v>168</v>
      </c>
      <c r="F40" s="603" t="s">
        <v>128</v>
      </c>
      <c r="G40" s="695" t="s">
        <v>249</v>
      </c>
      <c r="H40" s="696"/>
      <c r="I40" s="695" t="s">
        <v>254</v>
      </c>
      <c r="J40" s="692">
        <v>2004</v>
      </c>
      <c r="K40" s="696"/>
      <c r="L40" s="696" t="s">
        <v>128</v>
      </c>
      <c r="M40" s="696" t="s">
        <v>128</v>
      </c>
      <c r="N40" s="696" t="s">
        <v>128</v>
      </c>
      <c r="O40" s="696" t="s">
        <v>128</v>
      </c>
      <c r="P40" s="692" t="s">
        <v>130</v>
      </c>
      <c r="Q40" s="814">
        <v>1260000</v>
      </c>
      <c r="R40" s="707"/>
      <c r="S40" s="516" t="str">
        <f t="shared" si="2"/>
        <v>2.06.04</v>
      </c>
      <c r="T40" s="524" t="str">
        <f t="shared" si="20"/>
        <v>MEJA DAN KURSI KERJA/RAPAT PEJABAT</v>
      </c>
      <c r="U40" s="516">
        <f t="shared" si="21"/>
        <v>5</v>
      </c>
      <c r="V40" s="769">
        <f t="shared" si="22"/>
        <v>252000</v>
      </c>
      <c r="W40" s="516">
        <f t="shared" si="23"/>
        <v>10</v>
      </c>
      <c r="X40" s="770">
        <f t="shared" si="24"/>
        <v>1260000</v>
      </c>
      <c r="Y40" s="771">
        <f t="shared" si="25"/>
        <v>0</v>
      </c>
      <c r="Z40" s="769">
        <f t="shared" si="26"/>
        <v>0</v>
      </c>
      <c r="AA40" s="769">
        <f t="shared" si="27"/>
        <v>0</v>
      </c>
      <c r="AB40" s="769">
        <f t="shared" si="28"/>
        <v>0</v>
      </c>
      <c r="AC40" s="769">
        <f t="shared" si="29"/>
        <v>0</v>
      </c>
      <c r="AD40" s="516">
        <f t="shared" si="30"/>
        <v>2004</v>
      </c>
      <c r="AE40" s="748">
        <f t="shared" si="31"/>
        <v>0</v>
      </c>
      <c r="AF40" s="749">
        <f t="shared" si="32"/>
        <v>1260000</v>
      </c>
      <c r="AG40" s="746">
        <f t="shared" si="33"/>
        <v>1260000</v>
      </c>
      <c r="AH40" s="745">
        <f t="shared" si="34"/>
        <v>1260000</v>
      </c>
      <c r="AI40" s="11"/>
    </row>
    <row r="41" spans="1:35" ht="32" hidden="1" x14ac:dyDescent="0.2">
      <c r="A41" s="775" t="s">
        <v>1221</v>
      </c>
      <c r="B41" s="760">
        <v>9</v>
      </c>
      <c r="C41" s="692" t="s">
        <v>226</v>
      </c>
      <c r="D41" s="693" t="str">
        <f t="shared" si="19"/>
        <v>2.06.04.01.08</v>
      </c>
      <c r="E41" s="694" t="s">
        <v>408</v>
      </c>
      <c r="F41" s="603" t="s">
        <v>128</v>
      </c>
      <c r="G41" s="695" t="s">
        <v>249</v>
      </c>
      <c r="H41" s="696"/>
      <c r="I41" s="695" t="s">
        <v>255</v>
      </c>
      <c r="J41" s="692">
        <v>2004</v>
      </c>
      <c r="K41" s="696"/>
      <c r="L41" s="696" t="s">
        <v>128</v>
      </c>
      <c r="M41" s="696" t="s">
        <v>128</v>
      </c>
      <c r="N41" s="696" t="s">
        <v>128</v>
      </c>
      <c r="O41" s="696" t="s">
        <v>128</v>
      </c>
      <c r="P41" s="692" t="s">
        <v>130</v>
      </c>
      <c r="Q41" s="814">
        <v>510000</v>
      </c>
      <c r="R41" s="707"/>
      <c r="S41" s="516" t="str">
        <f t="shared" si="2"/>
        <v>2.06.04</v>
      </c>
      <c r="T41" s="524" t="str">
        <f t="shared" si="20"/>
        <v>MEJA DAN KURSI KERJA/RAPAT PEJABAT</v>
      </c>
      <c r="U41" s="516">
        <f t="shared" si="21"/>
        <v>5</v>
      </c>
      <c r="V41" s="769">
        <f t="shared" si="22"/>
        <v>102000</v>
      </c>
      <c r="W41" s="516">
        <f t="shared" si="23"/>
        <v>10</v>
      </c>
      <c r="X41" s="770">
        <f t="shared" si="24"/>
        <v>510000</v>
      </c>
      <c r="Y41" s="771">
        <f t="shared" si="25"/>
        <v>0</v>
      </c>
      <c r="Z41" s="769">
        <f t="shared" si="26"/>
        <v>0</v>
      </c>
      <c r="AA41" s="769">
        <f t="shared" si="27"/>
        <v>0</v>
      </c>
      <c r="AB41" s="769">
        <f t="shared" si="28"/>
        <v>0</v>
      </c>
      <c r="AC41" s="769">
        <f t="shared" si="29"/>
        <v>0</v>
      </c>
      <c r="AD41" s="516">
        <f t="shared" si="30"/>
        <v>2004</v>
      </c>
      <c r="AE41" s="748">
        <f t="shared" si="31"/>
        <v>0</v>
      </c>
      <c r="AF41" s="749">
        <f t="shared" si="32"/>
        <v>510000</v>
      </c>
      <c r="AG41" s="746">
        <f t="shared" si="33"/>
        <v>510000</v>
      </c>
      <c r="AH41" s="745">
        <f t="shared" si="34"/>
        <v>510000</v>
      </c>
      <c r="AI41" s="11"/>
    </row>
    <row r="42" spans="1:35" ht="15" hidden="1" customHeight="1" x14ac:dyDescent="0.2">
      <c r="A42" s="775" t="s">
        <v>1221</v>
      </c>
      <c r="B42" s="760">
        <v>10</v>
      </c>
      <c r="C42" s="692" t="s">
        <v>220</v>
      </c>
      <c r="D42" s="693" t="str">
        <f t="shared" si="19"/>
        <v>2.06.01.04.04</v>
      </c>
      <c r="E42" s="694" t="s">
        <v>165</v>
      </c>
      <c r="F42" s="603" t="s">
        <v>128</v>
      </c>
      <c r="G42" s="695" t="s">
        <v>258</v>
      </c>
      <c r="H42" s="696"/>
      <c r="I42" s="695" t="s">
        <v>259</v>
      </c>
      <c r="J42" s="692">
        <v>2004</v>
      </c>
      <c r="K42" s="696"/>
      <c r="L42" s="696" t="s">
        <v>128</v>
      </c>
      <c r="M42" s="696" t="s">
        <v>128</v>
      </c>
      <c r="N42" s="696" t="s">
        <v>128</v>
      </c>
      <c r="O42" s="696" t="s">
        <v>128</v>
      </c>
      <c r="P42" s="692" t="s">
        <v>130</v>
      </c>
      <c r="Q42" s="814">
        <v>2600000</v>
      </c>
      <c r="R42" s="707"/>
      <c r="S42" s="516" t="str">
        <f t="shared" si="2"/>
        <v>2.06.01</v>
      </c>
      <c r="T42" s="524" t="str">
        <f t="shared" si="20"/>
        <v>ALAT KANTOR</v>
      </c>
      <c r="U42" s="516">
        <f t="shared" si="21"/>
        <v>5</v>
      </c>
      <c r="V42" s="769">
        <f t="shared" si="22"/>
        <v>520000</v>
      </c>
      <c r="W42" s="516">
        <f t="shared" si="23"/>
        <v>10</v>
      </c>
      <c r="X42" s="770">
        <f t="shared" si="24"/>
        <v>2600000</v>
      </c>
      <c r="Y42" s="771">
        <f t="shared" si="25"/>
        <v>0</v>
      </c>
      <c r="Z42" s="769">
        <f t="shared" si="26"/>
        <v>0</v>
      </c>
      <c r="AA42" s="769">
        <f t="shared" si="27"/>
        <v>0</v>
      </c>
      <c r="AB42" s="769">
        <f t="shared" si="28"/>
        <v>0</v>
      </c>
      <c r="AC42" s="769">
        <f t="shared" si="29"/>
        <v>0</v>
      </c>
      <c r="AD42" s="516">
        <f t="shared" si="30"/>
        <v>2004</v>
      </c>
      <c r="AE42" s="748">
        <f t="shared" si="31"/>
        <v>0</v>
      </c>
      <c r="AF42" s="749">
        <f t="shared" si="32"/>
        <v>2600000</v>
      </c>
      <c r="AG42" s="746">
        <f t="shared" si="33"/>
        <v>2600000</v>
      </c>
      <c r="AH42" s="745">
        <f t="shared" si="34"/>
        <v>2600000</v>
      </c>
      <c r="AI42" s="11"/>
    </row>
    <row r="43" spans="1:35" ht="15" hidden="1" customHeight="1" x14ac:dyDescent="0.2">
      <c r="A43" s="775" t="s">
        <v>1221</v>
      </c>
      <c r="B43" s="760">
        <v>11</v>
      </c>
      <c r="C43" s="692" t="s">
        <v>1209</v>
      </c>
      <c r="D43" s="693" t="str">
        <f t="shared" si="19"/>
        <v>2.06.04.07.04</v>
      </c>
      <c r="E43" s="694" t="s">
        <v>168</v>
      </c>
      <c r="F43" s="603" t="s">
        <v>128</v>
      </c>
      <c r="G43" s="695" t="s">
        <v>397</v>
      </c>
      <c r="H43" s="696"/>
      <c r="I43" s="695" t="s">
        <v>254</v>
      </c>
      <c r="J43" s="692">
        <v>2004</v>
      </c>
      <c r="K43" s="696"/>
      <c r="L43" s="696" t="s">
        <v>128</v>
      </c>
      <c r="M43" s="696" t="s">
        <v>128</v>
      </c>
      <c r="N43" s="696" t="s">
        <v>128</v>
      </c>
      <c r="O43" s="696" t="s">
        <v>128</v>
      </c>
      <c r="P43" s="692" t="s">
        <v>130</v>
      </c>
      <c r="Q43" s="814">
        <v>660000</v>
      </c>
      <c r="R43" s="563"/>
      <c r="S43" s="516" t="str">
        <f t="shared" si="2"/>
        <v>2.06.04</v>
      </c>
      <c r="T43" s="524" t="str">
        <f t="shared" si="20"/>
        <v>MEJA DAN KURSI KERJA/RAPAT PEJABAT</v>
      </c>
      <c r="U43" s="516">
        <f t="shared" si="21"/>
        <v>5</v>
      </c>
      <c r="V43" s="769">
        <f t="shared" si="22"/>
        <v>132000</v>
      </c>
      <c r="W43" s="516">
        <f t="shared" si="23"/>
        <v>10</v>
      </c>
      <c r="X43" s="770">
        <f t="shared" si="24"/>
        <v>660000</v>
      </c>
      <c r="Y43" s="771">
        <f t="shared" si="25"/>
        <v>0</v>
      </c>
      <c r="Z43" s="769">
        <f t="shared" si="26"/>
        <v>0</v>
      </c>
      <c r="AA43" s="769">
        <f t="shared" si="27"/>
        <v>0</v>
      </c>
      <c r="AB43" s="769">
        <f t="shared" si="28"/>
        <v>0</v>
      </c>
      <c r="AC43" s="769">
        <f t="shared" si="29"/>
        <v>0</v>
      </c>
      <c r="AD43" s="516">
        <f t="shared" si="30"/>
        <v>2004</v>
      </c>
      <c r="AE43" s="748">
        <f t="shared" si="31"/>
        <v>0</v>
      </c>
      <c r="AF43" s="749">
        <f t="shared" si="32"/>
        <v>660000</v>
      </c>
      <c r="AG43" s="746">
        <f t="shared" si="33"/>
        <v>660000</v>
      </c>
      <c r="AH43" s="745">
        <f t="shared" si="34"/>
        <v>660000</v>
      </c>
      <c r="AI43" s="11"/>
    </row>
    <row r="44" spans="1:35" ht="15" hidden="1" customHeight="1" x14ac:dyDescent="0.2">
      <c r="A44" s="775" t="s">
        <v>1221</v>
      </c>
      <c r="B44" s="760">
        <v>12</v>
      </c>
      <c r="C44" s="692" t="s">
        <v>1224</v>
      </c>
      <c r="D44" s="693" t="str">
        <f t="shared" si="19"/>
        <v>2.06.02.01.31</v>
      </c>
      <c r="E44" s="694" t="s">
        <v>169</v>
      </c>
      <c r="F44" s="603" t="s">
        <v>128</v>
      </c>
      <c r="G44" s="695" t="s">
        <v>398</v>
      </c>
      <c r="H44" s="696"/>
      <c r="I44" s="695" t="s">
        <v>257</v>
      </c>
      <c r="J44" s="692">
        <v>2004</v>
      </c>
      <c r="K44" s="696"/>
      <c r="L44" s="696" t="s">
        <v>128</v>
      </c>
      <c r="M44" s="696" t="s">
        <v>128</v>
      </c>
      <c r="N44" s="696" t="s">
        <v>128</v>
      </c>
      <c r="O44" s="696" t="s">
        <v>128</v>
      </c>
      <c r="P44" s="692" t="s">
        <v>130</v>
      </c>
      <c r="Q44" s="814">
        <v>1470000</v>
      </c>
      <c r="R44" s="563"/>
      <c r="S44" s="516" t="str">
        <f t="shared" si="2"/>
        <v>2.06.02</v>
      </c>
      <c r="T44" s="524" t="str">
        <f t="shared" si="20"/>
        <v>ALAT RUMAH TANGGA</v>
      </c>
      <c r="U44" s="516">
        <f t="shared" si="21"/>
        <v>5</v>
      </c>
      <c r="V44" s="769">
        <f t="shared" si="22"/>
        <v>294000</v>
      </c>
      <c r="W44" s="516">
        <f t="shared" si="23"/>
        <v>10</v>
      </c>
      <c r="X44" s="770">
        <f t="shared" si="24"/>
        <v>1470000</v>
      </c>
      <c r="Y44" s="771">
        <f t="shared" si="25"/>
        <v>0</v>
      </c>
      <c r="Z44" s="769">
        <f t="shared" si="26"/>
        <v>0</v>
      </c>
      <c r="AA44" s="769">
        <f t="shared" si="27"/>
        <v>0</v>
      </c>
      <c r="AB44" s="769">
        <f t="shared" si="28"/>
        <v>0</v>
      </c>
      <c r="AC44" s="769">
        <f t="shared" si="29"/>
        <v>0</v>
      </c>
      <c r="AD44" s="516">
        <f t="shared" si="30"/>
        <v>2004</v>
      </c>
      <c r="AE44" s="748">
        <f t="shared" si="31"/>
        <v>0</v>
      </c>
      <c r="AF44" s="749">
        <f t="shared" si="32"/>
        <v>1470000</v>
      </c>
      <c r="AG44" s="746">
        <f t="shared" si="33"/>
        <v>1470000</v>
      </c>
      <c r="AH44" s="745">
        <f t="shared" si="34"/>
        <v>1470000</v>
      </c>
      <c r="AI44" s="11"/>
    </row>
    <row r="45" spans="1:35" ht="18" hidden="1" customHeight="1" x14ac:dyDescent="0.2">
      <c r="A45" s="775" t="s">
        <v>1221</v>
      </c>
      <c r="B45" s="760">
        <v>13</v>
      </c>
      <c r="C45" s="692" t="s">
        <v>221</v>
      </c>
      <c r="D45" s="693" t="str">
        <f t="shared" si="19"/>
        <v>2.06.02.04.04</v>
      </c>
      <c r="E45" s="694" t="s">
        <v>158</v>
      </c>
      <c r="F45" s="603" t="s">
        <v>128</v>
      </c>
      <c r="G45" s="695" t="s">
        <v>251</v>
      </c>
      <c r="H45" s="692"/>
      <c r="I45" s="695" t="s">
        <v>140</v>
      </c>
      <c r="J45" s="692" t="s">
        <v>108</v>
      </c>
      <c r="K45" s="696"/>
      <c r="L45" s="696" t="s">
        <v>128</v>
      </c>
      <c r="M45" s="696" t="s">
        <v>128</v>
      </c>
      <c r="N45" s="696" t="s">
        <v>128</v>
      </c>
      <c r="O45" s="696" t="s">
        <v>128</v>
      </c>
      <c r="P45" s="692" t="s">
        <v>130</v>
      </c>
      <c r="Q45" s="814">
        <v>6650000</v>
      </c>
      <c r="R45" s="563"/>
      <c r="S45" s="516" t="str">
        <f t="shared" si="2"/>
        <v>2.06.02</v>
      </c>
      <c r="T45" s="524" t="str">
        <f t="shared" si="20"/>
        <v>ALAT RUMAH TANGGA</v>
      </c>
      <c r="U45" s="516">
        <f t="shared" si="21"/>
        <v>5</v>
      </c>
      <c r="V45" s="769">
        <f t="shared" si="22"/>
        <v>1330000</v>
      </c>
      <c r="W45" s="516">
        <f t="shared" si="23"/>
        <v>9</v>
      </c>
      <c r="X45" s="770">
        <f t="shared" si="24"/>
        <v>6650000</v>
      </c>
      <c r="Y45" s="771">
        <f t="shared" si="25"/>
        <v>0</v>
      </c>
      <c r="Z45" s="769">
        <f t="shared" si="26"/>
        <v>0</v>
      </c>
      <c r="AA45" s="769">
        <f t="shared" si="27"/>
        <v>0</v>
      </c>
      <c r="AB45" s="769">
        <f t="shared" si="28"/>
        <v>0</v>
      </c>
      <c r="AC45" s="769">
        <f t="shared" si="29"/>
        <v>0</v>
      </c>
      <c r="AD45" s="516" t="str">
        <f t="shared" si="30"/>
        <v>2005</v>
      </c>
      <c r="AE45" s="748">
        <f t="shared" si="31"/>
        <v>0</v>
      </c>
      <c r="AF45" s="749">
        <f t="shared" si="32"/>
        <v>6650000</v>
      </c>
      <c r="AG45" s="746">
        <f t="shared" si="33"/>
        <v>6650000</v>
      </c>
      <c r="AH45" s="745">
        <f t="shared" si="34"/>
        <v>6650000</v>
      </c>
      <c r="AI45" s="11"/>
    </row>
    <row r="46" spans="1:35" ht="15" hidden="1" customHeight="1" x14ac:dyDescent="0.2">
      <c r="A46" s="775" t="s">
        <v>1221</v>
      </c>
      <c r="B46" s="760">
        <v>14</v>
      </c>
      <c r="C46" s="692" t="s">
        <v>1225</v>
      </c>
      <c r="D46" s="693" t="str">
        <f t="shared" si="19"/>
        <v>2.06.02.01.04</v>
      </c>
      <c r="E46" s="694" t="s">
        <v>170</v>
      </c>
      <c r="F46" s="603" t="s">
        <v>128</v>
      </c>
      <c r="G46" s="695" t="s">
        <v>249</v>
      </c>
      <c r="H46" s="692"/>
      <c r="I46" s="695" t="s">
        <v>255</v>
      </c>
      <c r="J46" s="692" t="s">
        <v>108</v>
      </c>
      <c r="K46" s="696"/>
      <c r="L46" s="696" t="s">
        <v>128</v>
      </c>
      <c r="M46" s="696" t="s">
        <v>128</v>
      </c>
      <c r="N46" s="696" t="s">
        <v>128</v>
      </c>
      <c r="O46" s="696" t="s">
        <v>128</v>
      </c>
      <c r="P46" s="692" t="s">
        <v>130</v>
      </c>
      <c r="Q46" s="814">
        <v>560000</v>
      </c>
      <c r="R46" s="563"/>
      <c r="S46" s="516" t="str">
        <f t="shared" si="2"/>
        <v>2.06.02</v>
      </c>
      <c r="T46" s="524" t="str">
        <f t="shared" si="20"/>
        <v>ALAT RUMAH TANGGA</v>
      </c>
      <c r="U46" s="516">
        <f t="shared" si="21"/>
        <v>5</v>
      </c>
      <c r="V46" s="769">
        <f t="shared" si="22"/>
        <v>112000</v>
      </c>
      <c r="W46" s="516">
        <f t="shared" si="23"/>
        <v>9</v>
      </c>
      <c r="X46" s="770">
        <f t="shared" si="24"/>
        <v>560000</v>
      </c>
      <c r="Y46" s="771">
        <f t="shared" si="25"/>
        <v>0</v>
      </c>
      <c r="Z46" s="769">
        <f t="shared" si="26"/>
        <v>0</v>
      </c>
      <c r="AA46" s="769">
        <f t="shared" si="27"/>
        <v>0</v>
      </c>
      <c r="AB46" s="769">
        <f t="shared" si="28"/>
        <v>0</v>
      </c>
      <c r="AC46" s="769">
        <f t="shared" si="29"/>
        <v>0</v>
      </c>
      <c r="AD46" s="516" t="str">
        <f t="shared" si="30"/>
        <v>2005</v>
      </c>
      <c r="AE46" s="748">
        <f t="shared" si="31"/>
        <v>0</v>
      </c>
      <c r="AF46" s="749">
        <f t="shared" si="32"/>
        <v>560000</v>
      </c>
      <c r="AG46" s="746">
        <f t="shared" si="33"/>
        <v>560000</v>
      </c>
      <c r="AH46" s="745">
        <f t="shared" si="34"/>
        <v>560000</v>
      </c>
      <c r="AI46" s="11"/>
    </row>
    <row r="47" spans="1:35" ht="16" hidden="1" x14ac:dyDescent="0.2">
      <c r="A47" s="775" t="s">
        <v>1221</v>
      </c>
      <c r="B47" s="760">
        <v>15</v>
      </c>
      <c r="C47" s="692" t="s">
        <v>670</v>
      </c>
      <c r="D47" s="693" t="str">
        <f t="shared" si="19"/>
        <v>2.06.04.03.05</v>
      </c>
      <c r="E47" s="694" t="s">
        <v>440</v>
      </c>
      <c r="F47" s="603" t="s">
        <v>128</v>
      </c>
      <c r="G47" s="695" t="s">
        <v>249</v>
      </c>
      <c r="H47" s="692"/>
      <c r="I47" s="695" t="s">
        <v>257</v>
      </c>
      <c r="J47" s="692" t="s">
        <v>108</v>
      </c>
      <c r="K47" s="696"/>
      <c r="L47" s="696" t="s">
        <v>128</v>
      </c>
      <c r="M47" s="696" t="s">
        <v>128</v>
      </c>
      <c r="N47" s="696" t="s">
        <v>128</v>
      </c>
      <c r="O47" s="696" t="s">
        <v>128</v>
      </c>
      <c r="P47" s="692" t="s">
        <v>130</v>
      </c>
      <c r="Q47" s="814">
        <v>3920000</v>
      </c>
      <c r="R47" s="563"/>
      <c r="S47" s="516" t="str">
        <f t="shared" si="2"/>
        <v>2.06.04</v>
      </c>
      <c r="T47" s="524" t="str">
        <f t="shared" si="20"/>
        <v>MEJA DAN KURSI KERJA/RAPAT PEJABAT</v>
      </c>
      <c r="U47" s="516">
        <f t="shared" si="21"/>
        <v>5</v>
      </c>
      <c r="V47" s="769">
        <f t="shared" si="22"/>
        <v>784000</v>
      </c>
      <c r="W47" s="516">
        <f t="shared" si="23"/>
        <v>9</v>
      </c>
      <c r="X47" s="770">
        <f t="shared" si="24"/>
        <v>3920000</v>
      </c>
      <c r="Y47" s="771">
        <f t="shared" si="25"/>
        <v>0</v>
      </c>
      <c r="Z47" s="769">
        <f t="shared" si="26"/>
        <v>0</v>
      </c>
      <c r="AA47" s="769">
        <f t="shared" si="27"/>
        <v>0</v>
      </c>
      <c r="AB47" s="769">
        <f t="shared" si="28"/>
        <v>0</v>
      </c>
      <c r="AC47" s="769">
        <f t="shared" si="29"/>
        <v>0</v>
      </c>
      <c r="AD47" s="516" t="str">
        <f t="shared" si="30"/>
        <v>2005</v>
      </c>
      <c r="AE47" s="748">
        <f t="shared" si="31"/>
        <v>0</v>
      </c>
      <c r="AF47" s="749">
        <f t="shared" si="32"/>
        <v>3920000</v>
      </c>
      <c r="AG47" s="746">
        <f t="shared" si="33"/>
        <v>3920000</v>
      </c>
      <c r="AH47" s="745">
        <f t="shared" si="34"/>
        <v>3920000</v>
      </c>
      <c r="AI47" s="11"/>
    </row>
    <row r="48" spans="1:35" ht="15" hidden="1" customHeight="1" x14ac:dyDescent="0.2">
      <c r="A48" s="775" t="s">
        <v>1221</v>
      </c>
      <c r="B48" s="760">
        <v>16</v>
      </c>
      <c r="C48" s="692" t="s">
        <v>221</v>
      </c>
      <c r="D48" s="693" t="str">
        <f t="shared" si="19"/>
        <v>2.06.02.04.04</v>
      </c>
      <c r="E48" s="694" t="s">
        <v>158</v>
      </c>
      <c r="F48" s="603" t="s">
        <v>128</v>
      </c>
      <c r="G48" s="695" t="s">
        <v>251</v>
      </c>
      <c r="H48" s="696"/>
      <c r="I48" s="695" t="s">
        <v>140</v>
      </c>
      <c r="J48" s="692" t="s">
        <v>108</v>
      </c>
      <c r="K48" s="696"/>
      <c r="L48" s="696" t="s">
        <v>128</v>
      </c>
      <c r="M48" s="696" t="s">
        <v>128</v>
      </c>
      <c r="N48" s="696" t="s">
        <v>128</v>
      </c>
      <c r="O48" s="696" t="s">
        <v>128</v>
      </c>
      <c r="P48" s="692" t="s">
        <v>130</v>
      </c>
      <c r="Q48" s="814">
        <v>3800000</v>
      </c>
      <c r="R48" s="563"/>
      <c r="S48" s="516" t="str">
        <f t="shared" si="2"/>
        <v>2.06.02</v>
      </c>
      <c r="T48" s="524" t="str">
        <f t="shared" si="20"/>
        <v>ALAT RUMAH TANGGA</v>
      </c>
      <c r="U48" s="516">
        <f t="shared" si="21"/>
        <v>5</v>
      </c>
      <c r="V48" s="769">
        <f t="shared" si="22"/>
        <v>760000</v>
      </c>
      <c r="W48" s="516">
        <f t="shared" si="23"/>
        <v>9</v>
      </c>
      <c r="X48" s="770">
        <f t="shared" si="24"/>
        <v>3800000</v>
      </c>
      <c r="Y48" s="771">
        <f t="shared" si="25"/>
        <v>0</v>
      </c>
      <c r="Z48" s="769">
        <f t="shared" si="26"/>
        <v>0</v>
      </c>
      <c r="AA48" s="769">
        <f t="shared" si="27"/>
        <v>0</v>
      </c>
      <c r="AB48" s="769">
        <f t="shared" si="28"/>
        <v>0</v>
      </c>
      <c r="AC48" s="769">
        <f t="shared" si="29"/>
        <v>0</v>
      </c>
      <c r="AD48" s="516" t="str">
        <f t="shared" si="30"/>
        <v>2005</v>
      </c>
      <c r="AE48" s="748">
        <f t="shared" si="31"/>
        <v>0</v>
      </c>
      <c r="AF48" s="749">
        <f t="shared" si="32"/>
        <v>3800000</v>
      </c>
      <c r="AG48" s="746">
        <f t="shared" si="33"/>
        <v>3800000</v>
      </c>
      <c r="AH48" s="745">
        <f t="shared" si="34"/>
        <v>3800000</v>
      </c>
      <c r="AI48" s="11"/>
    </row>
    <row r="49" spans="1:35" ht="15" hidden="1" customHeight="1" x14ac:dyDescent="0.2">
      <c r="A49" s="775" t="s">
        <v>1221</v>
      </c>
      <c r="B49" s="760">
        <v>17</v>
      </c>
      <c r="C49" s="692" t="s">
        <v>1209</v>
      </c>
      <c r="D49" s="693" t="str">
        <f t="shared" si="19"/>
        <v>2.06.04.07.04</v>
      </c>
      <c r="E49" s="694" t="s">
        <v>161</v>
      </c>
      <c r="F49" s="603" t="s">
        <v>128</v>
      </c>
      <c r="G49" s="695" t="s">
        <v>249</v>
      </c>
      <c r="H49" s="696"/>
      <c r="I49" s="692" t="s">
        <v>254</v>
      </c>
      <c r="J49" s="692" t="s">
        <v>108</v>
      </c>
      <c r="K49" s="696"/>
      <c r="L49" s="696" t="s">
        <v>128</v>
      </c>
      <c r="M49" s="696" t="s">
        <v>128</v>
      </c>
      <c r="N49" s="696" t="s">
        <v>128</v>
      </c>
      <c r="O49" s="696" t="s">
        <v>128</v>
      </c>
      <c r="P49" s="692" t="s">
        <v>130</v>
      </c>
      <c r="Q49" s="814">
        <v>660000</v>
      </c>
      <c r="R49" s="707"/>
      <c r="S49" s="516" t="str">
        <f t="shared" si="2"/>
        <v>2.06.04</v>
      </c>
      <c r="T49" s="524" t="str">
        <f t="shared" si="20"/>
        <v>MEJA DAN KURSI KERJA/RAPAT PEJABAT</v>
      </c>
      <c r="U49" s="516">
        <f t="shared" si="21"/>
        <v>5</v>
      </c>
      <c r="V49" s="769">
        <f t="shared" si="22"/>
        <v>132000</v>
      </c>
      <c r="W49" s="516">
        <f t="shared" si="23"/>
        <v>9</v>
      </c>
      <c r="X49" s="770">
        <f t="shared" si="24"/>
        <v>660000</v>
      </c>
      <c r="Y49" s="771">
        <f t="shared" si="25"/>
        <v>0</v>
      </c>
      <c r="Z49" s="769">
        <f t="shared" si="26"/>
        <v>0</v>
      </c>
      <c r="AA49" s="769">
        <f t="shared" si="27"/>
        <v>0</v>
      </c>
      <c r="AB49" s="769">
        <f t="shared" si="28"/>
        <v>0</v>
      </c>
      <c r="AC49" s="769">
        <f t="shared" si="29"/>
        <v>0</v>
      </c>
      <c r="AD49" s="516" t="str">
        <f t="shared" si="30"/>
        <v>2005</v>
      </c>
      <c r="AE49" s="748">
        <f t="shared" si="31"/>
        <v>0</v>
      </c>
      <c r="AF49" s="749">
        <f t="shared" si="32"/>
        <v>660000</v>
      </c>
      <c r="AG49" s="746">
        <f t="shared" si="33"/>
        <v>660000</v>
      </c>
      <c r="AH49" s="745">
        <f t="shared" si="34"/>
        <v>660000</v>
      </c>
      <c r="AI49" s="11"/>
    </row>
    <row r="50" spans="1:35" ht="17.25" hidden="1" customHeight="1" x14ac:dyDescent="0.2">
      <c r="A50" s="775" t="s">
        <v>1221</v>
      </c>
      <c r="B50" s="760">
        <v>18</v>
      </c>
      <c r="C50" s="692" t="s">
        <v>221</v>
      </c>
      <c r="D50" s="693" t="str">
        <f t="shared" si="19"/>
        <v>2.06.02.04.04</v>
      </c>
      <c r="E50" s="694" t="s">
        <v>158</v>
      </c>
      <c r="F50" s="603" t="s">
        <v>128</v>
      </c>
      <c r="G50" s="695" t="s">
        <v>133</v>
      </c>
      <c r="H50" s="696"/>
      <c r="I50" s="692" t="s">
        <v>140</v>
      </c>
      <c r="J50" s="692" t="s">
        <v>108</v>
      </c>
      <c r="K50" s="696"/>
      <c r="L50" s="696" t="s">
        <v>128</v>
      </c>
      <c r="M50" s="696" t="s">
        <v>128</v>
      </c>
      <c r="N50" s="696" t="s">
        <v>128</v>
      </c>
      <c r="O50" s="696" t="s">
        <v>128</v>
      </c>
      <c r="P50" s="692" t="s">
        <v>130</v>
      </c>
      <c r="Q50" s="814">
        <v>2450000</v>
      </c>
      <c r="R50" s="563"/>
      <c r="S50" s="516" t="str">
        <f t="shared" si="2"/>
        <v>2.06.02</v>
      </c>
      <c r="T50" s="524" t="str">
        <f t="shared" si="20"/>
        <v>ALAT RUMAH TANGGA</v>
      </c>
      <c r="U50" s="516">
        <f t="shared" si="21"/>
        <v>5</v>
      </c>
      <c r="V50" s="769">
        <f t="shared" si="22"/>
        <v>490000</v>
      </c>
      <c r="W50" s="516">
        <f t="shared" si="23"/>
        <v>9</v>
      </c>
      <c r="X50" s="770">
        <f t="shared" si="24"/>
        <v>2450000</v>
      </c>
      <c r="Y50" s="771">
        <f t="shared" si="25"/>
        <v>0</v>
      </c>
      <c r="Z50" s="769">
        <f t="shared" si="26"/>
        <v>0</v>
      </c>
      <c r="AA50" s="769">
        <f t="shared" si="27"/>
        <v>0</v>
      </c>
      <c r="AB50" s="769">
        <f t="shared" si="28"/>
        <v>0</v>
      </c>
      <c r="AC50" s="769">
        <f t="shared" si="29"/>
        <v>0</v>
      </c>
      <c r="AD50" s="516" t="str">
        <f t="shared" si="30"/>
        <v>2005</v>
      </c>
      <c r="AE50" s="748">
        <f t="shared" si="31"/>
        <v>0</v>
      </c>
      <c r="AF50" s="749">
        <f t="shared" si="32"/>
        <v>2450000</v>
      </c>
      <c r="AG50" s="746">
        <f t="shared" si="33"/>
        <v>2450000</v>
      </c>
      <c r="AH50" s="745">
        <f t="shared" si="34"/>
        <v>2450000</v>
      </c>
      <c r="AI50" s="11"/>
    </row>
    <row r="51" spans="1:35" ht="15" hidden="1" customHeight="1" x14ac:dyDescent="0.2">
      <c r="A51" s="775" t="s">
        <v>1221</v>
      </c>
      <c r="B51" s="760">
        <v>19</v>
      </c>
      <c r="C51" s="692" t="s">
        <v>220</v>
      </c>
      <c r="D51" s="693" t="str">
        <f t="shared" si="19"/>
        <v>2.06.01.04.04</v>
      </c>
      <c r="E51" s="694" t="s">
        <v>165</v>
      </c>
      <c r="F51" s="603" t="s">
        <v>128</v>
      </c>
      <c r="G51" s="695" t="s">
        <v>269</v>
      </c>
      <c r="H51" s="696"/>
      <c r="I51" s="692" t="s">
        <v>259</v>
      </c>
      <c r="J51" s="692" t="s">
        <v>108</v>
      </c>
      <c r="K51" s="696"/>
      <c r="L51" s="696" t="s">
        <v>128</v>
      </c>
      <c r="M51" s="696" t="s">
        <v>128</v>
      </c>
      <c r="N51" s="696" t="s">
        <v>128</v>
      </c>
      <c r="O51" s="696" t="s">
        <v>128</v>
      </c>
      <c r="P51" s="692" t="s">
        <v>130</v>
      </c>
      <c r="Q51" s="814">
        <v>630000</v>
      </c>
      <c r="R51" s="563"/>
      <c r="S51" s="516" t="str">
        <f t="shared" si="2"/>
        <v>2.06.01</v>
      </c>
      <c r="T51" s="524" t="str">
        <f t="shared" si="20"/>
        <v>ALAT KANTOR</v>
      </c>
      <c r="U51" s="516">
        <f t="shared" si="21"/>
        <v>5</v>
      </c>
      <c r="V51" s="769">
        <f t="shared" si="22"/>
        <v>126000</v>
      </c>
      <c r="W51" s="516">
        <f t="shared" si="23"/>
        <v>9</v>
      </c>
      <c r="X51" s="770">
        <f t="shared" si="24"/>
        <v>630000</v>
      </c>
      <c r="Y51" s="771">
        <f t="shared" si="25"/>
        <v>0</v>
      </c>
      <c r="Z51" s="769">
        <f t="shared" si="26"/>
        <v>0</v>
      </c>
      <c r="AA51" s="769">
        <f t="shared" si="27"/>
        <v>0</v>
      </c>
      <c r="AB51" s="769">
        <f t="shared" si="28"/>
        <v>0</v>
      </c>
      <c r="AC51" s="769">
        <f t="shared" si="29"/>
        <v>0</v>
      </c>
      <c r="AD51" s="516" t="str">
        <f t="shared" si="30"/>
        <v>2005</v>
      </c>
      <c r="AE51" s="748">
        <f t="shared" si="31"/>
        <v>0</v>
      </c>
      <c r="AF51" s="749">
        <f t="shared" si="32"/>
        <v>630000</v>
      </c>
      <c r="AG51" s="746">
        <f t="shared" si="33"/>
        <v>630000</v>
      </c>
      <c r="AH51" s="745">
        <f t="shared" si="34"/>
        <v>630000</v>
      </c>
      <c r="AI51" s="11"/>
    </row>
    <row r="52" spans="1:35" ht="15" hidden="1" customHeight="1" x14ac:dyDescent="0.2">
      <c r="A52" s="775" t="s">
        <v>1221</v>
      </c>
      <c r="B52" s="760">
        <v>20</v>
      </c>
      <c r="C52" s="692" t="s">
        <v>221</v>
      </c>
      <c r="D52" s="693" t="str">
        <f t="shared" si="19"/>
        <v>2.06.02.04.04</v>
      </c>
      <c r="E52" s="694" t="s">
        <v>158</v>
      </c>
      <c r="F52" s="603" t="s">
        <v>128</v>
      </c>
      <c r="G52" s="695" t="s">
        <v>251</v>
      </c>
      <c r="H52" s="696"/>
      <c r="I52" s="692" t="s">
        <v>140</v>
      </c>
      <c r="J52" s="692" t="s">
        <v>108</v>
      </c>
      <c r="K52" s="696"/>
      <c r="L52" s="696" t="s">
        <v>128</v>
      </c>
      <c r="M52" s="696" t="s">
        <v>128</v>
      </c>
      <c r="N52" s="696" t="s">
        <v>128</v>
      </c>
      <c r="O52" s="696" t="s">
        <v>128</v>
      </c>
      <c r="P52" s="692" t="s">
        <v>130</v>
      </c>
      <c r="Q52" s="814">
        <v>4400000</v>
      </c>
      <c r="R52" s="707"/>
      <c r="S52" s="516" t="str">
        <f t="shared" si="2"/>
        <v>2.06.02</v>
      </c>
      <c r="T52" s="524" t="str">
        <f t="shared" si="20"/>
        <v>ALAT RUMAH TANGGA</v>
      </c>
      <c r="U52" s="516">
        <f t="shared" si="21"/>
        <v>5</v>
      </c>
      <c r="V52" s="769">
        <f t="shared" si="22"/>
        <v>880000</v>
      </c>
      <c r="W52" s="516">
        <f t="shared" si="23"/>
        <v>9</v>
      </c>
      <c r="X52" s="770">
        <f t="shared" si="24"/>
        <v>4400000</v>
      </c>
      <c r="Y52" s="771">
        <f t="shared" si="25"/>
        <v>0</v>
      </c>
      <c r="Z52" s="769">
        <f t="shared" si="26"/>
        <v>0</v>
      </c>
      <c r="AA52" s="769">
        <f t="shared" si="27"/>
        <v>0</v>
      </c>
      <c r="AB52" s="769">
        <f t="shared" si="28"/>
        <v>0</v>
      </c>
      <c r="AC52" s="769">
        <f t="shared" si="29"/>
        <v>0</v>
      </c>
      <c r="AD52" s="516" t="str">
        <f t="shared" si="30"/>
        <v>2005</v>
      </c>
      <c r="AE52" s="748">
        <f t="shared" si="31"/>
        <v>0</v>
      </c>
      <c r="AF52" s="749">
        <f t="shared" si="32"/>
        <v>4400000</v>
      </c>
      <c r="AG52" s="746">
        <f t="shared" si="33"/>
        <v>4400000</v>
      </c>
      <c r="AH52" s="745">
        <f t="shared" si="34"/>
        <v>4400000</v>
      </c>
      <c r="AI52" s="11"/>
    </row>
    <row r="53" spans="1:35" s="37" customFormat="1" ht="32" hidden="1" x14ac:dyDescent="0.2">
      <c r="A53" s="775" t="s">
        <v>1221</v>
      </c>
      <c r="B53" s="760">
        <v>21</v>
      </c>
      <c r="C53" s="692" t="s">
        <v>226</v>
      </c>
      <c r="D53" s="693" t="str">
        <f t="shared" si="19"/>
        <v>2.06.04.01.08</v>
      </c>
      <c r="E53" s="694" t="s">
        <v>408</v>
      </c>
      <c r="F53" s="603" t="s">
        <v>128</v>
      </c>
      <c r="G53" s="695" t="s">
        <v>271</v>
      </c>
      <c r="H53" s="696"/>
      <c r="I53" s="695" t="s">
        <v>255</v>
      </c>
      <c r="J53" s="692" t="s">
        <v>108</v>
      </c>
      <c r="K53" s="696"/>
      <c r="L53" s="696" t="s">
        <v>128</v>
      </c>
      <c r="M53" s="696" t="s">
        <v>128</v>
      </c>
      <c r="N53" s="696" t="s">
        <v>128</v>
      </c>
      <c r="O53" s="696" t="s">
        <v>128</v>
      </c>
      <c r="P53" s="692" t="s">
        <v>130</v>
      </c>
      <c r="Q53" s="814">
        <v>1350000</v>
      </c>
      <c r="R53" s="708"/>
      <c r="S53" s="516" t="str">
        <f t="shared" si="2"/>
        <v>2.06.04</v>
      </c>
      <c r="T53" s="524" t="str">
        <f t="shared" si="20"/>
        <v>MEJA DAN KURSI KERJA/RAPAT PEJABAT</v>
      </c>
      <c r="U53" s="516">
        <f t="shared" si="21"/>
        <v>5</v>
      </c>
      <c r="V53" s="769">
        <f t="shared" si="22"/>
        <v>270000</v>
      </c>
      <c r="W53" s="516">
        <f t="shared" si="23"/>
        <v>9</v>
      </c>
      <c r="X53" s="770">
        <f t="shared" si="24"/>
        <v>1350000</v>
      </c>
      <c r="Y53" s="771">
        <f t="shared" si="25"/>
        <v>0</v>
      </c>
      <c r="Z53" s="769">
        <f t="shared" si="26"/>
        <v>0</v>
      </c>
      <c r="AA53" s="769">
        <f t="shared" si="27"/>
        <v>0</v>
      </c>
      <c r="AB53" s="769">
        <f t="shared" si="28"/>
        <v>0</v>
      </c>
      <c r="AC53" s="769">
        <f t="shared" si="29"/>
        <v>0</v>
      </c>
      <c r="AD53" s="516" t="str">
        <f t="shared" si="30"/>
        <v>2005</v>
      </c>
      <c r="AE53" s="748">
        <f t="shared" si="31"/>
        <v>0</v>
      </c>
      <c r="AF53" s="749">
        <f t="shared" si="32"/>
        <v>1350000</v>
      </c>
      <c r="AG53" s="746">
        <f t="shared" si="33"/>
        <v>1350000</v>
      </c>
      <c r="AH53" s="745">
        <f t="shared" si="34"/>
        <v>1350000</v>
      </c>
      <c r="AI53" s="11"/>
    </row>
    <row r="54" spans="1:35" s="37" customFormat="1" ht="32" hidden="1" x14ac:dyDescent="0.2">
      <c r="A54" s="775" t="s">
        <v>1221</v>
      </c>
      <c r="B54" s="760">
        <v>22</v>
      </c>
      <c r="C54" s="692" t="s">
        <v>226</v>
      </c>
      <c r="D54" s="693" t="str">
        <f t="shared" si="19"/>
        <v>2.06.04.01.08</v>
      </c>
      <c r="E54" s="694" t="s">
        <v>408</v>
      </c>
      <c r="F54" s="603" t="s">
        <v>128</v>
      </c>
      <c r="G54" s="695" t="s">
        <v>271</v>
      </c>
      <c r="H54" s="696"/>
      <c r="I54" s="695" t="s">
        <v>255</v>
      </c>
      <c r="J54" s="692" t="s">
        <v>108</v>
      </c>
      <c r="K54" s="696"/>
      <c r="L54" s="696" t="s">
        <v>128</v>
      </c>
      <c r="M54" s="696" t="s">
        <v>128</v>
      </c>
      <c r="N54" s="696" t="s">
        <v>128</v>
      </c>
      <c r="O54" s="696" t="s">
        <v>128</v>
      </c>
      <c r="P54" s="692" t="s">
        <v>130</v>
      </c>
      <c r="Q54" s="814">
        <v>1350000</v>
      </c>
      <c r="R54" s="708"/>
      <c r="S54" s="516" t="str">
        <f t="shared" si="2"/>
        <v>2.06.04</v>
      </c>
      <c r="T54" s="524" t="str">
        <f t="shared" si="20"/>
        <v>MEJA DAN KURSI KERJA/RAPAT PEJABAT</v>
      </c>
      <c r="U54" s="516">
        <f t="shared" si="21"/>
        <v>5</v>
      </c>
      <c r="V54" s="769">
        <f t="shared" si="22"/>
        <v>270000</v>
      </c>
      <c r="W54" s="516">
        <f t="shared" si="23"/>
        <v>9</v>
      </c>
      <c r="X54" s="770">
        <f t="shared" si="24"/>
        <v>1350000</v>
      </c>
      <c r="Y54" s="771">
        <f t="shared" si="25"/>
        <v>0</v>
      </c>
      <c r="Z54" s="769">
        <f t="shared" si="26"/>
        <v>0</v>
      </c>
      <c r="AA54" s="769">
        <f t="shared" si="27"/>
        <v>0</v>
      </c>
      <c r="AB54" s="769">
        <f t="shared" si="28"/>
        <v>0</v>
      </c>
      <c r="AC54" s="769">
        <f t="shared" si="29"/>
        <v>0</v>
      </c>
      <c r="AD54" s="516" t="str">
        <f t="shared" si="30"/>
        <v>2005</v>
      </c>
      <c r="AE54" s="748">
        <f t="shared" si="31"/>
        <v>0</v>
      </c>
      <c r="AF54" s="749">
        <f t="shared" si="32"/>
        <v>1350000</v>
      </c>
      <c r="AG54" s="746">
        <f t="shared" si="33"/>
        <v>1350000</v>
      </c>
      <c r="AH54" s="745">
        <f t="shared" si="34"/>
        <v>1350000</v>
      </c>
      <c r="AI54" s="11"/>
    </row>
    <row r="55" spans="1:35" s="37" customFormat="1" ht="32" hidden="1" x14ac:dyDescent="0.2">
      <c r="A55" s="775" t="s">
        <v>1221</v>
      </c>
      <c r="B55" s="760">
        <v>23</v>
      </c>
      <c r="C55" s="692" t="s">
        <v>226</v>
      </c>
      <c r="D55" s="693" t="str">
        <f t="shared" si="19"/>
        <v>2.06.04.01.08</v>
      </c>
      <c r="E55" s="694" t="s">
        <v>408</v>
      </c>
      <c r="F55" s="603" t="s">
        <v>128</v>
      </c>
      <c r="G55" s="695" t="s">
        <v>271</v>
      </c>
      <c r="H55" s="696"/>
      <c r="I55" s="695" t="s">
        <v>255</v>
      </c>
      <c r="J55" s="692" t="s">
        <v>108</v>
      </c>
      <c r="K55" s="696"/>
      <c r="L55" s="696" t="s">
        <v>128</v>
      </c>
      <c r="M55" s="696" t="s">
        <v>128</v>
      </c>
      <c r="N55" s="696" t="s">
        <v>128</v>
      </c>
      <c r="O55" s="696" t="s">
        <v>128</v>
      </c>
      <c r="P55" s="692" t="s">
        <v>130</v>
      </c>
      <c r="Q55" s="814">
        <v>1350000</v>
      </c>
      <c r="R55" s="708"/>
      <c r="S55" s="516" t="str">
        <f t="shared" si="2"/>
        <v>2.06.04</v>
      </c>
      <c r="T55" s="524" t="str">
        <f t="shared" si="20"/>
        <v>MEJA DAN KURSI KERJA/RAPAT PEJABAT</v>
      </c>
      <c r="U55" s="516">
        <f t="shared" si="21"/>
        <v>5</v>
      </c>
      <c r="V55" s="769">
        <f t="shared" si="22"/>
        <v>270000</v>
      </c>
      <c r="W55" s="516">
        <f t="shared" si="23"/>
        <v>9</v>
      </c>
      <c r="X55" s="770">
        <f t="shared" si="24"/>
        <v>1350000</v>
      </c>
      <c r="Y55" s="771">
        <f t="shared" si="25"/>
        <v>0</v>
      </c>
      <c r="Z55" s="769">
        <f t="shared" si="26"/>
        <v>0</v>
      </c>
      <c r="AA55" s="769">
        <f t="shared" si="27"/>
        <v>0</v>
      </c>
      <c r="AB55" s="769">
        <f t="shared" si="28"/>
        <v>0</v>
      </c>
      <c r="AC55" s="769">
        <f t="shared" si="29"/>
        <v>0</v>
      </c>
      <c r="AD55" s="516" t="str">
        <f t="shared" si="30"/>
        <v>2005</v>
      </c>
      <c r="AE55" s="748">
        <f t="shared" si="31"/>
        <v>0</v>
      </c>
      <c r="AF55" s="749">
        <f t="shared" si="32"/>
        <v>1350000</v>
      </c>
      <c r="AG55" s="746">
        <f t="shared" si="33"/>
        <v>1350000</v>
      </c>
      <c r="AH55" s="745">
        <f t="shared" si="34"/>
        <v>1350000</v>
      </c>
      <c r="AI55" s="11"/>
    </row>
    <row r="56" spans="1:35" s="37" customFormat="1" ht="32" hidden="1" x14ac:dyDescent="0.2">
      <c r="A56" s="775" t="s">
        <v>1221</v>
      </c>
      <c r="B56" s="760">
        <v>24</v>
      </c>
      <c r="C56" s="692" t="s">
        <v>226</v>
      </c>
      <c r="D56" s="693" t="str">
        <f t="shared" si="19"/>
        <v>2.06.04.01.08</v>
      </c>
      <c r="E56" s="694" t="s">
        <v>408</v>
      </c>
      <c r="F56" s="603" t="s">
        <v>128</v>
      </c>
      <c r="G56" s="695" t="s">
        <v>271</v>
      </c>
      <c r="H56" s="696"/>
      <c r="I56" s="695" t="s">
        <v>255</v>
      </c>
      <c r="J56" s="692" t="s">
        <v>108</v>
      </c>
      <c r="K56" s="696"/>
      <c r="L56" s="696" t="s">
        <v>128</v>
      </c>
      <c r="M56" s="696" t="s">
        <v>128</v>
      </c>
      <c r="N56" s="696" t="s">
        <v>128</v>
      </c>
      <c r="O56" s="696" t="s">
        <v>128</v>
      </c>
      <c r="P56" s="692" t="s">
        <v>130</v>
      </c>
      <c r="Q56" s="814">
        <v>1350000</v>
      </c>
      <c r="R56" s="708"/>
      <c r="S56" s="516" t="str">
        <f t="shared" si="2"/>
        <v>2.06.04</v>
      </c>
      <c r="T56" s="524" t="str">
        <f t="shared" si="20"/>
        <v>MEJA DAN KURSI KERJA/RAPAT PEJABAT</v>
      </c>
      <c r="U56" s="516">
        <f t="shared" si="21"/>
        <v>5</v>
      </c>
      <c r="V56" s="769">
        <f t="shared" si="22"/>
        <v>270000</v>
      </c>
      <c r="W56" s="516">
        <f t="shared" si="23"/>
        <v>9</v>
      </c>
      <c r="X56" s="770">
        <f t="shared" si="24"/>
        <v>1350000</v>
      </c>
      <c r="Y56" s="771">
        <f t="shared" si="25"/>
        <v>0</v>
      </c>
      <c r="Z56" s="769">
        <f t="shared" si="26"/>
        <v>0</v>
      </c>
      <c r="AA56" s="769">
        <f t="shared" si="27"/>
        <v>0</v>
      </c>
      <c r="AB56" s="769">
        <f t="shared" si="28"/>
        <v>0</v>
      </c>
      <c r="AC56" s="769">
        <f t="shared" si="29"/>
        <v>0</v>
      </c>
      <c r="AD56" s="516" t="str">
        <f t="shared" si="30"/>
        <v>2005</v>
      </c>
      <c r="AE56" s="748">
        <f t="shared" si="31"/>
        <v>0</v>
      </c>
      <c r="AF56" s="749">
        <f t="shared" si="32"/>
        <v>1350000</v>
      </c>
      <c r="AG56" s="746">
        <f t="shared" si="33"/>
        <v>1350000</v>
      </c>
      <c r="AH56" s="745">
        <f t="shared" si="34"/>
        <v>1350000</v>
      </c>
      <c r="AI56" s="11"/>
    </row>
    <row r="57" spans="1:35" s="37" customFormat="1" ht="32" hidden="1" x14ac:dyDescent="0.2">
      <c r="A57" s="775" t="s">
        <v>1221</v>
      </c>
      <c r="B57" s="760">
        <v>25</v>
      </c>
      <c r="C57" s="692" t="s">
        <v>226</v>
      </c>
      <c r="D57" s="693" t="str">
        <f t="shared" si="19"/>
        <v>2.06.04.01.08</v>
      </c>
      <c r="E57" s="694" t="s">
        <v>408</v>
      </c>
      <c r="F57" s="603" t="s">
        <v>128</v>
      </c>
      <c r="G57" s="695" t="s">
        <v>271</v>
      </c>
      <c r="H57" s="696"/>
      <c r="I57" s="695" t="s">
        <v>255</v>
      </c>
      <c r="J57" s="692" t="s">
        <v>108</v>
      </c>
      <c r="K57" s="696"/>
      <c r="L57" s="696" t="s">
        <v>128</v>
      </c>
      <c r="M57" s="696" t="s">
        <v>128</v>
      </c>
      <c r="N57" s="696" t="s">
        <v>128</v>
      </c>
      <c r="O57" s="696" t="s">
        <v>128</v>
      </c>
      <c r="P57" s="692" t="s">
        <v>130</v>
      </c>
      <c r="Q57" s="814">
        <v>1350000</v>
      </c>
      <c r="R57" s="708"/>
      <c r="S57" s="516" t="str">
        <f t="shared" si="2"/>
        <v>2.06.04</v>
      </c>
      <c r="T57" s="524" t="str">
        <f t="shared" si="20"/>
        <v>MEJA DAN KURSI KERJA/RAPAT PEJABAT</v>
      </c>
      <c r="U57" s="516">
        <f t="shared" si="21"/>
        <v>5</v>
      </c>
      <c r="V57" s="769">
        <f t="shared" si="22"/>
        <v>270000</v>
      </c>
      <c r="W57" s="516">
        <f t="shared" si="23"/>
        <v>9</v>
      </c>
      <c r="X57" s="770">
        <f t="shared" si="24"/>
        <v>1350000</v>
      </c>
      <c r="Y57" s="771">
        <f t="shared" si="25"/>
        <v>0</v>
      </c>
      <c r="Z57" s="769">
        <f t="shared" si="26"/>
        <v>0</v>
      </c>
      <c r="AA57" s="769">
        <f t="shared" si="27"/>
        <v>0</v>
      </c>
      <c r="AB57" s="769">
        <f t="shared" si="28"/>
        <v>0</v>
      </c>
      <c r="AC57" s="769">
        <f t="shared" si="29"/>
        <v>0</v>
      </c>
      <c r="AD57" s="516" t="str">
        <f t="shared" si="30"/>
        <v>2005</v>
      </c>
      <c r="AE57" s="748">
        <f t="shared" si="31"/>
        <v>0</v>
      </c>
      <c r="AF57" s="749">
        <f t="shared" si="32"/>
        <v>1350000</v>
      </c>
      <c r="AG57" s="746">
        <f t="shared" si="33"/>
        <v>1350000</v>
      </c>
      <c r="AH57" s="745">
        <f t="shared" si="34"/>
        <v>1350000</v>
      </c>
      <c r="AI57" s="11"/>
    </row>
    <row r="58" spans="1:35" s="37" customFormat="1" ht="32" hidden="1" x14ac:dyDescent="0.2">
      <c r="A58" s="775" t="s">
        <v>1221</v>
      </c>
      <c r="B58" s="760">
        <v>26</v>
      </c>
      <c r="C58" s="692" t="s">
        <v>226</v>
      </c>
      <c r="D58" s="693" t="str">
        <f t="shared" si="19"/>
        <v>2.06.04.01.08</v>
      </c>
      <c r="E58" s="694" t="s">
        <v>408</v>
      </c>
      <c r="F58" s="603" t="s">
        <v>128</v>
      </c>
      <c r="G58" s="695" t="s">
        <v>271</v>
      </c>
      <c r="H58" s="696"/>
      <c r="I58" s="695" t="s">
        <v>255</v>
      </c>
      <c r="J58" s="692" t="s">
        <v>108</v>
      </c>
      <c r="K58" s="696"/>
      <c r="L58" s="696" t="s">
        <v>128</v>
      </c>
      <c r="M58" s="696" t="s">
        <v>128</v>
      </c>
      <c r="N58" s="696" t="s">
        <v>128</v>
      </c>
      <c r="O58" s="696" t="s">
        <v>128</v>
      </c>
      <c r="P58" s="692" t="s">
        <v>130</v>
      </c>
      <c r="Q58" s="814">
        <v>1350000</v>
      </c>
      <c r="R58" s="709"/>
      <c r="S58" s="516" t="str">
        <f t="shared" si="2"/>
        <v>2.06.04</v>
      </c>
      <c r="T58" s="524" t="str">
        <f t="shared" si="20"/>
        <v>MEJA DAN KURSI KERJA/RAPAT PEJABAT</v>
      </c>
      <c r="U58" s="516">
        <f t="shared" si="21"/>
        <v>5</v>
      </c>
      <c r="V58" s="769">
        <f t="shared" si="22"/>
        <v>270000</v>
      </c>
      <c r="W58" s="516">
        <f t="shared" si="23"/>
        <v>9</v>
      </c>
      <c r="X58" s="770">
        <f t="shared" si="24"/>
        <v>1350000</v>
      </c>
      <c r="Y58" s="771">
        <f t="shared" si="25"/>
        <v>0</v>
      </c>
      <c r="Z58" s="769">
        <f t="shared" si="26"/>
        <v>0</v>
      </c>
      <c r="AA58" s="769">
        <f t="shared" si="27"/>
        <v>0</v>
      </c>
      <c r="AB58" s="769">
        <f t="shared" si="28"/>
        <v>0</v>
      </c>
      <c r="AC58" s="769">
        <f t="shared" si="29"/>
        <v>0</v>
      </c>
      <c r="AD58" s="516" t="str">
        <f t="shared" si="30"/>
        <v>2005</v>
      </c>
      <c r="AE58" s="748">
        <f t="shared" si="31"/>
        <v>0</v>
      </c>
      <c r="AF58" s="749">
        <f t="shared" si="32"/>
        <v>1350000</v>
      </c>
      <c r="AG58" s="746">
        <f t="shared" si="33"/>
        <v>1350000</v>
      </c>
      <c r="AH58" s="745">
        <f t="shared" si="34"/>
        <v>1350000</v>
      </c>
      <c r="AI58" s="11"/>
    </row>
    <row r="59" spans="1:35" ht="15" hidden="1" customHeight="1" x14ac:dyDescent="0.2">
      <c r="A59" s="775" t="s">
        <v>1221</v>
      </c>
      <c r="B59" s="760">
        <v>27</v>
      </c>
      <c r="C59" s="692" t="s">
        <v>1210</v>
      </c>
      <c r="D59" s="693" t="str">
        <f t="shared" si="19"/>
        <v>2.06.02.01.30</v>
      </c>
      <c r="E59" s="694" t="s">
        <v>160</v>
      </c>
      <c r="F59" s="603" t="s">
        <v>128</v>
      </c>
      <c r="G59" s="695" t="s">
        <v>398</v>
      </c>
      <c r="H59" s="696"/>
      <c r="I59" s="695" t="s">
        <v>257</v>
      </c>
      <c r="J59" s="692" t="s">
        <v>108</v>
      </c>
      <c r="K59" s="696"/>
      <c r="L59" s="696" t="s">
        <v>128</v>
      </c>
      <c r="M59" s="696" t="s">
        <v>128</v>
      </c>
      <c r="N59" s="696" t="s">
        <v>128</v>
      </c>
      <c r="O59" s="696" t="s">
        <v>128</v>
      </c>
      <c r="P59" s="692" t="s">
        <v>130</v>
      </c>
      <c r="Q59" s="814">
        <v>1050000</v>
      </c>
      <c r="R59" s="707"/>
      <c r="S59" s="516" t="str">
        <f t="shared" si="2"/>
        <v>2.06.02</v>
      </c>
      <c r="T59" s="524" t="str">
        <f t="shared" si="20"/>
        <v>ALAT RUMAH TANGGA</v>
      </c>
      <c r="U59" s="516">
        <f t="shared" si="21"/>
        <v>5</v>
      </c>
      <c r="V59" s="769">
        <f t="shared" si="22"/>
        <v>210000</v>
      </c>
      <c r="W59" s="516">
        <f t="shared" si="23"/>
        <v>9</v>
      </c>
      <c r="X59" s="770">
        <f t="shared" si="24"/>
        <v>1050000</v>
      </c>
      <c r="Y59" s="771">
        <f t="shared" si="25"/>
        <v>0</v>
      </c>
      <c r="Z59" s="769">
        <f t="shared" si="26"/>
        <v>0</v>
      </c>
      <c r="AA59" s="769">
        <f t="shared" si="27"/>
        <v>0</v>
      </c>
      <c r="AB59" s="769">
        <f t="shared" si="28"/>
        <v>0</v>
      </c>
      <c r="AC59" s="769">
        <f t="shared" si="29"/>
        <v>0</v>
      </c>
      <c r="AD59" s="516" t="str">
        <f t="shared" si="30"/>
        <v>2005</v>
      </c>
      <c r="AE59" s="748">
        <f t="shared" si="31"/>
        <v>0</v>
      </c>
      <c r="AF59" s="749">
        <f t="shared" si="32"/>
        <v>1050000</v>
      </c>
      <c r="AG59" s="746">
        <f t="shared" si="33"/>
        <v>1050000</v>
      </c>
      <c r="AH59" s="745">
        <f t="shared" si="34"/>
        <v>1050000</v>
      </c>
      <c r="AI59" s="11"/>
    </row>
    <row r="60" spans="1:35" ht="19.5" hidden="1" customHeight="1" x14ac:dyDescent="0.2">
      <c r="A60" s="775" t="s">
        <v>1221</v>
      </c>
      <c r="B60" s="760">
        <v>28</v>
      </c>
      <c r="C60" s="692" t="s">
        <v>1210</v>
      </c>
      <c r="D60" s="693" t="str">
        <f t="shared" si="19"/>
        <v>2.06.02.01.30</v>
      </c>
      <c r="E60" s="694" t="s">
        <v>160</v>
      </c>
      <c r="F60" s="603" t="s">
        <v>128</v>
      </c>
      <c r="G60" s="695" t="s">
        <v>398</v>
      </c>
      <c r="H60" s="696"/>
      <c r="I60" s="695" t="s">
        <v>257</v>
      </c>
      <c r="J60" s="692" t="s">
        <v>108</v>
      </c>
      <c r="K60" s="696"/>
      <c r="L60" s="696" t="s">
        <v>128</v>
      </c>
      <c r="M60" s="696" t="s">
        <v>128</v>
      </c>
      <c r="N60" s="696" t="s">
        <v>128</v>
      </c>
      <c r="O60" s="696" t="s">
        <v>128</v>
      </c>
      <c r="P60" s="692" t="s">
        <v>130</v>
      </c>
      <c r="Q60" s="814">
        <v>1050000</v>
      </c>
      <c r="R60" s="707"/>
      <c r="S60" s="516" t="str">
        <f t="shared" si="2"/>
        <v>2.06.02</v>
      </c>
      <c r="T60" s="524" t="str">
        <f t="shared" si="20"/>
        <v>ALAT RUMAH TANGGA</v>
      </c>
      <c r="U60" s="516">
        <f t="shared" si="21"/>
        <v>5</v>
      </c>
      <c r="V60" s="769">
        <f t="shared" si="22"/>
        <v>210000</v>
      </c>
      <c r="W60" s="516">
        <f t="shared" si="23"/>
        <v>9</v>
      </c>
      <c r="X60" s="770">
        <f t="shared" si="24"/>
        <v>1050000</v>
      </c>
      <c r="Y60" s="771">
        <f t="shared" si="25"/>
        <v>0</v>
      </c>
      <c r="Z60" s="769">
        <f t="shared" si="26"/>
        <v>0</v>
      </c>
      <c r="AA60" s="769">
        <f t="shared" si="27"/>
        <v>0</v>
      </c>
      <c r="AB60" s="769">
        <f t="shared" si="28"/>
        <v>0</v>
      </c>
      <c r="AC60" s="769">
        <f t="shared" si="29"/>
        <v>0</v>
      </c>
      <c r="AD60" s="516" t="str">
        <f t="shared" si="30"/>
        <v>2005</v>
      </c>
      <c r="AE60" s="748">
        <f t="shared" si="31"/>
        <v>0</v>
      </c>
      <c r="AF60" s="749">
        <f t="shared" si="32"/>
        <v>1050000</v>
      </c>
      <c r="AG60" s="746">
        <f t="shared" si="33"/>
        <v>1050000</v>
      </c>
      <c r="AH60" s="745">
        <f t="shared" si="34"/>
        <v>1050000</v>
      </c>
      <c r="AI60" s="11"/>
    </row>
    <row r="61" spans="1:35" ht="15" hidden="1" customHeight="1" x14ac:dyDescent="0.2">
      <c r="A61" s="775" t="s">
        <v>1221</v>
      </c>
      <c r="B61" s="760">
        <v>29</v>
      </c>
      <c r="C61" s="692" t="s">
        <v>220</v>
      </c>
      <c r="D61" s="693" t="str">
        <f t="shared" si="19"/>
        <v>2.06.01.04.04</v>
      </c>
      <c r="E61" s="694" t="s">
        <v>165</v>
      </c>
      <c r="F61" s="603" t="s">
        <v>128</v>
      </c>
      <c r="G61" s="695" t="s">
        <v>269</v>
      </c>
      <c r="H61" s="696"/>
      <c r="I61" s="695" t="s">
        <v>259</v>
      </c>
      <c r="J61" s="692" t="s">
        <v>108</v>
      </c>
      <c r="K61" s="696"/>
      <c r="L61" s="696" t="s">
        <v>128</v>
      </c>
      <c r="M61" s="696" t="s">
        <v>128</v>
      </c>
      <c r="N61" s="696" t="s">
        <v>128</v>
      </c>
      <c r="O61" s="696" t="s">
        <v>128</v>
      </c>
      <c r="P61" s="692" t="s">
        <v>130</v>
      </c>
      <c r="Q61" s="814">
        <v>900000</v>
      </c>
      <c r="R61" s="707"/>
      <c r="S61" s="516" t="str">
        <f t="shared" si="2"/>
        <v>2.06.01</v>
      </c>
      <c r="T61" s="524" t="str">
        <f t="shared" si="20"/>
        <v>ALAT KANTOR</v>
      </c>
      <c r="U61" s="516">
        <f t="shared" si="21"/>
        <v>5</v>
      </c>
      <c r="V61" s="769">
        <f t="shared" si="22"/>
        <v>180000</v>
      </c>
      <c r="W61" s="516">
        <f t="shared" si="23"/>
        <v>9</v>
      </c>
      <c r="X61" s="770">
        <f t="shared" si="24"/>
        <v>900000</v>
      </c>
      <c r="Y61" s="771">
        <f t="shared" si="25"/>
        <v>0</v>
      </c>
      <c r="Z61" s="769">
        <f t="shared" si="26"/>
        <v>0</v>
      </c>
      <c r="AA61" s="769">
        <f t="shared" si="27"/>
        <v>0</v>
      </c>
      <c r="AB61" s="769">
        <f t="shared" si="28"/>
        <v>0</v>
      </c>
      <c r="AC61" s="769">
        <f t="shared" si="29"/>
        <v>0</v>
      </c>
      <c r="AD61" s="516" t="str">
        <f t="shared" si="30"/>
        <v>2005</v>
      </c>
      <c r="AE61" s="748">
        <f t="shared" si="31"/>
        <v>0</v>
      </c>
      <c r="AF61" s="749">
        <f t="shared" si="32"/>
        <v>900000</v>
      </c>
      <c r="AG61" s="746">
        <f t="shared" si="33"/>
        <v>900000</v>
      </c>
      <c r="AH61" s="745">
        <f t="shared" si="34"/>
        <v>900000</v>
      </c>
      <c r="AI61" s="11"/>
    </row>
    <row r="62" spans="1:35" ht="15" hidden="1" customHeight="1" x14ac:dyDescent="0.2">
      <c r="A62" s="775" t="s">
        <v>1221</v>
      </c>
      <c r="B62" s="760">
        <v>30</v>
      </c>
      <c r="C62" s="692" t="s">
        <v>1209</v>
      </c>
      <c r="D62" s="693" t="str">
        <f t="shared" si="19"/>
        <v>2.06.04.07.04</v>
      </c>
      <c r="E62" s="694" t="s">
        <v>168</v>
      </c>
      <c r="F62" s="603" t="s">
        <v>128</v>
      </c>
      <c r="G62" s="695" t="s">
        <v>249</v>
      </c>
      <c r="H62" s="696"/>
      <c r="I62" s="695" t="s">
        <v>254</v>
      </c>
      <c r="J62" s="692" t="s">
        <v>108</v>
      </c>
      <c r="K62" s="696"/>
      <c r="L62" s="696" t="s">
        <v>128</v>
      </c>
      <c r="M62" s="696" t="s">
        <v>128</v>
      </c>
      <c r="N62" s="696" t="s">
        <v>128</v>
      </c>
      <c r="O62" s="696" t="s">
        <v>128</v>
      </c>
      <c r="P62" s="692" t="s">
        <v>130</v>
      </c>
      <c r="Q62" s="814">
        <v>1260000</v>
      </c>
      <c r="R62" s="707"/>
      <c r="S62" s="516" t="str">
        <f t="shared" si="2"/>
        <v>2.06.04</v>
      </c>
      <c r="T62" s="524" t="str">
        <f t="shared" si="20"/>
        <v>MEJA DAN KURSI KERJA/RAPAT PEJABAT</v>
      </c>
      <c r="U62" s="516">
        <f t="shared" si="21"/>
        <v>5</v>
      </c>
      <c r="V62" s="769">
        <f t="shared" si="22"/>
        <v>252000</v>
      </c>
      <c r="W62" s="516">
        <f t="shared" si="23"/>
        <v>9</v>
      </c>
      <c r="X62" s="770">
        <f t="shared" si="24"/>
        <v>1260000</v>
      </c>
      <c r="Y62" s="771">
        <f t="shared" si="25"/>
        <v>0</v>
      </c>
      <c r="Z62" s="769">
        <f t="shared" si="26"/>
        <v>0</v>
      </c>
      <c r="AA62" s="769">
        <f t="shared" si="27"/>
        <v>0</v>
      </c>
      <c r="AB62" s="769">
        <f t="shared" si="28"/>
        <v>0</v>
      </c>
      <c r="AC62" s="769">
        <f t="shared" si="29"/>
        <v>0</v>
      </c>
      <c r="AD62" s="516" t="str">
        <f t="shared" si="30"/>
        <v>2005</v>
      </c>
      <c r="AE62" s="748">
        <f t="shared" si="31"/>
        <v>0</v>
      </c>
      <c r="AF62" s="749">
        <f t="shared" si="32"/>
        <v>1260000</v>
      </c>
      <c r="AG62" s="746">
        <f t="shared" si="33"/>
        <v>1260000</v>
      </c>
      <c r="AH62" s="745">
        <f t="shared" si="34"/>
        <v>1260000</v>
      </c>
      <c r="AI62" s="11"/>
    </row>
    <row r="63" spans="1:35" ht="15" hidden="1" customHeight="1" x14ac:dyDescent="0.2">
      <c r="A63" s="775" t="s">
        <v>1221</v>
      </c>
      <c r="B63" s="760">
        <v>31</v>
      </c>
      <c r="C63" s="692" t="s">
        <v>221</v>
      </c>
      <c r="D63" s="693" t="str">
        <f t="shared" si="19"/>
        <v>2.06.02.04.04</v>
      </c>
      <c r="E63" s="694" t="s">
        <v>158</v>
      </c>
      <c r="F63" s="603" t="s">
        <v>128</v>
      </c>
      <c r="G63" s="695" t="s">
        <v>251</v>
      </c>
      <c r="H63" s="696"/>
      <c r="I63" s="695" t="s">
        <v>140</v>
      </c>
      <c r="J63" s="692" t="s">
        <v>108</v>
      </c>
      <c r="K63" s="696"/>
      <c r="L63" s="696" t="s">
        <v>128</v>
      </c>
      <c r="M63" s="696" t="s">
        <v>128</v>
      </c>
      <c r="N63" s="696" t="s">
        <v>128</v>
      </c>
      <c r="O63" s="696" t="s">
        <v>128</v>
      </c>
      <c r="P63" s="692" t="s">
        <v>130</v>
      </c>
      <c r="Q63" s="814">
        <v>2200000</v>
      </c>
      <c r="R63" s="707"/>
      <c r="S63" s="516" t="str">
        <f t="shared" si="2"/>
        <v>2.06.02</v>
      </c>
      <c r="T63" s="524" t="str">
        <f t="shared" si="20"/>
        <v>ALAT RUMAH TANGGA</v>
      </c>
      <c r="U63" s="516">
        <f t="shared" si="21"/>
        <v>5</v>
      </c>
      <c r="V63" s="769">
        <f t="shared" si="22"/>
        <v>440000</v>
      </c>
      <c r="W63" s="516">
        <f t="shared" si="23"/>
        <v>9</v>
      </c>
      <c r="X63" s="770">
        <f t="shared" si="24"/>
        <v>2200000</v>
      </c>
      <c r="Y63" s="771">
        <f t="shared" si="25"/>
        <v>0</v>
      </c>
      <c r="Z63" s="769">
        <f t="shared" si="26"/>
        <v>0</v>
      </c>
      <c r="AA63" s="769">
        <f t="shared" si="27"/>
        <v>0</v>
      </c>
      <c r="AB63" s="769">
        <f t="shared" si="28"/>
        <v>0</v>
      </c>
      <c r="AC63" s="769">
        <f t="shared" si="29"/>
        <v>0</v>
      </c>
      <c r="AD63" s="516" t="str">
        <f t="shared" si="30"/>
        <v>2005</v>
      </c>
      <c r="AE63" s="748">
        <f t="shared" si="31"/>
        <v>0</v>
      </c>
      <c r="AF63" s="749">
        <f t="shared" si="32"/>
        <v>2200000</v>
      </c>
      <c r="AG63" s="746">
        <f t="shared" si="33"/>
        <v>2200000</v>
      </c>
      <c r="AH63" s="745">
        <f t="shared" si="34"/>
        <v>2200000</v>
      </c>
      <c r="AI63" s="11"/>
    </row>
    <row r="64" spans="1:35" ht="18" hidden="1" customHeight="1" x14ac:dyDescent="0.2">
      <c r="A64" s="775" t="s">
        <v>1221</v>
      </c>
      <c r="B64" s="760">
        <v>32</v>
      </c>
      <c r="C64" s="692" t="s">
        <v>1210</v>
      </c>
      <c r="D64" s="693" t="str">
        <f t="shared" si="19"/>
        <v>2.06.02.01.30</v>
      </c>
      <c r="E64" s="694" t="s">
        <v>160</v>
      </c>
      <c r="F64" s="603" t="s">
        <v>128</v>
      </c>
      <c r="G64" s="695" t="s">
        <v>398</v>
      </c>
      <c r="H64" s="696"/>
      <c r="I64" s="695" t="s">
        <v>257</v>
      </c>
      <c r="J64" s="692" t="s">
        <v>108</v>
      </c>
      <c r="K64" s="696"/>
      <c r="L64" s="696" t="s">
        <v>128</v>
      </c>
      <c r="M64" s="696" t="s">
        <v>128</v>
      </c>
      <c r="N64" s="696" t="s">
        <v>128</v>
      </c>
      <c r="O64" s="696" t="s">
        <v>128</v>
      </c>
      <c r="P64" s="692" t="s">
        <v>130</v>
      </c>
      <c r="Q64" s="814">
        <v>1400000</v>
      </c>
      <c r="R64" s="563"/>
      <c r="S64" s="516" t="str">
        <f t="shared" si="2"/>
        <v>2.06.02</v>
      </c>
      <c r="T64" s="524" t="str">
        <f t="shared" si="20"/>
        <v>ALAT RUMAH TANGGA</v>
      </c>
      <c r="U64" s="516">
        <f t="shared" si="21"/>
        <v>5</v>
      </c>
      <c r="V64" s="769">
        <f t="shared" si="22"/>
        <v>280000</v>
      </c>
      <c r="W64" s="516">
        <f t="shared" si="23"/>
        <v>9</v>
      </c>
      <c r="X64" s="770">
        <f t="shared" si="24"/>
        <v>1400000</v>
      </c>
      <c r="Y64" s="771">
        <f t="shared" si="25"/>
        <v>0</v>
      </c>
      <c r="Z64" s="769">
        <f t="shared" si="26"/>
        <v>0</v>
      </c>
      <c r="AA64" s="769">
        <f t="shared" si="27"/>
        <v>0</v>
      </c>
      <c r="AB64" s="769">
        <f t="shared" si="28"/>
        <v>0</v>
      </c>
      <c r="AC64" s="769">
        <f t="shared" si="29"/>
        <v>0</v>
      </c>
      <c r="AD64" s="516" t="str">
        <f t="shared" si="30"/>
        <v>2005</v>
      </c>
      <c r="AE64" s="748">
        <f t="shared" si="31"/>
        <v>0</v>
      </c>
      <c r="AF64" s="749">
        <f t="shared" si="32"/>
        <v>1400000</v>
      </c>
      <c r="AG64" s="746">
        <f t="shared" si="33"/>
        <v>1400000</v>
      </c>
      <c r="AH64" s="745">
        <f t="shared" si="34"/>
        <v>1400000</v>
      </c>
      <c r="AI64" s="11"/>
    </row>
    <row r="65" spans="1:35" ht="15" hidden="1" customHeight="1" x14ac:dyDescent="0.2">
      <c r="A65" s="775" t="s">
        <v>1221</v>
      </c>
      <c r="B65" s="760">
        <v>33</v>
      </c>
      <c r="C65" s="692" t="s">
        <v>220</v>
      </c>
      <c r="D65" s="693" t="str">
        <f t="shared" si="19"/>
        <v>2.06.01.04.04</v>
      </c>
      <c r="E65" s="694" t="s">
        <v>165</v>
      </c>
      <c r="F65" s="603" t="s">
        <v>128</v>
      </c>
      <c r="G65" s="695" t="s">
        <v>258</v>
      </c>
      <c r="H65" s="696"/>
      <c r="I65" s="695" t="s">
        <v>259</v>
      </c>
      <c r="J65" s="692" t="s">
        <v>108</v>
      </c>
      <c r="K65" s="696"/>
      <c r="L65" s="696" t="s">
        <v>128</v>
      </c>
      <c r="M65" s="696" t="s">
        <v>128</v>
      </c>
      <c r="N65" s="696" t="s">
        <v>128</v>
      </c>
      <c r="O65" s="696" t="s">
        <v>128</v>
      </c>
      <c r="P65" s="692" t="s">
        <v>130</v>
      </c>
      <c r="Q65" s="814">
        <v>1300000</v>
      </c>
      <c r="R65" s="563"/>
      <c r="S65" s="516" t="str">
        <f t="shared" si="2"/>
        <v>2.06.01</v>
      </c>
      <c r="T65" s="524" t="str">
        <f t="shared" si="20"/>
        <v>ALAT KANTOR</v>
      </c>
      <c r="U65" s="516">
        <f t="shared" si="21"/>
        <v>5</v>
      </c>
      <c r="V65" s="769">
        <f t="shared" si="22"/>
        <v>260000</v>
      </c>
      <c r="W65" s="516">
        <f t="shared" si="23"/>
        <v>9</v>
      </c>
      <c r="X65" s="770">
        <f t="shared" si="24"/>
        <v>1300000</v>
      </c>
      <c r="Y65" s="771">
        <f t="shared" si="25"/>
        <v>0</v>
      </c>
      <c r="Z65" s="769">
        <f t="shared" si="26"/>
        <v>0</v>
      </c>
      <c r="AA65" s="769">
        <f t="shared" si="27"/>
        <v>0</v>
      </c>
      <c r="AB65" s="769">
        <f t="shared" si="28"/>
        <v>0</v>
      </c>
      <c r="AC65" s="769">
        <f t="shared" si="29"/>
        <v>0</v>
      </c>
      <c r="AD65" s="516" t="str">
        <f t="shared" si="30"/>
        <v>2005</v>
      </c>
      <c r="AE65" s="748">
        <f t="shared" si="31"/>
        <v>0</v>
      </c>
      <c r="AF65" s="749">
        <f t="shared" si="32"/>
        <v>1300000</v>
      </c>
      <c r="AG65" s="746">
        <f t="shared" si="33"/>
        <v>1300000</v>
      </c>
      <c r="AH65" s="745">
        <f t="shared" si="34"/>
        <v>1300000</v>
      </c>
      <c r="AI65" s="11"/>
    </row>
    <row r="66" spans="1:35" ht="32" hidden="1" x14ac:dyDescent="0.2">
      <c r="A66" s="775" t="s">
        <v>1221</v>
      </c>
      <c r="B66" s="760">
        <v>34</v>
      </c>
      <c r="C66" s="692" t="s">
        <v>226</v>
      </c>
      <c r="D66" s="693" t="str">
        <f t="shared" si="19"/>
        <v>2.06.04.01.08</v>
      </c>
      <c r="E66" s="694" t="s">
        <v>408</v>
      </c>
      <c r="F66" s="603" t="s">
        <v>128</v>
      </c>
      <c r="G66" s="695" t="s">
        <v>249</v>
      </c>
      <c r="H66" s="696"/>
      <c r="I66" s="695" t="s">
        <v>250</v>
      </c>
      <c r="J66" s="692" t="s">
        <v>108</v>
      </c>
      <c r="K66" s="696"/>
      <c r="L66" s="696" t="s">
        <v>128</v>
      </c>
      <c r="M66" s="696" t="s">
        <v>128</v>
      </c>
      <c r="N66" s="696" t="s">
        <v>128</v>
      </c>
      <c r="O66" s="696" t="s">
        <v>128</v>
      </c>
      <c r="P66" s="692" t="s">
        <v>130</v>
      </c>
      <c r="Q66" s="814">
        <v>595000</v>
      </c>
      <c r="R66" s="563"/>
      <c r="S66" s="516" t="str">
        <f t="shared" si="2"/>
        <v>2.06.04</v>
      </c>
      <c r="T66" s="524" t="str">
        <f t="shared" si="20"/>
        <v>MEJA DAN KURSI KERJA/RAPAT PEJABAT</v>
      </c>
      <c r="U66" s="516">
        <f t="shared" si="21"/>
        <v>5</v>
      </c>
      <c r="V66" s="769">
        <f t="shared" si="22"/>
        <v>119000</v>
      </c>
      <c r="W66" s="516">
        <f t="shared" si="23"/>
        <v>9</v>
      </c>
      <c r="X66" s="770">
        <f t="shared" si="24"/>
        <v>595000</v>
      </c>
      <c r="Y66" s="771">
        <f t="shared" si="25"/>
        <v>0</v>
      </c>
      <c r="Z66" s="769">
        <f t="shared" si="26"/>
        <v>0</v>
      </c>
      <c r="AA66" s="769">
        <f t="shared" si="27"/>
        <v>0</v>
      </c>
      <c r="AB66" s="769">
        <f t="shared" si="28"/>
        <v>0</v>
      </c>
      <c r="AC66" s="769">
        <f t="shared" si="29"/>
        <v>0</v>
      </c>
      <c r="AD66" s="516" t="str">
        <f t="shared" si="30"/>
        <v>2005</v>
      </c>
      <c r="AE66" s="748">
        <f t="shared" si="31"/>
        <v>0</v>
      </c>
      <c r="AF66" s="749">
        <f t="shared" si="32"/>
        <v>595000</v>
      </c>
      <c r="AG66" s="746">
        <f t="shared" si="33"/>
        <v>595000</v>
      </c>
      <c r="AH66" s="745">
        <f t="shared" si="34"/>
        <v>595000</v>
      </c>
      <c r="AI66" s="11"/>
    </row>
    <row r="67" spans="1:35" ht="15" hidden="1" customHeight="1" x14ac:dyDescent="0.2">
      <c r="A67" s="775" t="s">
        <v>1221</v>
      </c>
      <c r="B67" s="760">
        <v>35</v>
      </c>
      <c r="C67" s="692" t="s">
        <v>1209</v>
      </c>
      <c r="D67" s="693" t="str">
        <f t="shared" si="19"/>
        <v>2.06.04.07.04</v>
      </c>
      <c r="E67" s="694" t="s">
        <v>168</v>
      </c>
      <c r="F67" s="603" t="s">
        <v>128</v>
      </c>
      <c r="G67" s="695" t="s">
        <v>249</v>
      </c>
      <c r="H67" s="696"/>
      <c r="I67" s="695" t="s">
        <v>254</v>
      </c>
      <c r="J67" s="692" t="s">
        <v>108</v>
      </c>
      <c r="K67" s="696"/>
      <c r="L67" s="696" t="s">
        <v>128</v>
      </c>
      <c r="M67" s="696" t="s">
        <v>128</v>
      </c>
      <c r="N67" s="696" t="s">
        <v>128</v>
      </c>
      <c r="O67" s="696" t="s">
        <v>128</v>
      </c>
      <c r="P67" s="692" t="s">
        <v>130</v>
      </c>
      <c r="Q67" s="814">
        <v>550000</v>
      </c>
      <c r="R67" s="707"/>
      <c r="S67" s="516" t="str">
        <f t="shared" si="2"/>
        <v>2.06.04</v>
      </c>
      <c r="T67" s="524" t="str">
        <f t="shared" si="20"/>
        <v>MEJA DAN KURSI KERJA/RAPAT PEJABAT</v>
      </c>
      <c r="U67" s="516">
        <f t="shared" si="21"/>
        <v>5</v>
      </c>
      <c r="V67" s="769">
        <f t="shared" si="22"/>
        <v>110000</v>
      </c>
      <c r="W67" s="516">
        <f t="shared" si="23"/>
        <v>9</v>
      </c>
      <c r="X67" s="770">
        <f t="shared" si="24"/>
        <v>550000</v>
      </c>
      <c r="Y67" s="771">
        <f t="shared" si="25"/>
        <v>0</v>
      </c>
      <c r="Z67" s="769">
        <f t="shared" si="26"/>
        <v>0</v>
      </c>
      <c r="AA67" s="769">
        <f t="shared" si="27"/>
        <v>0</v>
      </c>
      <c r="AB67" s="769">
        <f t="shared" si="28"/>
        <v>0</v>
      </c>
      <c r="AC67" s="769">
        <f t="shared" si="29"/>
        <v>0</v>
      </c>
      <c r="AD67" s="516" t="str">
        <f t="shared" si="30"/>
        <v>2005</v>
      </c>
      <c r="AE67" s="748">
        <f t="shared" si="31"/>
        <v>0</v>
      </c>
      <c r="AF67" s="749">
        <f t="shared" si="32"/>
        <v>550000</v>
      </c>
      <c r="AG67" s="746">
        <f t="shared" si="33"/>
        <v>550000</v>
      </c>
      <c r="AH67" s="745">
        <f t="shared" si="34"/>
        <v>550000</v>
      </c>
      <c r="AI67" s="11"/>
    </row>
    <row r="68" spans="1:35" ht="15" hidden="1" customHeight="1" x14ac:dyDescent="0.2">
      <c r="A68" s="775" t="s">
        <v>1221</v>
      </c>
      <c r="B68" s="760">
        <v>36</v>
      </c>
      <c r="C68" s="692" t="s">
        <v>1210</v>
      </c>
      <c r="D68" s="693" t="str">
        <f t="shared" si="19"/>
        <v>2.06.02.01.30</v>
      </c>
      <c r="E68" s="694" t="s">
        <v>160</v>
      </c>
      <c r="F68" s="603" t="s">
        <v>128</v>
      </c>
      <c r="G68" s="695" t="s">
        <v>249</v>
      </c>
      <c r="H68" s="696"/>
      <c r="I68" s="695" t="s">
        <v>257</v>
      </c>
      <c r="J68" s="692" t="s">
        <v>108</v>
      </c>
      <c r="K68" s="696"/>
      <c r="L68" s="696" t="s">
        <v>128</v>
      </c>
      <c r="M68" s="696" t="s">
        <v>128</v>
      </c>
      <c r="N68" s="696" t="s">
        <v>128</v>
      </c>
      <c r="O68" s="696" t="s">
        <v>128</v>
      </c>
      <c r="P68" s="692" t="s">
        <v>130</v>
      </c>
      <c r="Q68" s="814">
        <v>1400000</v>
      </c>
      <c r="R68" s="707"/>
      <c r="S68" s="516" t="str">
        <f t="shared" si="2"/>
        <v>2.06.02</v>
      </c>
      <c r="T68" s="524" t="str">
        <f t="shared" si="20"/>
        <v>ALAT RUMAH TANGGA</v>
      </c>
      <c r="U68" s="516">
        <f t="shared" si="21"/>
        <v>5</v>
      </c>
      <c r="V68" s="769">
        <f t="shared" si="22"/>
        <v>280000</v>
      </c>
      <c r="W68" s="516">
        <f t="shared" si="23"/>
        <v>9</v>
      </c>
      <c r="X68" s="770">
        <f t="shared" si="24"/>
        <v>1400000</v>
      </c>
      <c r="Y68" s="771">
        <f t="shared" si="25"/>
        <v>0</v>
      </c>
      <c r="Z68" s="769">
        <f t="shared" si="26"/>
        <v>0</v>
      </c>
      <c r="AA68" s="769">
        <f t="shared" si="27"/>
        <v>0</v>
      </c>
      <c r="AB68" s="769">
        <f t="shared" si="28"/>
        <v>0</v>
      </c>
      <c r="AC68" s="769">
        <f t="shared" si="29"/>
        <v>0</v>
      </c>
      <c r="AD68" s="516" t="str">
        <f t="shared" si="30"/>
        <v>2005</v>
      </c>
      <c r="AE68" s="748">
        <f t="shared" si="31"/>
        <v>0</v>
      </c>
      <c r="AF68" s="749">
        <f t="shared" si="32"/>
        <v>1400000</v>
      </c>
      <c r="AG68" s="746">
        <f t="shared" si="33"/>
        <v>1400000</v>
      </c>
      <c r="AH68" s="745">
        <f t="shared" si="34"/>
        <v>1400000</v>
      </c>
      <c r="AI68" s="11"/>
    </row>
    <row r="69" spans="1:35" ht="15" hidden="1" customHeight="1" x14ac:dyDescent="0.2">
      <c r="A69" s="775" t="s">
        <v>1221</v>
      </c>
      <c r="B69" s="760">
        <v>37</v>
      </c>
      <c r="C69" s="692" t="s">
        <v>221</v>
      </c>
      <c r="D69" s="693" t="str">
        <f t="shared" si="19"/>
        <v>2.06.02.04.04</v>
      </c>
      <c r="E69" s="694" t="s">
        <v>158</v>
      </c>
      <c r="F69" s="603" t="s">
        <v>128</v>
      </c>
      <c r="G69" s="695" t="s">
        <v>251</v>
      </c>
      <c r="H69" s="696"/>
      <c r="I69" s="695" t="s">
        <v>140</v>
      </c>
      <c r="J69" s="692" t="s">
        <v>108</v>
      </c>
      <c r="K69" s="696"/>
      <c r="L69" s="696" t="s">
        <v>128</v>
      </c>
      <c r="M69" s="696" t="s">
        <v>128</v>
      </c>
      <c r="N69" s="696" t="s">
        <v>128</v>
      </c>
      <c r="O69" s="696" t="s">
        <v>128</v>
      </c>
      <c r="P69" s="692" t="s">
        <v>130</v>
      </c>
      <c r="Q69" s="814">
        <v>3800000</v>
      </c>
      <c r="R69" s="707"/>
      <c r="S69" s="516" t="str">
        <f t="shared" si="2"/>
        <v>2.06.02</v>
      </c>
      <c r="T69" s="524" t="str">
        <f t="shared" si="20"/>
        <v>ALAT RUMAH TANGGA</v>
      </c>
      <c r="U69" s="516">
        <f t="shared" si="21"/>
        <v>5</v>
      </c>
      <c r="V69" s="769">
        <f t="shared" si="22"/>
        <v>760000</v>
      </c>
      <c r="W69" s="516">
        <f t="shared" si="23"/>
        <v>9</v>
      </c>
      <c r="X69" s="770">
        <f t="shared" si="24"/>
        <v>3800000</v>
      </c>
      <c r="Y69" s="771">
        <f t="shared" si="25"/>
        <v>0</v>
      </c>
      <c r="Z69" s="769">
        <f t="shared" si="26"/>
        <v>0</v>
      </c>
      <c r="AA69" s="769">
        <f t="shared" si="27"/>
        <v>0</v>
      </c>
      <c r="AB69" s="769">
        <f t="shared" si="28"/>
        <v>0</v>
      </c>
      <c r="AC69" s="769">
        <f t="shared" si="29"/>
        <v>0</v>
      </c>
      <c r="AD69" s="516" t="str">
        <f t="shared" si="30"/>
        <v>2005</v>
      </c>
      <c r="AE69" s="748">
        <f t="shared" si="31"/>
        <v>0</v>
      </c>
      <c r="AF69" s="749">
        <f t="shared" si="32"/>
        <v>3800000</v>
      </c>
      <c r="AG69" s="746">
        <f t="shared" si="33"/>
        <v>3800000</v>
      </c>
      <c r="AH69" s="745">
        <f t="shared" si="34"/>
        <v>3800000</v>
      </c>
      <c r="AI69" s="11"/>
    </row>
    <row r="70" spans="1:35" ht="15" hidden="1" customHeight="1" x14ac:dyDescent="0.2">
      <c r="A70" s="775" t="s">
        <v>1221</v>
      </c>
      <c r="B70" s="760">
        <v>38</v>
      </c>
      <c r="C70" s="692" t="s">
        <v>221</v>
      </c>
      <c r="D70" s="693" t="str">
        <f t="shared" si="19"/>
        <v>2.06.02.04.04</v>
      </c>
      <c r="E70" s="694" t="s">
        <v>158</v>
      </c>
      <c r="F70" s="603" t="s">
        <v>128</v>
      </c>
      <c r="G70" s="695" t="s">
        <v>251</v>
      </c>
      <c r="H70" s="696"/>
      <c r="I70" s="695" t="s">
        <v>140</v>
      </c>
      <c r="J70" s="692" t="s">
        <v>108</v>
      </c>
      <c r="K70" s="696"/>
      <c r="L70" s="696" t="s">
        <v>128</v>
      </c>
      <c r="M70" s="696" t="s">
        <v>128</v>
      </c>
      <c r="N70" s="696" t="s">
        <v>128</v>
      </c>
      <c r="O70" s="696" t="s">
        <v>128</v>
      </c>
      <c r="P70" s="692" t="s">
        <v>130</v>
      </c>
      <c r="Q70" s="814">
        <v>5775000</v>
      </c>
      <c r="R70" s="707"/>
      <c r="S70" s="516" t="str">
        <f t="shared" si="2"/>
        <v>2.06.02</v>
      </c>
      <c r="T70" s="524" t="str">
        <f t="shared" si="20"/>
        <v>ALAT RUMAH TANGGA</v>
      </c>
      <c r="U70" s="516">
        <f t="shared" si="21"/>
        <v>5</v>
      </c>
      <c r="V70" s="769">
        <f t="shared" si="22"/>
        <v>1155000</v>
      </c>
      <c r="W70" s="516">
        <f t="shared" si="23"/>
        <v>9</v>
      </c>
      <c r="X70" s="770">
        <f t="shared" si="24"/>
        <v>5775000</v>
      </c>
      <c r="Y70" s="771">
        <f t="shared" si="25"/>
        <v>0</v>
      </c>
      <c r="Z70" s="769">
        <f t="shared" si="26"/>
        <v>0</v>
      </c>
      <c r="AA70" s="769">
        <f t="shared" si="27"/>
        <v>0</v>
      </c>
      <c r="AB70" s="769">
        <f t="shared" si="28"/>
        <v>0</v>
      </c>
      <c r="AC70" s="769">
        <f t="shared" si="29"/>
        <v>0</v>
      </c>
      <c r="AD70" s="516" t="str">
        <f t="shared" si="30"/>
        <v>2005</v>
      </c>
      <c r="AE70" s="748">
        <f t="shared" si="31"/>
        <v>0</v>
      </c>
      <c r="AF70" s="749">
        <f t="shared" si="32"/>
        <v>5775000</v>
      </c>
      <c r="AG70" s="746">
        <f t="shared" si="33"/>
        <v>5775000</v>
      </c>
      <c r="AH70" s="745">
        <f t="shared" si="34"/>
        <v>5775000</v>
      </c>
      <c r="AI70" s="11"/>
    </row>
    <row r="71" spans="1:35" ht="16" hidden="1" x14ac:dyDescent="0.2">
      <c r="A71" s="775" t="s">
        <v>1221</v>
      </c>
      <c r="B71" s="760">
        <v>39</v>
      </c>
      <c r="C71" s="692" t="s">
        <v>1212</v>
      </c>
      <c r="D71" s="693" t="str">
        <f t="shared" si="19"/>
        <v>2.06.04.01.05</v>
      </c>
      <c r="E71" s="694" t="s">
        <v>400</v>
      </c>
      <c r="F71" s="603" t="s">
        <v>128</v>
      </c>
      <c r="G71" s="695" t="s">
        <v>249</v>
      </c>
      <c r="H71" s="696"/>
      <c r="I71" s="695" t="s">
        <v>255</v>
      </c>
      <c r="J71" s="692" t="s">
        <v>108</v>
      </c>
      <c r="K71" s="696"/>
      <c r="L71" s="696" t="s">
        <v>128</v>
      </c>
      <c r="M71" s="696" t="s">
        <v>128</v>
      </c>
      <c r="N71" s="696" t="s">
        <v>128</v>
      </c>
      <c r="O71" s="696" t="s">
        <v>128</v>
      </c>
      <c r="P71" s="692" t="s">
        <v>130</v>
      </c>
      <c r="Q71" s="814">
        <v>3000000</v>
      </c>
      <c r="R71" s="707"/>
      <c r="S71" s="516" t="str">
        <f t="shared" si="2"/>
        <v>2.06.04</v>
      </c>
      <c r="T71" s="524" t="str">
        <f t="shared" si="20"/>
        <v>MEJA DAN KURSI KERJA/RAPAT PEJABAT</v>
      </c>
      <c r="U71" s="516">
        <f t="shared" si="21"/>
        <v>5</v>
      </c>
      <c r="V71" s="769">
        <f t="shared" si="22"/>
        <v>600000</v>
      </c>
      <c r="W71" s="516">
        <f t="shared" si="23"/>
        <v>9</v>
      </c>
      <c r="X71" s="770">
        <f t="shared" si="24"/>
        <v>3000000</v>
      </c>
      <c r="Y71" s="771">
        <f t="shared" si="25"/>
        <v>0</v>
      </c>
      <c r="Z71" s="769">
        <f t="shared" si="26"/>
        <v>0</v>
      </c>
      <c r="AA71" s="769">
        <f t="shared" si="27"/>
        <v>0</v>
      </c>
      <c r="AB71" s="769">
        <f t="shared" si="28"/>
        <v>0</v>
      </c>
      <c r="AC71" s="769">
        <f t="shared" si="29"/>
        <v>0</v>
      </c>
      <c r="AD71" s="516" t="str">
        <f t="shared" si="30"/>
        <v>2005</v>
      </c>
      <c r="AE71" s="748">
        <f t="shared" si="31"/>
        <v>0</v>
      </c>
      <c r="AF71" s="749">
        <f t="shared" si="32"/>
        <v>3000000</v>
      </c>
      <c r="AG71" s="746">
        <f t="shared" si="33"/>
        <v>3000000</v>
      </c>
      <c r="AH71" s="745">
        <f t="shared" si="34"/>
        <v>3000000</v>
      </c>
      <c r="AI71" s="11"/>
    </row>
    <row r="72" spans="1:35" ht="15" hidden="1" customHeight="1" x14ac:dyDescent="0.2">
      <c r="A72" s="775" t="s">
        <v>1221</v>
      </c>
      <c r="B72" s="760">
        <v>40</v>
      </c>
      <c r="C72" s="692" t="s">
        <v>1209</v>
      </c>
      <c r="D72" s="693" t="str">
        <f t="shared" si="19"/>
        <v>2.06.04.07.04</v>
      </c>
      <c r="E72" s="694" t="s">
        <v>168</v>
      </c>
      <c r="F72" s="603" t="s">
        <v>128</v>
      </c>
      <c r="G72" s="695" t="s">
        <v>249</v>
      </c>
      <c r="H72" s="696"/>
      <c r="I72" s="695" t="s">
        <v>254</v>
      </c>
      <c r="J72" s="692" t="s">
        <v>108</v>
      </c>
      <c r="K72" s="696"/>
      <c r="L72" s="696" t="s">
        <v>128</v>
      </c>
      <c r="M72" s="696" t="s">
        <v>128</v>
      </c>
      <c r="N72" s="696" t="s">
        <v>128</v>
      </c>
      <c r="O72" s="696" t="s">
        <v>128</v>
      </c>
      <c r="P72" s="692" t="s">
        <v>130</v>
      </c>
      <c r="Q72" s="814">
        <v>1260000</v>
      </c>
      <c r="R72" s="707"/>
      <c r="S72" s="516" t="str">
        <f t="shared" si="2"/>
        <v>2.06.04</v>
      </c>
      <c r="T72" s="524" t="str">
        <f t="shared" si="20"/>
        <v>MEJA DAN KURSI KERJA/RAPAT PEJABAT</v>
      </c>
      <c r="U72" s="516">
        <f t="shared" si="21"/>
        <v>5</v>
      </c>
      <c r="V72" s="769">
        <f t="shared" si="22"/>
        <v>252000</v>
      </c>
      <c r="W72" s="516">
        <f t="shared" si="23"/>
        <v>9</v>
      </c>
      <c r="X72" s="770">
        <f t="shared" si="24"/>
        <v>1260000</v>
      </c>
      <c r="Y72" s="771">
        <f t="shared" si="25"/>
        <v>0</v>
      </c>
      <c r="Z72" s="769">
        <f t="shared" si="26"/>
        <v>0</v>
      </c>
      <c r="AA72" s="769">
        <f t="shared" si="27"/>
        <v>0</v>
      </c>
      <c r="AB72" s="769">
        <f t="shared" si="28"/>
        <v>0</v>
      </c>
      <c r="AC72" s="769">
        <f t="shared" si="29"/>
        <v>0</v>
      </c>
      <c r="AD72" s="516" t="str">
        <f t="shared" si="30"/>
        <v>2005</v>
      </c>
      <c r="AE72" s="748">
        <f t="shared" si="31"/>
        <v>0</v>
      </c>
      <c r="AF72" s="749">
        <f t="shared" si="32"/>
        <v>1260000</v>
      </c>
      <c r="AG72" s="746">
        <f t="shared" si="33"/>
        <v>1260000</v>
      </c>
      <c r="AH72" s="745">
        <f t="shared" si="34"/>
        <v>1260000</v>
      </c>
      <c r="AI72" s="11"/>
    </row>
    <row r="73" spans="1:35" ht="32" hidden="1" x14ac:dyDescent="0.2">
      <c r="A73" s="775" t="s">
        <v>1221</v>
      </c>
      <c r="B73" s="760">
        <v>41</v>
      </c>
      <c r="C73" s="692" t="s">
        <v>226</v>
      </c>
      <c r="D73" s="693" t="str">
        <f t="shared" si="19"/>
        <v>2.06.04.01.08</v>
      </c>
      <c r="E73" s="694" t="s">
        <v>408</v>
      </c>
      <c r="F73" s="603" t="s">
        <v>128</v>
      </c>
      <c r="G73" s="695" t="s">
        <v>249</v>
      </c>
      <c r="H73" s="696"/>
      <c r="I73" s="695" t="s">
        <v>255</v>
      </c>
      <c r="J73" s="692" t="s">
        <v>108</v>
      </c>
      <c r="K73" s="696"/>
      <c r="L73" s="696" t="s">
        <v>128</v>
      </c>
      <c r="M73" s="696" t="s">
        <v>128</v>
      </c>
      <c r="N73" s="696" t="s">
        <v>128</v>
      </c>
      <c r="O73" s="696" t="s">
        <v>128</v>
      </c>
      <c r="P73" s="692" t="s">
        <v>130</v>
      </c>
      <c r="Q73" s="814">
        <v>510000</v>
      </c>
      <c r="R73" s="563"/>
      <c r="S73" s="516" t="str">
        <f t="shared" si="2"/>
        <v>2.06.04</v>
      </c>
      <c r="T73" s="524" t="str">
        <f t="shared" si="20"/>
        <v>MEJA DAN KURSI KERJA/RAPAT PEJABAT</v>
      </c>
      <c r="U73" s="516">
        <f t="shared" si="21"/>
        <v>5</v>
      </c>
      <c r="V73" s="769">
        <f t="shared" si="22"/>
        <v>102000</v>
      </c>
      <c r="W73" s="516">
        <f t="shared" si="23"/>
        <v>9</v>
      </c>
      <c r="X73" s="770">
        <f t="shared" si="24"/>
        <v>510000</v>
      </c>
      <c r="Y73" s="771">
        <f t="shared" si="25"/>
        <v>0</v>
      </c>
      <c r="Z73" s="769">
        <f t="shared" si="26"/>
        <v>0</v>
      </c>
      <c r="AA73" s="769">
        <f t="shared" si="27"/>
        <v>0</v>
      </c>
      <c r="AB73" s="769">
        <f t="shared" si="28"/>
        <v>0</v>
      </c>
      <c r="AC73" s="769">
        <f t="shared" si="29"/>
        <v>0</v>
      </c>
      <c r="AD73" s="516" t="str">
        <f t="shared" si="30"/>
        <v>2005</v>
      </c>
      <c r="AE73" s="748">
        <f t="shared" si="31"/>
        <v>0</v>
      </c>
      <c r="AF73" s="749">
        <f t="shared" si="32"/>
        <v>510000</v>
      </c>
      <c r="AG73" s="746">
        <f t="shared" si="33"/>
        <v>510000</v>
      </c>
      <c r="AH73" s="745">
        <f t="shared" si="34"/>
        <v>510000</v>
      </c>
      <c r="AI73" s="11"/>
    </row>
    <row r="74" spans="1:35" ht="15" hidden="1" customHeight="1" x14ac:dyDescent="0.2">
      <c r="A74" s="775" t="s">
        <v>1221</v>
      </c>
      <c r="B74" s="760">
        <v>42</v>
      </c>
      <c r="C74" s="692" t="s">
        <v>670</v>
      </c>
      <c r="D74" s="693" t="str">
        <f t="shared" si="19"/>
        <v>2.06.04.03.05</v>
      </c>
      <c r="E74" s="694" t="s">
        <v>401</v>
      </c>
      <c r="F74" s="603" t="s">
        <v>128</v>
      </c>
      <c r="G74" s="695" t="s">
        <v>249</v>
      </c>
      <c r="H74" s="696"/>
      <c r="I74" s="695" t="s">
        <v>257</v>
      </c>
      <c r="J74" s="692" t="s">
        <v>108</v>
      </c>
      <c r="K74" s="696"/>
      <c r="L74" s="696" t="s">
        <v>128</v>
      </c>
      <c r="M74" s="696" t="s">
        <v>128</v>
      </c>
      <c r="N74" s="696" t="s">
        <v>128</v>
      </c>
      <c r="O74" s="696" t="s">
        <v>128</v>
      </c>
      <c r="P74" s="692" t="s">
        <v>130</v>
      </c>
      <c r="Q74" s="814">
        <v>1400000</v>
      </c>
      <c r="R74" s="707"/>
      <c r="S74" s="516" t="str">
        <f t="shared" si="2"/>
        <v>2.06.04</v>
      </c>
      <c r="T74" s="524" t="str">
        <f t="shared" si="20"/>
        <v>MEJA DAN KURSI KERJA/RAPAT PEJABAT</v>
      </c>
      <c r="U74" s="516">
        <f t="shared" si="21"/>
        <v>5</v>
      </c>
      <c r="V74" s="769">
        <f t="shared" si="22"/>
        <v>280000</v>
      </c>
      <c r="W74" s="516">
        <f t="shared" si="23"/>
        <v>9</v>
      </c>
      <c r="X74" s="770">
        <f t="shared" si="24"/>
        <v>1400000</v>
      </c>
      <c r="Y74" s="771">
        <f t="shared" si="25"/>
        <v>0</v>
      </c>
      <c r="Z74" s="769">
        <f t="shared" si="26"/>
        <v>0</v>
      </c>
      <c r="AA74" s="769">
        <f t="shared" si="27"/>
        <v>0</v>
      </c>
      <c r="AB74" s="769">
        <f t="shared" si="28"/>
        <v>0</v>
      </c>
      <c r="AC74" s="769">
        <f t="shared" si="29"/>
        <v>0</v>
      </c>
      <c r="AD74" s="516" t="str">
        <f t="shared" si="30"/>
        <v>2005</v>
      </c>
      <c r="AE74" s="748">
        <f t="shared" si="31"/>
        <v>0</v>
      </c>
      <c r="AF74" s="749">
        <f t="shared" si="32"/>
        <v>1400000</v>
      </c>
      <c r="AG74" s="746">
        <f t="shared" si="33"/>
        <v>1400000</v>
      </c>
      <c r="AH74" s="745">
        <f t="shared" si="34"/>
        <v>1400000</v>
      </c>
      <c r="AI74" s="11"/>
    </row>
    <row r="75" spans="1:35" ht="15" hidden="1" customHeight="1" x14ac:dyDescent="0.2">
      <c r="A75" s="775" t="s">
        <v>1221</v>
      </c>
      <c r="B75" s="760">
        <v>43</v>
      </c>
      <c r="C75" s="692" t="s">
        <v>1224</v>
      </c>
      <c r="D75" s="693" t="str">
        <f t="shared" si="19"/>
        <v>2.06.02.01.31</v>
      </c>
      <c r="E75" s="694" t="s">
        <v>441</v>
      </c>
      <c r="F75" s="603" t="s">
        <v>128</v>
      </c>
      <c r="G75" s="695" t="s">
        <v>249</v>
      </c>
      <c r="H75" s="696"/>
      <c r="I75" s="695" t="s">
        <v>257</v>
      </c>
      <c r="J75" s="692" t="s">
        <v>108</v>
      </c>
      <c r="K75" s="696"/>
      <c r="L75" s="696" t="s">
        <v>128</v>
      </c>
      <c r="M75" s="696" t="s">
        <v>128</v>
      </c>
      <c r="N75" s="696" t="s">
        <v>128</v>
      </c>
      <c r="O75" s="696" t="s">
        <v>128</v>
      </c>
      <c r="P75" s="692" t="s">
        <v>130</v>
      </c>
      <c r="Q75" s="814">
        <v>1200000</v>
      </c>
      <c r="R75" s="563"/>
      <c r="S75" s="516" t="str">
        <f t="shared" si="2"/>
        <v>2.06.02</v>
      </c>
      <c r="T75" s="524" t="str">
        <f t="shared" si="20"/>
        <v>ALAT RUMAH TANGGA</v>
      </c>
      <c r="U75" s="516">
        <f t="shared" si="21"/>
        <v>5</v>
      </c>
      <c r="V75" s="769">
        <f t="shared" si="22"/>
        <v>240000</v>
      </c>
      <c r="W75" s="516">
        <f t="shared" si="23"/>
        <v>9</v>
      </c>
      <c r="X75" s="770">
        <f t="shared" si="24"/>
        <v>1200000</v>
      </c>
      <c r="Y75" s="771">
        <f t="shared" si="25"/>
        <v>0</v>
      </c>
      <c r="Z75" s="769">
        <f t="shared" si="26"/>
        <v>0</v>
      </c>
      <c r="AA75" s="769">
        <f t="shared" si="27"/>
        <v>0</v>
      </c>
      <c r="AB75" s="769">
        <f t="shared" si="28"/>
        <v>0</v>
      </c>
      <c r="AC75" s="769">
        <f t="shared" si="29"/>
        <v>0</v>
      </c>
      <c r="AD75" s="516" t="str">
        <f t="shared" si="30"/>
        <v>2005</v>
      </c>
      <c r="AE75" s="748">
        <f t="shared" si="31"/>
        <v>0</v>
      </c>
      <c r="AF75" s="749">
        <f t="shared" si="32"/>
        <v>1200000</v>
      </c>
      <c r="AG75" s="746">
        <f t="shared" si="33"/>
        <v>1200000</v>
      </c>
      <c r="AH75" s="745">
        <f t="shared" si="34"/>
        <v>1200000</v>
      </c>
      <c r="AI75" s="11"/>
    </row>
    <row r="76" spans="1:35" ht="32" hidden="1" x14ac:dyDescent="0.2">
      <c r="A76" s="775" t="s">
        <v>1221</v>
      </c>
      <c r="B76" s="760">
        <v>44</v>
      </c>
      <c r="C76" s="692" t="s">
        <v>226</v>
      </c>
      <c r="D76" s="693" t="str">
        <f t="shared" si="19"/>
        <v>2.06.04.01.08</v>
      </c>
      <c r="E76" s="694" t="s">
        <v>408</v>
      </c>
      <c r="F76" s="603" t="s">
        <v>128</v>
      </c>
      <c r="G76" s="695" t="s">
        <v>249</v>
      </c>
      <c r="H76" s="696"/>
      <c r="I76" s="695" t="s">
        <v>255</v>
      </c>
      <c r="J76" s="692" t="s">
        <v>108</v>
      </c>
      <c r="K76" s="696"/>
      <c r="L76" s="696" t="s">
        <v>128</v>
      </c>
      <c r="M76" s="696" t="s">
        <v>128</v>
      </c>
      <c r="N76" s="696" t="s">
        <v>128</v>
      </c>
      <c r="O76" s="696" t="s">
        <v>128</v>
      </c>
      <c r="P76" s="692" t="s">
        <v>130</v>
      </c>
      <c r="Q76" s="814">
        <v>1190000</v>
      </c>
      <c r="R76" s="563"/>
      <c r="S76" s="516" t="str">
        <f t="shared" si="2"/>
        <v>2.06.04</v>
      </c>
      <c r="T76" s="524" t="str">
        <f t="shared" si="20"/>
        <v>MEJA DAN KURSI KERJA/RAPAT PEJABAT</v>
      </c>
      <c r="U76" s="516">
        <f t="shared" si="21"/>
        <v>5</v>
      </c>
      <c r="V76" s="769">
        <f t="shared" si="22"/>
        <v>238000</v>
      </c>
      <c r="W76" s="516">
        <f t="shared" si="23"/>
        <v>9</v>
      </c>
      <c r="X76" s="770">
        <f t="shared" si="24"/>
        <v>1190000</v>
      </c>
      <c r="Y76" s="771">
        <f t="shared" si="25"/>
        <v>0</v>
      </c>
      <c r="Z76" s="769">
        <f t="shared" si="26"/>
        <v>0</v>
      </c>
      <c r="AA76" s="769">
        <f t="shared" si="27"/>
        <v>0</v>
      </c>
      <c r="AB76" s="769">
        <f t="shared" si="28"/>
        <v>0</v>
      </c>
      <c r="AC76" s="769">
        <f t="shared" si="29"/>
        <v>0</v>
      </c>
      <c r="AD76" s="516" t="str">
        <f t="shared" si="30"/>
        <v>2005</v>
      </c>
      <c r="AE76" s="748">
        <f t="shared" si="31"/>
        <v>0</v>
      </c>
      <c r="AF76" s="749">
        <f t="shared" si="32"/>
        <v>1190000</v>
      </c>
      <c r="AG76" s="746">
        <f t="shared" si="33"/>
        <v>1190000</v>
      </c>
      <c r="AH76" s="745">
        <f t="shared" si="34"/>
        <v>1190000</v>
      </c>
      <c r="AI76" s="11"/>
    </row>
    <row r="77" spans="1:35" ht="15" hidden="1" customHeight="1" x14ac:dyDescent="0.2">
      <c r="A77" s="775" t="s">
        <v>1221</v>
      </c>
      <c r="B77" s="760">
        <v>45</v>
      </c>
      <c r="C77" s="692" t="s">
        <v>221</v>
      </c>
      <c r="D77" s="693" t="str">
        <f t="shared" si="19"/>
        <v>2.06.02.04.04</v>
      </c>
      <c r="E77" s="694" t="s">
        <v>158</v>
      </c>
      <c r="F77" s="603" t="s">
        <v>128</v>
      </c>
      <c r="G77" s="695" t="s">
        <v>251</v>
      </c>
      <c r="H77" s="696"/>
      <c r="I77" s="695" t="s">
        <v>140</v>
      </c>
      <c r="J77" s="692" t="s">
        <v>108</v>
      </c>
      <c r="K77" s="696"/>
      <c r="L77" s="696" t="s">
        <v>128</v>
      </c>
      <c r="M77" s="696" t="s">
        <v>128</v>
      </c>
      <c r="N77" s="696" t="s">
        <v>128</v>
      </c>
      <c r="O77" s="696" t="s">
        <v>128</v>
      </c>
      <c r="P77" s="692" t="s">
        <v>130</v>
      </c>
      <c r="Q77" s="814">
        <v>8550000</v>
      </c>
      <c r="R77" s="563"/>
      <c r="S77" s="516" t="str">
        <f t="shared" si="2"/>
        <v>2.06.02</v>
      </c>
      <c r="T77" s="524" t="str">
        <f t="shared" si="20"/>
        <v>ALAT RUMAH TANGGA</v>
      </c>
      <c r="U77" s="516">
        <f t="shared" si="21"/>
        <v>5</v>
      </c>
      <c r="V77" s="769">
        <f t="shared" si="22"/>
        <v>1710000</v>
      </c>
      <c r="W77" s="516">
        <f t="shared" si="23"/>
        <v>9</v>
      </c>
      <c r="X77" s="770">
        <f t="shared" si="24"/>
        <v>8550000</v>
      </c>
      <c r="Y77" s="771">
        <f t="shared" si="25"/>
        <v>0</v>
      </c>
      <c r="Z77" s="769">
        <f t="shared" si="26"/>
        <v>0</v>
      </c>
      <c r="AA77" s="769">
        <f t="shared" si="27"/>
        <v>0</v>
      </c>
      <c r="AB77" s="769">
        <f t="shared" si="28"/>
        <v>0</v>
      </c>
      <c r="AC77" s="769">
        <f t="shared" si="29"/>
        <v>0</v>
      </c>
      <c r="AD77" s="516" t="str">
        <f t="shared" si="30"/>
        <v>2005</v>
      </c>
      <c r="AE77" s="748">
        <f t="shared" si="31"/>
        <v>0</v>
      </c>
      <c r="AF77" s="749">
        <f t="shared" si="32"/>
        <v>8550000</v>
      </c>
      <c r="AG77" s="746">
        <f t="shared" si="33"/>
        <v>8550000</v>
      </c>
      <c r="AH77" s="745">
        <f t="shared" si="34"/>
        <v>8550000</v>
      </c>
      <c r="AI77" s="11"/>
    </row>
    <row r="78" spans="1:35" s="37" customFormat="1" ht="32" hidden="1" x14ac:dyDescent="0.2">
      <c r="A78" s="775" t="s">
        <v>1221</v>
      </c>
      <c r="B78" s="760">
        <v>46</v>
      </c>
      <c r="C78" s="692" t="s">
        <v>226</v>
      </c>
      <c r="D78" s="693" t="str">
        <f t="shared" si="19"/>
        <v>2.06.04.01.08</v>
      </c>
      <c r="E78" s="694" t="s">
        <v>408</v>
      </c>
      <c r="F78" s="603" t="s">
        <v>128</v>
      </c>
      <c r="G78" s="695" t="s">
        <v>271</v>
      </c>
      <c r="H78" s="696"/>
      <c r="I78" s="695" t="s">
        <v>255</v>
      </c>
      <c r="J78" s="692" t="s">
        <v>108</v>
      </c>
      <c r="K78" s="696"/>
      <c r="L78" s="696" t="s">
        <v>128</v>
      </c>
      <c r="M78" s="696" t="s">
        <v>128</v>
      </c>
      <c r="N78" s="696" t="s">
        <v>128</v>
      </c>
      <c r="O78" s="696" t="s">
        <v>128</v>
      </c>
      <c r="P78" s="692" t="s">
        <v>130</v>
      </c>
      <c r="Q78" s="814">
        <v>1350000</v>
      </c>
      <c r="R78" s="708"/>
      <c r="S78" s="516" t="str">
        <f t="shared" si="2"/>
        <v>2.06.04</v>
      </c>
      <c r="T78" s="524" t="str">
        <f t="shared" si="20"/>
        <v>MEJA DAN KURSI KERJA/RAPAT PEJABAT</v>
      </c>
      <c r="U78" s="516">
        <f t="shared" si="21"/>
        <v>5</v>
      </c>
      <c r="V78" s="769">
        <f t="shared" si="22"/>
        <v>270000</v>
      </c>
      <c r="W78" s="516">
        <f t="shared" si="23"/>
        <v>9</v>
      </c>
      <c r="X78" s="770">
        <f t="shared" si="24"/>
        <v>1350000</v>
      </c>
      <c r="Y78" s="771">
        <f t="shared" si="25"/>
        <v>0</v>
      </c>
      <c r="Z78" s="769">
        <f t="shared" si="26"/>
        <v>0</v>
      </c>
      <c r="AA78" s="769">
        <f t="shared" si="27"/>
        <v>0</v>
      </c>
      <c r="AB78" s="769">
        <f t="shared" si="28"/>
        <v>0</v>
      </c>
      <c r="AC78" s="769">
        <f t="shared" si="29"/>
        <v>0</v>
      </c>
      <c r="AD78" s="516" t="str">
        <f t="shared" si="30"/>
        <v>2005</v>
      </c>
      <c r="AE78" s="748">
        <f t="shared" si="31"/>
        <v>0</v>
      </c>
      <c r="AF78" s="749">
        <f t="shared" si="32"/>
        <v>1350000</v>
      </c>
      <c r="AG78" s="746">
        <f t="shared" si="33"/>
        <v>1350000</v>
      </c>
      <c r="AH78" s="745">
        <f t="shared" si="34"/>
        <v>1350000</v>
      </c>
      <c r="AI78" s="11"/>
    </row>
    <row r="79" spans="1:35" s="37" customFormat="1" ht="32" hidden="1" x14ac:dyDescent="0.2">
      <c r="A79" s="775" t="s">
        <v>1221</v>
      </c>
      <c r="B79" s="760">
        <v>47</v>
      </c>
      <c r="C79" s="692" t="s">
        <v>226</v>
      </c>
      <c r="D79" s="693" t="str">
        <f t="shared" si="19"/>
        <v>2.06.04.01.08</v>
      </c>
      <c r="E79" s="694" t="s">
        <v>408</v>
      </c>
      <c r="F79" s="603" t="s">
        <v>128</v>
      </c>
      <c r="G79" s="695" t="s">
        <v>271</v>
      </c>
      <c r="H79" s="696"/>
      <c r="I79" s="695" t="s">
        <v>255</v>
      </c>
      <c r="J79" s="692" t="s">
        <v>108</v>
      </c>
      <c r="K79" s="696"/>
      <c r="L79" s="696" t="s">
        <v>128</v>
      </c>
      <c r="M79" s="696" t="s">
        <v>128</v>
      </c>
      <c r="N79" s="696" t="s">
        <v>128</v>
      </c>
      <c r="O79" s="696" t="s">
        <v>128</v>
      </c>
      <c r="P79" s="692" t="s">
        <v>130</v>
      </c>
      <c r="Q79" s="814">
        <v>1350000</v>
      </c>
      <c r="R79" s="708"/>
      <c r="S79" s="516" t="str">
        <f t="shared" ref="S79:S142" si="35">MID(C79,2,7)</f>
        <v>2.06.04</v>
      </c>
      <c r="T79" s="524" t="str">
        <f t="shared" si="20"/>
        <v>MEJA DAN KURSI KERJA/RAPAT PEJABAT</v>
      </c>
      <c r="U79" s="516">
        <f t="shared" si="21"/>
        <v>5</v>
      </c>
      <c r="V79" s="769">
        <f t="shared" si="22"/>
        <v>270000</v>
      </c>
      <c r="W79" s="516">
        <f t="shared" si="23"/>
        <v>9</v>
      </c>
      <c r="X79" s="770">
        <f t="shared" si="24"/>
        <v>1350000</v>
      </c>
      <c r="Y79" s="771">
        <f t="shared" si="25"/>
        <v>0</v>
      </c>
      <c r="Z79" s="769">
        <f t="shared" si="26"/>
        <v>0</v>
      </c>
      <c r="AA79" s="769">
        <f t="shared" si="27"/>
        <v>0</v>
      </c>
      <c r="AB79" s="769">
        <f t="shared" si="28"/>
        <v>0</v>
      </c>
      <c r="AC79" s="769">
        <f t="shared" si="29"/>
        <v>0</v>
      </c>
      <c r="AD79" s="516" t="str">
        <f t="shared" si="30"/>
        <v>2005</v>
      </c>
      <c r="AE79" s="748">
        <f t="shared" si="31"/>
        <v>0</v>
      </c>
      <c r="AF79" s="749">
        <f t="shared" si="32"/>
        <v>1350000</v>
      </c>
      <c r="AG79" s="746">
        <f t="shared" si="33"/>
        <v>1350000</v>
      </c>
      <c r="AH79" s="745">
        <f t="shared" si="34"/>
        <v>1350000</v>
      </c>
      <c r="AI79" s="11"/>
    </row>
    <row r="80" spans="1:35" s="37" customFormat="1" ht="32" hidden="1" x14ac:dyDescent="0.2">
      <c r="A80" s="775" t="s">
        <v>1221</v>
      </c>
      <c r="B80" s="760">
        <v>48</v>
      </c>
      <c r="C80" s="692" t="s">
        <v>226</v>
      </c>
      <c r="D80" s="693" t="str">
        <f t="shared" si="19"/>
        <v>2.06.04.01.08</v>
      </c>
      <c r="E80" s="694" t="s">
        <v>408</v>
      </c>
      <c r="F80" s="603" t="s">
        <v>128</v>
      </c>
      <c r="G80" s="695" t="s">
        <v>271</v>
      </c>
      <c r="H80" s="696"/>
      <c r="I80" s="695" t="s">
        <v>255</v>
      </c>
      <c r="J80" s="692" t="s">
        <v>108</v>
      </c>
      <c r="K80" s="696"/>
      <c r="L80" s="696" t="s">
        <v>128</v>
      </c>
      <c r="M80" s="696" t="s">
        <v>128</v>
      </c>
      <c r="N80" s="696" t="s">
        <v>128</v>
      </c>
      <c r="O80" s="696" t="s">
        <v>128</v>
      </c>
      <c r="P80" s="692" t="s">
        <v>130</v>
      </c>
      <c r="Q80" s="814">
        <v>1350000</v>
      </c>
      <c r="R80" s="708"/>
      <c r="S80" s="516" t="str">
        <f t="shared" si="35"/>
        <v>2.06.04</v>
      </c>
      <c r="T80" s="524" t="str">
        <f t="shared" si="20"/>
        <v>MEJA DAN KURSI KERJA/RAPAT PEJABAT</v>
      </c>
      <c r="U80" s="516">
        <f t="shared" si="21"/>
        <v>5</v>
      </c>
      <c r="V80" s="769">
        <f t="shared" si="22"/>
        <v>270000</v>
      </c>
      <c r="W80" s="516">
        <f t="shared" si="23"/>
        <v>9</v>
      </c>
      <c r="X80" s="770">
        <f t="shared" si="24"/>
        <v>1350000</v>
      </c>
      <c r="Y80" s="771">
        <f t="shared" si="25"/>
        <v>0</v>
      </c>
      <c r="Z80" s="769">
        <f t="shared" si="26"/>
        <v>0</v>
      </c>
      <c r="AA80" s="769">
        <f t="shared" si="27"/>
        <v>0</v>
      </c>
      <c r="AB80" s="769">
        <f t="shared" si="28"/>
        <v>0</v>
      </c>
      <c r="AC80" s="769">
        <f t="shared" si="29"/>
        <v>0</v>
      </c>
      <c r="AD80" s="516" t="str">
        <f t="shared" si="30"/>
        <v>2005</v>
      </c>
      <c r="AE80" s="748">
        <f t="shared" si="31"/>
        <v>0</v>
      </c>
      <c r="AF80" s="749">
        <f t="shared" si="32"/>
        <v>1350000</v>
      </c>
      <c r="AG80" s="746">
        <f t="shared" si="33"/>
        <v>1350000</v>
      </c>
      <c r="AH80" s="745">
        <f t="shared" si="34"/>
        <v>1350000</v>
      </c>
      <c r="AI80" s="11"/>
    </row>
    <row r="81" spans="1:37" s="37" customFormat="1" ht="32" hidden="1" x14ac:dyDescent="0.2">
      <c r="A81" s="775" t="s">
        <v>1221</v>
      </c>
      <c r="B81" s="760">
        <v>49</v>
      </c>
      <c r="C81" s="692" t="s">
        <v>226</v>
      </c>
      <c r="D81" s="693" t="str">
        <f t="shared" si="19"/>
        <v>2.06.04.01.08</v>
      </c>
      <c r="E81" s="694" t="s">
        <v>408</v>
      </c>
      <c r="F81" s="603" t="s">
        <v>128</v>
      </c>
      <c r="G81" s="695" t="s">
        <v>271</v>
      </c>
      <c r="H81" s="696"/>
      <c r="I81" s="695" t="s">
        <v>255</v>
      </c>
      <c r="J81" s="692" t="s">
        <v>108</v>
      </c>
      <c r="K81" s="696"/>
      <c r="L81" s="696" t="s">
        <v>128</v>
      </c>
      <c r="M81" s="696" t="s">
        <v>128</v>
      </c>
      <c r="N81" s="696" t="s">
        <v>128</v>
      </c>
      <c r="O81" s="696" t="s">
        <v>128</v>
      </c>
      <c r="P81" s="692" t="s">
        <v>130</v>
      </c>
      <c r="Q81" s="814">
        <v>1350000</v>
      </c>
      <c r="R81" s="708"/>
      <c r="S81" s="516" t="str">
        <f t="shared" si="35"/>
        <v>2.06.04</v>
      </c>
      <c r="T81" s="524" t="str">
        <f t="shared" si="20"/>
        <v>MEJA DAN KURSI KERJA/RAPAT PEJABAT</v>
      </c>
      <c r="U81" s="516">
        <f t="shared" si="21"/>
        <v>5</v>
      </c>
      <c r="V81" s="769">
        <f t="shared" si="22"/>
        <v>270000</v>
      </c>
      <c r="W81" s="516">
        <f t="shared" si="23"/>
        <v>9</v>
      </c>
      <c r="X81" s="770">
        <f t="shared" si="24"/>
        <v>1350000</v>
      </c>
      <c r="Y81" s="771">
        <f t="shared" si="25"/>
        <v>0</v>
      </c>
      <c r="Z81" s="769">
        <f t="shared" si="26"/>
        <v>0</v>
      </c>
      <c r="AA81" s="769">
        <f t="shared" si="27"/>
        <v>0</v>
      </c>
      <c r="AB81" s="769">
        <f t="shared" si="28"/>
        <v>0</v>
      </c>
      <c r="AC81" s="769">
        <f t="shared" si="29"/>
        <v>0</v>
      </c>
      <c r="AD81" s="516" t="str">
        <f t="shared" si="30"/>
        <v>2005</v>
      </c>
      <c r="AE81" s="748">
        <f t="shared" si="31"/>
        <v>0</v>
      </c>
      <c r="AF81" s="749">
        <f t="shared" si="32"/>
        <v>1350000</v>
      </c>
      <c r="AG81" s="746">
        <f t="shared" si="33"/>
        <v>1350000</v>
      </c>
      <c r="AH81" s="745">
        <f t="shared" si="34"/>
        <v>1350000</v>
      </c>
      <c r="AI81" s="11"/>
    </row>
    <row r="82" spans="1:37" ht="15" hidden="1" customHeight="1" x14ac:dyDescent="0.2">
      <c r="A82" s="775" t="s">
        <v>1221</v>
      </c>
      <c r="B82" s="760">
        <v>50</v>
      </c>
      <c r="C82" s="692" t="s">
        <v>337</v>
      </c>
      <c r="D82" s="693" t="str">
        <f t="shared" si="19"/>
        <v>2.06.02.06.03</v>
      </c>
      <c r="E82" s="694" t="s">
        <v>172</v>
      </c>
      <c r="F82" s="603" t="s">
        <v>128</v>
      </c>
      <c r="G82" s="695" t="s">
        <v>251</v>
      </c>
      <c r="H82" s="692"/>
      <c r="I82" s="695" t="s">
        <v>140</v>
      </c>
      <c r="J82" s="692">
        <v>2006</v>
      </c>
      <c r="K82" s="696"/>
      <c r="L82" s="696" t="s">
        <v>128</v>
      </c>
      <c r="M82" s="696" t="s">
        <v>128</v>
      </c>
      <c r="N82" s="696" t="s">
        <v>128</v>
      </c>
      <c r="O82" s="696" t="s">
        <v>128</v>
      </c>
      <c r="P82" s="692" t="s">
        <v>130</v>
      </c>
      <c r="Q82" s="814">
        <v>960000</v>
      </c>
      <c r="R82" s="563"/>
      <c r="S82" s="516" t="str">
        <f t="shared" si="35"/>
        <v>2.06.02</v>
      </c>
      <c r="T82" s="524" t="str">
        <f t="shared" si="20"/>
        <v>ALAT RUMAH TANGGA</v>
      </c>
      <c r="U82" s="516">
        <f t="shared" si="21"/>
        <v>5</v>
      </c>
      <c r="V82" s="769">
        <f>(Q82)/U82</f>
        <v>192000</v>
      </c>
      <c r="W82" s="516">
        <f t="shared" si="23"/>
        <v>8</v>
      </c>
      <c r="X82" s="770">
        <f t="shared" si="24"/>
        <v>960000</v>
      </c>
      <c r="Y82" s="771">
        <f t="shared" si="25"/>
        <v>0</v>
      </c>
      <c r="Z82" s="769">
        <f t="shared" si="26"/>
        <v>0</v>
      </c>
      <c r="AA82" s="769">
        <f t="shared" si="27"/>
        <v>0</v>
      </c>
      <c r="AB82" s="769">
        <f t="shared" si="28"/>
        <v>0</v>
      </c>
      <c r="AC82" s="769">
        <f t="shared" si="29"/>
        <v>0</v>
      </c>
      <c r="AD82" s="516">
        <f t="shared" si="30"/>
        <v>2006</v>
      </c>
      <c r="AE82" s="748">
        <f t="shared" si="31"/>
        <v>0</v>
      </c>
      <c r="AF82" s="749">
        <f t="shared" si="32"/>
        <v>960000</v>
      </c>
      <c r="AG82" s="746">
        <f t="shared" si="33"/>
        <v>960000</v>
      </c>
      <c r="AH82" s="745">
        <f t="shared" si="34"/>
        <v>960000</v>
      </c>
      <c r="AI82" s="11"/>
    </row>
    <row r="83" spans="1:37" ht="16" hidden="1" x14ac:dyDescent="0.2">
      <c r="A83" s="775" t="s">
        <v>1221</v>
      </c>
      <c r="B83" s="760">
        <v>51</v>
      </c>
      <c r="C83" s="692" t="s">
        <v>1212</v>
      </c>
      <c r="D83" s="693" t="str">
        <f t="shared" si="19"/>
        <v>2.06.04.01.05</v>
      </c>
      <c r="E83" s="694" t="s">
        <v>402</v>
      </c>
      <c r="F83" s="603" t="s">
        <v>128</v>
      </c>
      <c r="G83" s="695" t="s">
        <v>249</v>
      </c>
      <c r="H83" s="692"/>
      <c r="I83" s="695" t="s">
        <v>255</v>
      </c>
      <c r="J83" s="692">
        <v>2006</v>
      </c>
      <c r="K83" s="696"/>
      <c r="L83" s="696" t="s">
        <v>128</v>
      </c>
      <c r="M83" s="696" t="s">
        <v>128</v>
      </c>
      <c r="N83" s="696" t="s">
        <v>128</v>
      </c>
      <c r="O83" s="696" t="s">
        <v>128</v>
      </c>
      <c r="P83" s="692" t="s">
        <v>130</v>
      </c>
      <c r="Q83" s="814">
        <v>3570000</v>
      </c>
      <c r="R83" s="563"/>
      <c r="S83" s="516" t="str">
        <f t="shared" si="35"/>
        <v>2.06.04</v>
      </c>
      <c r="T83" s="524" t="str">
        <f t="shared" si="20"/>
        <v>MEJA DAN KURSI KERJA/RAPAT PEJABAT</v>
      </c>
      <c r="U83" s="516">
        <f t="shared" si="21"/>
        <v>5</v>
      </c>
      <c r="V83" s="769">
        <f t="shared" si="22"/>
        <v>714000</v>
      </c>
      <c r="W83" s="516">
        <f t="shared" si="23"/>
        <v>8</v>
      </c>
      <c r="X83" s="770">
        <f t="shared" si="24"/>
        <v>3570000</v>
      </c>
      <c r="Y83" s="771">
        <f t="shared" si="25"/>
        <v>0</v>
      </c>
      <c r="Z83" s="769">
        <f t="shared" si="26"/>
        <v>0</v>
      </c>
      <c r="AA83" s="769">
        <f t="shared" si="27"/>
        <v>0</v>
      </c>
      <c r="AB83" s="769">
        <f t="shared" si="28"/>
        <v>0</v>
      </c>
      <c r="AC83" s="769">
        <f t="shared" si="29"/>
        <v>0</v>
      </c>
      <c r="AD83" s="516">
        <f t="shared" si="30"/>
        <v>2006</v>
      </c>
      <c r="AE83" s="748">
        <f t="shared" si="31"/>
        <v>0</v>
      </c>
      <c r="AF83" s="749">
        <f t="shared" si="32"/>
        <v>3570000</v>
      </c>
      <c r="AG83" s="746">
        <f t="shared" si="33"/>
        <v>3570000</v>
      </c>
      <c r="AH83" s="745">
        <f t="shared" si="34"/>
        <v>3570000</v>
      </c>
      <c r="AI83" s="11"/>
    </row>
    <row r="84" spans="1:37" ht="16" hidden="1" x14ac:dyDescent="0.2">
      <c r="A84" s="775" t="s">
        <v>1221</v>
      </c>
      <c r="B84" s="760">
        <v>52</v>
      </c>
      <c r="C84" s="696" t="s">
        <v>1212</v>
      </c>
      <c r="D84" s="693" t="str">
        <f t="shared" si="19"/>
        <v>2.06.04.01.05</v>
      </c>
      <c r="E84" s="694" t="s">
        <v>402</v>
      </c>
      <c r="F84" s="603" t="s">
        <v>128</v>
      </c>
      <c r="G84" s="695" t="s">
        <v>249</v>
      </c>
      <c r="H84" s="692"/>
      <c r="I84" s="695" t="s">
        <v>252</v>
      </c>
      <c r="J84" s="692">
        <v>2006</v>
      </c>
      <c r="K84" s="696"/>
      <c r="L84" s="696" t="s">
        <v>128</v>
      </c>
      <c r="M84" s="696" t="s">
        <v>128</v>
      </c>
      <c r="N84" s="696" t="s">
        <v>128</v>
      </c>
      <c r="O84" s="696" t="s">
        <v>128</v>
      </c>
      <c r="P84" s="692" t="s">
        <v>130</v>
      </c>
      <c r="Q84" s="814">
        <v>3570000</v>
      </c>
      <c r="R84" s="707"/>
      <c r="S84" s="516" t="str">
        <f t="shared" si="35"/>
        <v>2.06.04</v>
      </c>
      <c r="T84" s="524" t="str">
        <f t="shared" si="20"/>
        <v>MEJA DAN KURSI KERJA/RAPAT PEJABAT</v>
      </c>
      <c r="U84" s="516">
        <f t="shared" si="21"/>
        <v>5</v>
      </c>
      <c r="V84" s="769">
        <f t="shared" si="22"/>
        <v>714000</v>
      </c>
      <c r="W84" s="516">
        <f t="shared" si="23"/>
        <v>8</v>
      </c>
      <c r="X84" s="770">
        <f t="shared" si="24"/>
        <v>3570000</v>
      </c>
      <c r="Y84" s="771">
        <f t="shared" si="25"/>
        <v>0</v>
      </c>
      <c r="Z84" s="769">
        <f t="shared" si="26"/>
        <v>0</v>
      </c>
      <c r="AA84" s="769">
        <f t="shared" si="27"/>
        <v>0</v>
      </c>
      <c r="AB84" s="769">
        <f t="shared" si="28"/>
        <v>0</v>
      </c>
      <c r="AC84" s="769">
        <f t="shared" si="29"/>
        <v>0</v>
      </c>
      <c r="AD84" s="516">
        <f t="shared" si="30"/>
        <v>2006</v>
      </c>
      <c r="AE84" s="748">
        <f t="shared" si="31"/>
        <v>0</v>
      </c>
      <c r="AF84" s="749">
        <f t="shared" si="32"/>
        <v>3570000</v>
      </c>
      <c r="AG84" s="746">
        <f t="shared" si="33"/>
        <v>3570000</v>
      </c>
      <c r="AH84" s="745">
        <f t="shared" si="34"/>
        <v>3570000</v>
      </c>
      <c r="AI84" s="11"/>
    </row>
    <row r="85" spans="1:37" ht="18.75" hidden="1" customHeight="1" x14ac:dyDescent="0.2">
      <c r="A85" s="775" t="s">
        <v>1221</v>
      </c>
      <c r="B85" s="760">
        <v>53</v>
      </c>
      <c r="C85" s="696" t="s">
        <v>1210</v>
      </c>
      <c r="D85" s="693" t="str">
        <f t="shared" si="19"/>
        <v>2.06.02.01.30</v>
      </c>
      <c r="E85" s="694" t="s">
        <v>160</v>
      </c>
      <c r="F85" s="603" t="s">
        <v>128</v>
      </c>
      <c r="G85" s="695" t="s">
        <v>398</v>
      </c>
      <c r="H85" s="692"/>
      <c r="I85" s="695" t="s">
        <v>257</v>
      </c>
      <c r="J85" s="692">
        <v>2006</v>
      </c>
      <c r="K85" s="696"/>
      <c r="L85" s="696" t="s">
        <v>128</v>
      </c>
      <c r="M85" s="696" t="s">
        <v>128</v>
      </c>
      <c r="N85" s="696" t="s">
        <v>128</v>
      </c>
      <c r="O85" s="696" t="s">
        <v>128</v>
      </c>
      <c r="P85" s="692" t="s">
        <v>130</v>
      </c>
      <c r="Q85" s="814">
        <v>1470000</v>
      </c>
      <c r="R85" s="707"/>
      <c r="S85" s="516" t="str">
        <f t="shared" si="35"/>
        <v>2.06.02</v>
      </c>
      <c r="T85" s="524" t="str">
        <f t="shared" si="20"/>
        <v>ALAT RUMAH TANGGA</v>
      </c>
      <c r="U85" s="516">
        <f t="shared" si="21"/>
        <v>5</v>
      </c>
      <c r="V85" s="769">
        <f t="shared" si="22"/>
        <v>294000</v>
      </c>
      <c r="W85" s="516">
        <f t="shared" si="23"/>
        <v>8</v>
      </c>
      <c r="X85" s="770">
        <f t="shared" si="24"/>
        <v>1470000</v>
      </c>
      <c r="Y85" s="771">
        <f t="shared" si="25"/>
        <v>0</v>
      </c>
      <c r="Z85" s="769">
        <f t="shared" si="26"/>
        <v>0</v>
      </c>
      <c r="AA85" s="769">
        <f t="shared" si="27"/>
        <v>0</v>
      </c>
      <c r="AB85" s="769">
        <f t="shared" si="28"/>
        <v>0</v>
      </c>
      <c r="AC85" s="769">
        <f t="shared" si="29"/>
        <v>0</v>
      </c>
      <c r="AD85" s="516">
        <f t="shared" si="30"/>
        <v>2006</v>
      </c>
      <c r="AE85" s="748">
        <f t="shared" si="31"/>
        <v>0</v>
      </c>
      <c r="AF85" s="749">
        <f t="shared" si="32"/>
        <v>1470000</v>
      </c>
      <c r="AG85" s="746">
        <f t="shared" si="33"/>
        <v>1470000</v>
      </c>
      <c r="AH85" s="745">
        <f t="shared" si="34"/>
        <v>1470000</v>
      </c>
      <c r="AI85" s="11"/>
    </row>
    <row r="86" spans="1:37" ht="16" hidden="1" x14ac:dyDescent="0.2">
      <c r="A86" s="775" t="s">
        <v>1221</v>
      </c>
      <c r="B86" s="760">
        <v>54</v>
      </c>
      <c r="C86" s="692" t="s">
        <v>215</v>
      </c>
      <c r="D86" s="693" t="str">
        <f t="shared" si="19"/>
        <v>2.06.04.01.06</v>
      </c>
      <c r="E86" s="694" t="s">
        <v>403</v>
      </c>
      <c r="F86" s="603" t="s">
        <v>128</v>
      </c>
      <c r="G86" s="695" t="s">
        <v>249</v>
      </c>
      <c r="H86" s="696"/>
      <c r="I86" s="695" t="s">
        <v>254</v>
      </c>
      <c r="J86" s="692">
        <v>2006</v>
      </c>
      <c r="K86" s="696"/>
      <c r="L86" s="696" t="s">
        <v>128</v>
      </c>
      <c r="M86" s="696" t="s">
        <v>128</v>
      </c>
      <c r="N86" s="696" t="s">
        <v>128</v>
      </c>
      <c r="O86" s="696" t="s">
        <v>128</v>
      </c>
      <c r="P86" s="692" t="s">
        <v>130</v>
      </c>
      <c r="Q86" s="814">
        <v>810000</v>
      </c>
      <c r="R86" s="563"/>
      <c r="S86" s="516" t="str">
        <f t="shared" si="35"/>
        <v>2.06.04</v>
      </c>
      <c r="T86" s="524" t="str">
        <f t="shared" si="20"/>
        <v>MEJA DAN KURSI KERJA/RAPAT PEJABAT</v>
      </c>
      <c r="U86" s="516">
        <f t="shared" si="21"/>
        <v>5</v>
      </c>
      <c r="V86" s="769">
        <f t="shared" si="22"/>
        <v>162000</v>
      </c>
      <c r="W86" s="516">
        <f t="shared" si="23"/>
        <v>8</v>
      </c>
      <c r="X86" s="770">
        <f t="shared" si="24"/>
        <v>810000</v>
      </c>
      <c r="Y86" s="771">
        <f t="shared" si="25"/>
        <v>0</v>
      </c>
      <c r="Z86" s="769">
        <f t="shared" si="26"/>
        <v>0</v>
      </c>
      <c r="AA86" s="769">
        <f t="shared" si="27"/>
        <v>0</v>
      </c>
      <c r="AB86" s="769">
        <f t="shared" si="28"/>
        <v>0</v>
      </c>
      <c r="AC86" s="769">
        <f t="shared" si="29"/>
        <v>0</v>
      </c>
      <c r="AD86" s="516">
        <f t="shared" si="30"/>
        <v>2006</v>
      </c>
      <c r="AE86" s="748">
        <f t="shared" si="31"/>
        <v>0</v>
      </c>
      <c r="AF86" s="749">
        <f t="shared" si="32"/>
        <v>810000</v>
      </c>
      <c r="AG86" s="746">
        <f t="shared" si="33"/>
        <v>810000</v>
      </c>
      <c r="AH86" s="745">
        <f t="shared" si="34"/>
        <v>810000</v>
      </c>
      <c r="AI86" s="11"/>
    </row>
    <row r="87" spans="1:37" ht="32" hidden="1" x14ac:dyDescent="0.2">
      <c r="A87" s="775" t="s">
        <v>1221</v>
      </c>
      <c r="B87" s="760">
        <v>55</v>
      </c>
      <c r="C87" s="692" t="s">
        <v>1209</v>
      </c>
      <c r="D87" s="693" t="str">
        <f t="shared" si="19"/>
        <v>2.06.04.07.04</v>
      </c>
      <c r="E87" s="694" t="s">
        <v>168</v>
      </c>
      <c r="F87" s="603" t="s">
        <v>128</v>
      </c>
      <c r="G87" s="695" t="s">
        <v>249</v>
      </c>
      <c r="H87" s="696"/>
      <c r="I87" s="695" t="s">
        <v>404</v>
      </c>
      <c r="J87" s="692">
        <v>2006</v>
      </c>
      <c r="K87" s="696"/>
      <c r="L87" s="696" t="s">
        <v>128</v>
      </c>
      <c r="M87" s="696" t="s">
        <v>128</v>
      </c>
      <c r="N87" s="696" t="s">
        <v>128</v>
      </c>
      <c r="O87" s="696" t="s">
        <v>128</v>
      </c>
      <c r="P87" s="692" t="s">
        <v>130</v>
      </c>
      <c r="Q87" s="814">
        <v>1470000</v>
      </c>
      <c r="R87" s="707"/>
      <c r="S87" s="516" t="str">
        <f t="shared" si="35"/>
        <v>2.06.04</v>
      </c>
      <c r="T87" s="524" t="str">
        <f t="shared" si="20"/>
        <v>MEJA DAN KURSI KERJA/RAPAT PEJABAT</v>
      </c>
      <c r="U87" s="516">
        <f t="shared" si="21"/>
        <v>5</v>
      </c>
      <c r="V87" s="769">
        <f t="shared" si="22"/>
        <v>294000</v>
      </c>
      <c r="W87" s="516">
        <f t="shared" si="23"/>
        <v>8</v>
      </c>
      <c r="X87" s="770">
        <f t="shared" si="24"/>
        <v>1470000</v>
      </c>
      <c r="Y87" s="771">
        <f t="shared" si="25"/>
        <v>0</v>
      </c>
      <c r="Z87" s="769">
        <f t="shared" si="26"/>
        <v>0</v>
      </c>
      <c r="AA87" s="769">
        <f t="shared" si="27"/>
        <v>0</v>
      </c>
      <c r="AB87" s="769">
        <f t="shared" si="28"/>
        <v>0</v>
      </c>
      <c r="AC87" s="769">
        <f t="shared" si="29"/>
        <v>0</v>
      </c>
      <c r="AD87" s="516">
        <f t="shared" si="30"/>
        <v>2006</v>
      </c>
      <c r="AE87" s="748">
        <f t="shared" si="31"/>
        <v>0</v>
      </c>
      <c r="AF87" s="749">
        <f t="shared" si="32"/>
        <v>1470000</v>
      </c>
      <c r="AG87" s="746">
        <f t="shared" si="33"/>
        <v>1470000</v>
      </c>
      <c r="AH87" s="745">
        <f t="shared" si="34"/>
        <v>1470000</v>
      </c>
      <c r="AI87" s="11"/>
    </row>
    <row r="88" spans="1:37" ht="32" hidden="1" x14ac:dyDescent="0.2">
      <c r="A88" s="775" t="s">
        <v>1221</v>
      </c>
      <c r="B88" s="760">
        <v>56</v>
      </c>
      <c r="C88" s="692" t="s">
        <v>1209</v>
      </c>
      <c r="D88" s="693" t="str">
        <f t="shared" si="19"/>
        <v>2.06.04.07.04</v>
      </c>
      <c r="E88" s="694" t="s">
        <v>168</v>
      </c>
      <c r="F88" s="603" t="s">
        <v>128</v>
      </c>
      <c r="G88" s="695" t="s">
        <v>249</v>
      </c>
      <c r="H88" s="696"/>
      <c r="I88" s="695" t="s">
        <v>404</v>
      </c>
      <c r="J88" s="692">
        <v>2006</v>
      </c>
      <c r="K88" s="696"/>
      <c r="L88" s="696" t="s">
        <v>128</v>
      </c>
      <c r="M88" s="696" t="s">
        <v>128</v>
      </c>
      <c r="N88" s="696" t="s">
        <v>128</v>
      </c>
      <c r="O88" s="696" t="s">
        <v>128</v>
      </c>
      <c r="P88" s="692" t="s">
        <v>130</v>
      </c>
      <c r="Q88" s="814">
        <v>1470000</v>
      </c>
      <c r="R88" s="707"/>
      <c r="S88" s="516" t="str">
        <f t="shared" si="35"/>
        <v>2.06.04</v>
      </c>
      <c r="T88" s="524" t="str">
        <f t="shared" si="20"/>
        <v>MEJA DAN KURSI KERJA/RAPAT PEJABAT</v>
      </c>
      <c r="U88" s="516">
        <f t="shared" si="21"/>
        <v>5</v>
      </c>
      <c r="V88" s="769">
        <f t="shared" si="22"/>
        <v>294000</v>
      </c>
      <c r="W88" s="516">
        <f t="shared" si="23"/>
        <v>8</v>
      </c>
      <c r="X88" s="770">
        <f t="shared" si="24"/>
        <v>1470000</v>
      </c>
      <c r="Y88" s="771">
        <f t="shared" si="25"/>
        <v>0</v>
      </c>
      <c r="Z88" s="769">
        <f t="shared" si="26"/>
        <v>0</v>
      </c>
      <c r="AA88" s="769">
        <f t="shared" si="27"/>
        <v>0</v>
      </c>
      <c r="AB88" s="769">
        <f t="shared" si="28"/>
        <v>0</v>
      </c>
      <c r="AC88" s="769">
        <f t="shared" si="29"/>
        <v>0</v>
      </c>
      <c r="AD88" s="516">
        <f t="shared" si="30"/>
        <v>2006</v>
      </c>
      <c r="AE88" s="748">
        <f t="shared" si="31"/>
        <v>0</v>
      </c>
      <c r="AF88" s="749">
        <f t="shared" si="32"/>
        <v>1470000</v>
      </c>
      <c r="AG88" s="746">
        <f t="shared" si="33"/>
        <v>1470000</v>
      </c>
      <c r="AH88" s="745">
        <f t="shared" si="34"/>
        <v>1470000</v>
      </c>
      <c r="AI88" s="11"/>
    </row>
    <row r="89" spans="1:37" ht="16" hidden="1" x14ac:dyDescent="0.2">
      <c r="A89" s="775" t="s">
        <v>1221</v>
      </c>
      <c r="B89" s="760">
        <v>57</v>
      </c>
      <c r="C89" s="692" t="s">
        <v>1212</v>
      </c>
      <c r="D89" s="693" t="str">
        <f t="shared" si="19"/>
        <v>2.06.04.01.05</v>
      </c>
      <c r="E89" s="694" t="s">
        <v>402</v>
      </c>
      <c r="F89" s="603" t="s">
        <v>128</v>
      </c>
      <c r="G89" s="695" t="s">
        <v>249</v>
      </c>
      <c r="H89" s="696"/>
      <c r="I89" s="695" t="s">
        <v>255</v>
      </c>
      <c r="J89" s="692">
        <v>2006</v>
      </c>
      <c r="K89" s="696"/>
      <c r="L89" s="696" t="s">
        <v>128</v>
      </c>
      <c r="M89" s="696" t="s">
        <v>128</v>
      </c>
      <c r="N89" s="696" t="s">
        <v>128</v>
      </c>
      <c r="O89" s="696" t="s">
        <v>128</v>
      </c>
      <c r="P89" s="692" t="s">
        <v>130</v>
      </c>
      <c r="Q89" s="814">
        <v>6300000</v>
      </c>
      <c r="R89" s="698"/>
      <c r="S89" s="516" t="str">
        <f t="shared" si="35"/>
        <v>2.06.04</v>
      </c>
      <c r="T89" s="524" t="str">
        <f t="shared" si="20"/>
        <v>MEJA DAN KURSI KERJA/RAPAT PEJABAT</v>
      </c>
      <c r="U89" s="516">
        <f t="shared" si="21"/>
        <v>5</v>
      </c>
      <c r="V89" s="769">
        <f t="shared" si="22"/>
        <v>1260000</v>
      </c>
      <c r="W89" s="516">
        <f t="shared" si="23"/>
        <v>8</v>
      </c>
      <c r="X89" s="770">
        <f t="shared" si="24"/>
        <v>6300000</v>
      </c>
      <c r="Y89" s="771">
        <f t="shared" si="25"/>
        <v>0</v>
      </c>
      <c r="Z89" s="769">
        <f t="shared" si="26"/>
        <v>0</v>
      </c>
      <c r="AA89" s="769">
        <f t="shared" si="27"/>
        <v>0</v>
      </c>
      <c r="AB89" s="769">
        <f t="shared" si="28"/>
        <v>0</v>
      </c>
      <c r="AC89" s="769">
        <f t="shared" si="29"/>
        <v>0</v>
      </c>
      <c r="AD89" s="516">
        <f t="shared" si="30"/>
        <v>2006</v>
      </c>
      <c r="AE89" s="748">
        <f t="shared" si="31"/>
        <v>0</v>
      </c>
      <c r="AF89" s="749">
        <f t="shared" si="32"/>
        <v>6300000</v>
      </c>
      <c r="AG89" s="746">
        <f t="shared" si="33"/>
        <v>6300000</v>
      </c>
      <c r="AH89" s="745">
        <f t="shared" si="34"/>
        <v>6300000</v>
      </c>
      <c r="AI89" s="11"/>
    </row>
    <row r="90" spans="1:37" ht="15" hidden="1" customHeight="1" x14ac:dyDescent="0.2">
      <c r="A90" s="775" t="s">
        <v>1221</v>
      </c>
      <c r="B90" s="760">
        <v>58</v>
      </c>
      <c r="C90" s="692" t="s">
        <v>340</v>
      </c>
      <c r="D90" s="693" t="str">
        <f t="shared" si="19"/>
        <v>2.06.03.05.03</v>
      </c>
      <c r="E90" s="694" t="s">
        <v>162</v>
      </c>
      <c r="F90" s="603" t="s">
        <v>128</v>
      </c>
      <c r="G90" s="695" t="s">
        <v>405</v>
      </c>
      <c r="H90" s="696"/>
      <c r="I90" s="695" t="s">
        <v>140</v>
      </c>
      <c r="J90" s="692">
        <v>2006</v>
      </c>
      <c r="K90" s="696"/>
      <c r="L90" s="696" t="s">
        <v>128</v>
      </c>
      <c r="M90" s="696" t="s">
        <v>128</v>
      </c>
      <c r="N90" s="696" t="s">
        <v>128</v>
      </c>
      <c r="O90" s="696" t="s">
        <v>128</v>
      </c>
      <c r="P90" s="692" t="s">
        <v>130</v>
      </c>
      <c r="Q90" s="814">
        <v>1146600</v>
      </c>
      <c r="R90" s="563"/>
      <c r="S90" s="516" t="str">
        <f t="shared" si="35"/>
        <v>2.06.03</v>
      </c>
      <c r="T90" s="524" t="str">
        <f t="shared" si="20"/>
        <v>KOMPUTER</v>
      </c>
      <c r="U90" s="516">
        <f t="shared" si="21"/>
        <v>4</v>
      </c>
      <c r="V90" s="769">
        <f t="shared" si="22"/>
        <v>286650</v>
      </c>
      <c r="W90" s="516">
        <f t="shared" si="23"/>
        <v>8</v>
      </c>
      <c r="X90" s="770">
        <f t="shared" si="24"/>
        <v>1146600</v>
      </c>
      <c r="Y90" s="771">
        <f t="shared" si="25"/>
        <v>0</v>
      </c>
      <c r="Z90" s="769">
        <f t="shared" si="26"/>
        <v>0</v>
      </c>
      <c r="AA90" s="769">
        <f t="shared" si="27"/>
        <v>0</v>
      </c>
      <c r="AB90" s="769">
        <f t="shared" si="28"/>
        <v>0</v>
      </c>
      <c r="AC90" s="769">
        <f t="shared" si="29"/>
        <v>0</v>
      </c>
      <c r="AD90" s="516">
        <f t="shared" si="30"/>
        <v>2006</v>
      </c>
      <c r="AE90" s="748">
        <f t="shared" si="31"/>
        <v>0</v>
      </c>
      <c r="AF90" s="749">
        <f t="shared" si="32"/>
        <v>1146600</v>
      </c>
      <c r="AG90" s="746">
        <f t="shared" si="33"/>
        <v>1146600</v>
      </c>
      <c r="AH90" s="745">
        <f t="shared" si="34"/>
        <v>1146600</v>
      </c>
      <c r="AI90" s="11"/>
    </row>
    <row r="91" spans="1:37" ht="15" hidden="1" customHeight="1" x14ac:dyDescent="0.2">
      <c r="A91" s="775" t="s">
        <v>1221</v>
      </c>
      <c r="B91" s="760">
        <v>59</v>
      </c>
      <c r="C91" s="692" t="s">
        <v>221</v>
      </c>
      <c r="D91" s="693" t="str">
        <f t="shared" si="19"/>
        <v>2.06.02.04.04</v>
      </c>
      <c r="E91" s="694" t="s">
        <v>158</v>
      </c>
      <c r="F91" s="603" t="s">
        <v>128</v>
      </c>
      <c r="G91" s="695" t="s">
        <v>251</v>
      </c>
      <c r="H91" s="696"/>
      <c r="I91" s="695" t="s">
        <v>140</v>
      </c>
      <c r="J91" s="692">
        <v>2006</v>
      </c>
      <c r="K91" s="696"/>
      <c r="L91" s="696" t="s">
        <v>128</v>
      </c>
      <c r="M91" s="696" t="s">
        <v>128</v>
      </c>
      <c r="N91" s="696" t="s">
        <v>128</v>
      </c>
      <c r="O91" s="696" t="s">
        <v>128</v>
      </c>
      <c r="P91" s="692" t="s">
        <v>130</v>
      </c>
      <c r="Q91" s="814">
        <v>2200000</v>
      </c>
      <c r="R91" s="707"/>
      <c r="S91" s="516" t="str">
        <f t="shared" si="35"/>
        <v>2.06.02</v>
      </c>
      <c r="T91" s="524" t="str">
        <f t="shared" si="20"/>
        <v>ALAT RUMAH TANGGA</v>
      </c>
      <c r="U91" s="516">
        <f t="shared" si="21"/>
        <v>5</v>
      </c>
      <c r="V91" s="769">
        <f t="shared" si="22"/>
        <v>440000</v>
      </c>
      <c r="W91" s="516">
        <f t="shared" si="23"/>
        <v>8</v>
      </c>
      <c r="X91" s="770">
        <f t="shared" si="24"/>
        <v>2200000</v>
      </c>
      <c r="Y91" s="771">
        <f t="shared" si="25"/>
        <v>0</v>
      </c>
      <c r="Z91" s="769">
        <f t="shared" si="26"/>
        <v>0</v>
      </c>
      <c r="AA91" s="769">
        <f t="shared" si="27"/>
        <v>0</v>
      </c>
      <c r="AB91" s="769">
        <f t="shared" si="28"/>
        <v>0</v>
      </c>
      <c r="AC91" s="769">
        <f t="shared" si="29"/>
        <v>0</v>
      </c>
      <c r="AD91" s="516">
        <f t="shared" si="30"/>
        <v>2006</v>
      </c>
      <c r="AE91" s="748">
        <f t="shared" si="31"/>
        <v>0</v>
      </c>
      <c r="AF91" s="749">
        <f t="shared" si="32"/>
        <v>2200000</v>
      </c>
      <c r="AG91" s="746">
        <f t="shared" si="33"/>
        <v>2200000</v>
      </c>
      <c r="AH91" s="745">
        <f t="shared" si="34"/>
        <v>2200000</v>
      </c>
      <c r="AI91" s="11"/>
    </row>
    <row r="92" spans="1:37" s="37" customFormat="1" ht="30" hidden="1" customHeight="1" x14ac:dyDescent="0.2">
      <c r="A92" s="775" t="s">
        <v>1221</v>
      </c>
      <c r="B92" s="760">
        <v>60</v>
      </c>
      <c r="C92" s="692" t="s">
        <v>1213</v>
      </c>
      <c r="D92" s="693" t="str">
        <f t="shared" si="19"/>
        <v>2.06.04.01.04</v>
      </c>
      <c r="E92" s="694" t="s">
        <v>407</v>
      </c>
      <c r="F92" s="603" t="s">
        <v>128</v>
      </c>
      <c r="G92" s="695" t="s">
        <v>249</v>
      </c>
      <c r="H92" s="696"/>
      <c r="I92" s="695" t="s">
        <v>404</v>
      </c>
      <c r="J92" s="692">
        <v>2006</v>
      </c>
      <c r="K92" s="696"/>
      <c r="L92" s="696" t="s">
        <v>128</v>
      </c>
      <c r="M92" s="696" t="s">
        <v>128</v>
      </c>
      <c r="N92" s="696" t="s">
        <v>128</v>
      </c>
      <c r="O92" s="696" t="s">
        <v>128</v>
      </c>
      <c r="P92" s="692" t="s">
        <v>130</v>
      </c>
      <c r="Q92" s="814">
        <v>9450000</v>
      </c>
      <c r="R92" s="698"/>
      <c r="S92" s="516" t="str">
        <f t="shared" si="35"/>
        <v>2.06.04</v>
      </c>
      <c r="T92" s="524" t="str">
        <f t="shared" si="20"/>
        <v>MEJA DAN KURSI KERJA/RAPAT PEJABAT</v>
      </c>
      <c r="U92" s="516">
        <f t="shared" si="21"/>
        <v>5</v>
      </c>
      <c r="V92" s="769">
        <f t="shared" si="22"/>
        <v>1890000</v>
      </c>
      <c r="W92" s="516">
        <f t="shared" si="23"/>
        <v>8</v>
      </c>
      <c r="X92" s="770">
        <f t="shared" si="24"/>
        <v>9450000</v>
      </c>
      <c r="Y92" s="771">
        <f t="shared" si="25"/>
        <v>0</v>
      </c>
      <c r="Z92" s="769">
        <f t="shared" si="26"/>
        <v>0</v>
      </c>
      <c r="AA92" s="769">
        <f t="shared" si="27"/>
        <v>0</v>
      </c>
      <c r="AB92" s="769">
        <f t="shared" si="28"/>
        <v>0</v>
      </c>
      <c r="AC92" s="769">
        <f t="shared" si="29"/>
        <v>0</v>
      </c>
      <c r="AD92" s="516">
        <f t="shared" si="30"/>
        <v>2006</v>
      </c>
      <c r="AE92" s="748">
        <f t="shared" si="31"/>
        <v>0</v>
      </c>
      <c r="AF92" s="749">
        <f t="shared" si="32"/>
        <v>9450000</v>
      </c>
      <c r="AG92" s="746">
        <f t="shared" si="33"/>
        <v>9450000</v>
      </c>
      <c r="AH92" s="745">
        <f t="shared" si="34"/>
        <v>9450000</v>
      </c>
      <c r="AI92" s="11"/>
      <c r="AJ92" s="11"/>
      <c r="AK92" s="11"/>
    </row>
    <row r="93" spans="1:37" ht="15" hidden="1" customHeight="1" x14ac:dyDescent="0.2">
      <c r="A93" s="775" t="s">
        <v>1221</v>
      </c>
      <c r="B93" s="760">
        <v>61</v>
      </c>
      <c r="C93" s="692" t="s">
        <v>954</v>
      </c>
      <c r="D93" s="693" t="str">
        <f t="shared" si="19"/>
        <v>2.06.04.07.06</v>
      </c>
      <c r="E93" s="694" t="s">
        <v>161</v>
      </c>
      <c r="F93" s="603" t="s">
        <v>128</v>
      </c>
      <c r="G93" s="695" t="s">
        <v>249</v>
      </c>
      <c r="H93" s="696"/>
      <c r="I93" s="695" t="s">
        <v>252</v>
      </c>
      <c r="J93" s="692">
        <v>2006</v>
      </c>
      <c r="K93" s="696"/>
      <c r="L93" s="696" t="s">
        <v>128</v>
      </c>
      <c r="M93" s="696" t="s">
        <v>128</v>
      </c>
      <c r="N93" s="696" t="s">
        <v>128</v>
      </c>
      <c r="O93" s="696" t="s">
        <v>128</v>
      </c>
      <c r="P93" s="692" t="s">
        <v>130</v>
      </c>
      <c r="Q93" s="814">
        <v>1400000</v>
      </c>
      <c r="R93" s="707"/>
      <c r="S93" s="516" t="str">
        <f t="shared" si="35"/>
        <v>2.06.04</v>
      </c>
      <c r="T93" s="524" t="str">
        <f t="shared" si="20"/>
        <v>MEJA DAN KURSI KERJA/RAPAT PEJABAT</v>
      </c>
      <c r="U93" s="516">
        <f t="shared" si="21"/>
        <v>5</v>
      </c>
      <c r="V93" s="769">
        <f t="shared" si="22"/>
        <v>280000</v>
      </c>
      <c r="W93" s="516">
        <f t="shared" si="23"/>
        <v>8</v>
      </c>
      <c r="X93" s="770">
        <f t="shared" si="24"/>
        <v>1400000</v>
      </c>
      <c r="Y93" s="771">
        <f t="shared" si="25"/>
        <v>0</v>
      </c>
      <c r="Z93" s="769">
        <f t="shared" si="26"/>
        <v>0</v>
      </c>
      <c r="AA93" s="769">
        <f t="shared" si="27"/>
        <v>0</v>
      </c>
      <c r="AB93" s="769">
        <f t="shared" si="28"/>
        <v>0</v>
      </c>
      <c r="AC93" s="769">
        <f t="shared" si="29"/>
        <v>0</v>
      </c>
      <c r="AD93" s="516">
        <f t="shared" si="30"/>
        <v>2006</v>
      </c>
      <c r="AE93" s="748">
        <f t="shared" si="31"/>
        <v>0</v>
      </c>
      <c r="AF93" s="749">
        <f t="shared" si="32"/>
        <v>1400000</v>
      </c>
      <c r="AG93" s="746">
        <f t="shared" si="33"/>
        <v>1400000</v>
      </c>
      <c r="AH93" s="745">
        <f t="shared" si="34"/>
        <v>1400000</v>
      </c>
      <c r="AI93" s="11"/>
    </row>
    <row r="94" spans="1:37" ht="24.5" hidden="1" customHeight="1" x14ac:dyDescent="0.2">
      <c r="A94" s="775" t="s">
        <v>1221</v>
      </c>
      <c r="B94" s="760">
        <v>62</v>
      </c>
      <c r="C94" s="692" t="s">
        <v>215</v>
      </c>
      <c r="D94" s="693" t="str">
        <f t="shared" si="19"/>
        <v>2.06.04.01.06</v>
      </c>
      <c r="E94" s="694" t="s">
        <v>445</v>
      </c>
      <c r="F94" s="603" t="s">
        <v>128</v>
      </c>
      <c r="G94" s="695" t="s">
        <v>249</v>
      </c>
      <c r="H94" s="696"/>
      <c r="I94" s="695" t="s">
        <v>254</v>
      </c>
      <c r="J94" s="692">
        <v>2006</v>
      </c>
      <c r="K94" s="696"/>
      <c r="L94" s="696" t="s">
        <v>128</v>
      </c>
      <c r="M94" s="696" t="s">
        <v>128</v>
      </c>
      <c r="N94" s="696" t="s">
        <v>128</v>
      </c>
      <c r="O94" s="696" t="s">
        <v>128</v>
      </c>
      <c r="P94" s="692" t="s">
        <v>130</v>
      </c>
      <c r="Q94" s="814">
        <v>680000</v>
      </c>
      <c r="R94" s="698"/>
      <c r="S94" s="516" t="str">
        <f t="shared" si="35"/>
        <v>2.06.04</v>
      </c>
      <c r="T94" s="524" t="str">
        <f t="shared" si="20"/>
        <v>MEJA DAN KURSI KERJA/RAPAT PEJABAT</v>
      </c>
      <c r="U94" s="516">
        <f t="shared" si="21"/>
        <v>5</v>
      </c>
      <c r="V94" s="769">
        <f t="shared" si="22"/>
        <v>136000</v>
      </c>
      <c r="W94" s="516">
        <f t="shared" si="23"/>
        <v>8</v>
      </c>
      <c r="X94" s="770">
        <f t="shared" si="24"/>
        <v>680000</v>
      </c>
      <c r="Y94" s="771">
        <f t="shared" si="25"/>
        <v>0</v>
      </c>
      <c r="Z94" s="769">
        <f t="shared" si="26"/>
        <v>0</v>
      </c>
      <c r="AA94" s="769">
        <f t="shared" si="27"/>
        <v>0</v>
      </c>
      <c r="AB94" s="769">
        <f t="shared" si="28"/>
        <v>0</v>
      </c>
      <c r="AC94" s="769">
        <f t="shared" si="29"/>
        <v>0</v>
      </c>
      <c r="AD94" s="516">
        <f t="shared" si="30"/>
        <v>2006</v>
      </c>
      <c r="AE94" s="748">
        <f t="shared" si="31"/>
        <v>0</v>
      </c>
      <c r="AF94" s="749">
        <f t="shared" si="32"/>
        <v>680000</v>
      </c>
      <c r="AG94" s="746">
        <f t="shared" si="33"/>
        <v>680000</v>
      </c>
      <c r="AH94" s="745">
        <f t="shared" si="34"/>
        <v>680000</v>
      </c>
      <c r="AI94" s="11"/>
    </row>
    <row r="95" spans="1:37" ht="16" hidden="1" x14ac:dyDescent="0.2">
      <c r="A95" s="775" t="s">
        <v>1221</v>
      </c>
      <c r="B95" s="760">
        <v>63</v>
      </c>
      <c r="C95" s="692" t="s">
        <v>670</v>
      </c>
      <c r="D95" s="693" t="str">
        <f t="shared" si="19"/>
        <v>2.06.04.03.05</v>
      </c>
      <c r="E95" s="694" t="s">
        <v>442</v>
      </c>
      <c r="F95" s="603" t="s">
        <v>128</v>
      </c>
      <c r="G95" s="695" t="s">
        <v>249</v>
      </c>
      <c r="H95" s="696"/>
      <c r="I95" s="695" t="s">
        <v>257</v>
      </c>
      <c r="J95" s="692">
        <v>2006</v>
      </c>
      <c r="K95" s="696"/>
      <c r="L95" s="696" t="s">
        <v>128</v>
      </c>
      <c r="M95" s="696" t="s">
        <v>128</v>
      </c>
      <c r="N95" s="696" t="s">
        <v>128</v>
      </c>
      <c r="O95" s="696" t="s">
        <v>128</v>
      </c>
      <c r="P95" s="692" t="s">
        <v>130</v>
      </c>
      <c r="Q95" s="814">
        <v>2800000</v>
      </c>
      <c r="R95" s="563"/>
      <c r="S95" s="516" t="str">
        <f t="shared" si="35"/>
        <v>2.06.04</v>
      </c>
      <c r="T95" s="524" t="str">
        <f t="shared" si="20"/>
        <v>MEJA DAN KURSI KERJA/RAPAT PEJABAT</v>
      </c>
      <c r="U95" s="516">
        <f t="shared" si="21"/>
        <v>5</v>
      </c>
      <c r="V95" s="769">
        <f t="shared" si="22"/>
        <v>560000</v>
      </c>
      <c r="W95" s="516">
        <f t="shared" si="23"/>
        <v>8</v>
      </c>
      <c r="X95" s="770">
        <f t="shared" si="24"/>
        <v>2800000</v>
      </c>
      <c r="Y95" s="771">
        <f t="shared" si="25"/>
        <v>0</v>
      </c>
      <c r="Z95" s="769">
        <f t="shared" si="26"/>
        <v>0</v>
      </c>
      <c r="AA95" s="769">
        <f t="shared" si="27"/>
        <v>0</v>
      </c>
      <c r="AB95" s="769">
        <f t="shared" si="28"/>
        <v>0</v>
      </c>
      <c r="AC95" s="769">
        <f t="shared" si="29"/>
        <v>0</v>
      </c>
      <c r="AD95" s="516">
        <f t="shared" si="30"/>
        <v>2006</v>
      </c>
      <c r="AE95" s="748">
        <f t="shared" si="31"/>
        <v>0</v>
      </c>
      <c r="AF95" s="749">
        <f t="shared" si="32"/>
        <v>2800000</v>
      </c>
      <c r="AG95" s="746">
        <f t="shared" si="33"/>
        <v>2800000</v>
      </c>
      <c r="AH95" s="745">
        <f t="shared" si="34"/>
        <v>2800000</v>
      </c>
      <c r="AI95" s="11"/>
    </row>
    <row r="96" spans="1:37" ht="15" hidden="1" customHeight="1" x14ac:dyDescent="0.2">
      <c r="A96" s="775" t="s">
        <v>1221</v>
      </c>
      <c r="B96" s="760">
        <v>64</v>
      </c>
      <c r="C96" s="692" t="s">
        <v>227</v>
      </c>
      <c r="D96" s="693" t="str">
        <f t="shared" si="19"/>
        <v>2.06.01.01.02</v>
      </c>
      <c r="E96" s="694" t="s">
        <v>1017</v>
      </c>
      <c r="F96" s="603" t="s">
        <v>128</v>
      </c>
      <c r="G96" s="695" t="s">
        <v>1118</v>
      </c>
      <c r="H96" s="692" t="s">
        <v>275</v>
      </c>
      <c r="I96" s="695" t="s">
        <v>256</v>
      </c>
      <c r="J96" s="692">
        <v>2007</v>
      </c>
      <c r="K96" s="696" t="s">
        <v>128</v>
      </c>
      <c r="L96" s="696" t="s">
        <v>128</v>
      </c>
      <c r="M96" s="696" t="s">
        <v>128</v>
      </c>
      <c r="N96" s="696" t="s">
        <v>128</v>
      </c>
      <c r="O96" s="696" t="s">
        <v>128</v>
      </c>
      <c r="P96" s="692" t="s">
        <v>130</v>
      </c>
      <c r="Q96" s="814">
        <v>3570355.32498</v>
      </c>
      <c r="R96" s="707"/>
      <c r="S96" s="516" t="str">
        <f t="shared" si="35"/>
        <v>2.06.01</v>
      </c>
      <c r="T96" s="524" t="str">
        <f t="shared" si="20"/>
        <v>ALAT KANTOR</v>
      </c>
      <c r="U96" s="516">
        <f t="shared" si="21"/>
        <v>5</v>
      </c>
      <c r="V96" s="769">
        <f t="shared" si="22"/>
        <v>714071.06499600003</v>
      </c>
      <c r="W96" s="516">
        <f t="shared" si="23"/>
        <v>7</v>
      </c>
      <c r="X96" s="770">
        <f t="shared" si="24"/>
        <v>3570355.32498</v>
      </c>
      <c r="Y96" s="771">
        <f t="shared" si="25"/>
        <v>0</v>
      </c>
      <c r="Z96" s="769">
        <f t="shared" si="26"/>
        <v>0</v>
      </c>
      <c r="AA96" s="769">
        <f t="shared" si="27"/>
        <v>0</v>
      </c>
      <c r="AB96" s="769">
        <f t="shared" si="28"/>
        <v>0</v>
      </c>
      <c r="AC96" s="769">
        <f t="shared" si="29"/>
        <v>0</v>
      </c>
      <c r="AD96" s="516">
        <f t="shared" si="30"/>
        <v>2007</v>
      </c>
      <c r="AE96" s="748">
        <f t="shared" si="31"/>
        <v>0</v>
      </c>
      <c r="AF96" s="749">
        <f t="shared" si="32"/>
        <v>3570355.32498</v>
      </c>
      <c r="AG96" s="746">
        <f t="shared" si="33"/>
        <v>3570355.32498</v>
      </c>
      <c r="AH96" s="745">
        <f t="shared" si="34"/>
        <v>3570355.32498</v>
      </c>
      <c r="AI96" s="11"/>
    </row>
    <row r="97" spans="1:35" ht="15" hidden="1" customHeight="1" x14ac:dyDescent="0.2">
      <c r="A97" s="775" t="s">
        <v>1221</v>
      </c>
      <c r="B97" s="760">
        <v>65</v>
      </c>
      <c r="C97" s="692" t="s">
        <v>227</v>
      </c>
      <c r="D97" s="693" t="str">
        <f t="shared" ref="D97:D160" si="36">MID(C97,2,18)</f>
        <v>2.06.01.01.02</v>
      </c>
      <c r="E97" s="694" t="s">
        <v>1017</v>
      </c>
      <c r="F97" s="603" t="s">
        <v>128</v>
      </c>
      <c r="G97" s="695" t="s">
        <v>1118</v>
      </c>
      <c r="H97" s="692" t="s">
        <v>275</v>
      </c>
      <c r="I97" s="695" t="s">
        <v>256</v>
      </c>
      <c r="J97" s="692">
        <v>2007</v>
      </c>
      <c r="K97" s="696" t="s">
        <v>128</v>
      </c>
      <c r="L97" s="696" t="s">
        <v>128</v>
      </c>
      <c r="M97" s="696" t="s">
        <v>128</v>
      </c>
      <c r="N97" s="696" t="s">
        <v>128</v>
      </c>
      <c r="O97" s="696" t="s">
        <v>128</v>
      </c>
      <c r="P97" s="692" t="s">
        <v>130</v>
      </c>
      <c r="Q97" s="814">
        <v>3570355.32498</v>
      </c>
      <c r="R97" s="707"/>
      <c r="S97" s="516" t="str">
        <f t="shared" si="35"/>
        <v>2.06.01</v>
      </c>
      <c r="T97" s="524" t="str">
        <f t="shared" ref="T97:T160" si="37">VLOOKUP(S97,kelompok,2,0)</f>
        <v>ALAT KANTOR</v>
      </c>
      <c r="U97" s="516">
        <f t="shared" ref="U97:U160" si="38">VLOOKUP(S97,MASAMANFAAT,4,0)</f>
        <v>5</v>
      </c>
      <c r="V97" s="769">
        <f t="shared" ref="V97:V160" si="39">(Q97)/U97</f>
        <v>714071.06499600003</v>
      </c>
      <c r="W97" s="516">
        <f t="shared" ref="W97:W160" si="40">2013-AD97+1</f>
        <v>7</v>
      </c>
      <c r="X97" s="770">
        <f t="shared" ref="X97:X160" si="41">IF(W97&gt;U97,Q97,V97*W97)</f>
        <v>3570355.32498</v>
      </c>
      <c r="Y97" s="771">
        <f t="shared" ref="Y97:Y160" si="42">IF(Q97=X97,0,V97)</f>
        <v>0</v>
      </c>
      <c r="Z97" s="769">
        <f t="shared" ref="Z97:Z160" si="43">IF(Q97=X97+Y97,0,V97)</f>
        <v>0</v>
      </c>
      <c r="AA97" s="769">
        <f t="shared" ref="AA97:AA160" si="44">IF(Q97=X97+Y97+Z97,0,V97)</f>
        <v>0</v>
      </c>
      <c r="AB97" s="769">
        <f t="shared" ref="AB97:AB160" si="45">IF(Q97=X97+Y97+Z97+AA97,0,V97)</f>
        <v>0</v>
      </c>
      <c r="AC97" s="769">
        <f t="shared" ref="AC97:AC160" si="46">IF(Q97=X97+Y97+Z97+AA97+AB97,0,V97)</f>
        <v>0</v>
      </c>
      <c r="AD97" s="516">
        <f t="shared" ref="AD97:AD160" si="47">J97</f>
        <v>2007</v>
      </c>
      <c r="AE97" s="748">
        <f t="shared" ref="AE97:AE160" si="48">Q97-(X97+Y97+Z97+AA97+AB97+AC97)</f>
        <v>0</v>
      </c>
      <c r="AF97" s="749">
        <f t="shared" ref="AF97:AF160" si="49">X97+Y97+Z97+AA97</f>
        <v>3570355.32498</v>
      </c>
      <c r="AG97" s="746">
        <f t="shared" si="33"/>
        <v>3570355.32498</v>
      </c>
      <c r="AH97" s="745">
        <f t="shared" si="34"/>
        <v>3570355.32498</v>
      </c>
      <c r="AI97" s="11"/>
    </row>
    <row r="98" spans="1:35" ht="15" hidden="1" customHeight="1" x14ac:dyDescent="0.2">
      <c r="A98" s="775" t="s">
        <v>1221</v>
      </c>
      <c r="B98" s="760">
        <v>66</v>
      </c>
      <c r="C98" s="692" t="s">
        <v>227</v>
      </c>
      <c r="D98" s="693" t="str">
        <f t="shared" si="36"/>
        <v>2.06.01.01.02</v>
      </c>
      <c r="E98" s="694" t="s">
        <v>1017</v>
      </c>
      <c r="F98" s="603" t="s">
        <v>128</v>
      </c>
      <c r="G98" s="695" t="s">
        <v>1118</v>
      </c>
      <c r="H98" s="692" t="s">
        <v>275</v>
      </c>
      <c r="I98" s="695" t="s">
        <v>256</v>
      </c>
      <c r="J98" s="692">
        <v>2007</v>
      </c>
      <c r="K98" s="696" t="s">
        <v>128</v>
      </c>
      <c r="L98" s="696" t="s">
        <v>128</v>
      </c>
      <c r="M98" s="696" t="s">
        <v>128</v>
      </c>
      <c r="N98" s="696" t="s">
        <v>128</v>
      </c>
      <c r="O98" s="696" t="s">
        <v>128</v>
      </c>
      <c r="P98" s="692" t="s">
        <v>130</v>
      </c>
      <c r="Q98" s="814">
        <v>3570355.32498</v>
      </c>
      <c r="R98" s="707"/>
      <c r="S98" s="516" t="str">
        <f t="shared" si="35"/>
        <v>2.06.01</v>
      </c>
      <c r="T98" s="524" t="str">
        <f t="shared" si="37"/>
        <v>ALAT KANTOR</v>
      </c>
      <c r="U98" s="516">
        <f t="shared" si="38"/>
        <v>5</v>
      </c>
      <c r="V98" s="769">
        <f t="shared" si="39"/>
        <v>714071.06499600003</v>
      </c>
      <c r="W98" s="516">
        <f t="shared" si="40"/>
        <v>7</v>
      </c>
      <c r="X98" s="770">
        <f t="shared" si="41"/>
        <v>3570355.32498</v>
      </c>
      <c r="Y98" s="771">
        <f t="shared" si="42"/>
        <v>0</v>
      </c>
      <c r="Z98" s="769">
        <f t="shared" si="43"/>
        <v>0</v>
      </c>
      <c r="AA98" s="769">
        <f t="shared" si="44"/>
        <v>0</v>
      </c>
      <c r="AB98" s="769">
        <f t="shared" si="45"/>
        <v>0</v>
      </c>
      <c r="AC98" s="769">
        <f t="shared" si="46"/>
        <v>0</v>
      </c>
      <c r="AD98" s="516">
        <f t="shared" si="47"/>
        <v>2007</v>
      </c>
      <c r="AE98" s="748">
        <f t="shared" si="48"/>
        <v>0</v>
      </c>
      <c r="AF98" s="749">
        <f t="shared" si="49"/>
        <v>3570355.32498</v>
      </c>
      <c r="AG98" s="746">
        <f t="shared" ref="AG98:AG161" si="50">X98+Y98+Z98+AA98+AB98</f>
        <v>3570355.32498</v>
      </c>
      <c r="AH98" s="745">
        <f t="shared" ref="AH98:AH161" si="51">X98+Y98+Z98+AA98+AB98+AC98</f>
        <v>3570355.32498</v>
      </c>
      <c r="AI98" s="11"/>
    </row>
    <row r="99" spans="1:35" ht="15" hidden="1" customHeight="1" x14ac:dyDescent="0.2">
      <c r="A99" s="775" t="s">
        <v>1221</v>
      </c>
      <c r="B99" s="760">
        <v>67</v>
      </c>
      <c r="C99" s="692" t="s">
        <v>227</v>
      </c>
      <c r="D99" s="693" t="str">
        <f t="shared" si="36"/>
        <v>2.06.01.01.02</v>
      </c>
      <c r="E99" s="694" t="s">
        <v>1017</v>
      </c>
      <c r="F99" s="603" t="s">
        <v>128</v>
      </c>
      <c r="G99" s="695" t="s">
        <v>1118</v>
      </c>
      <c r="H99" s="692" t="s">
        <v>275</v>
      </c>
      <c r="I99" s="695" t="s">
        <v>256</v>
      </c>
      <c r="J99" s="692">
        <v>2007</v>
      </c>
      <c r="K99" s="696" t="s">
        <v>128</v>
      </c>
      <c r="L99" s="696" t="s">
        <v>128</v>
      </c>
      <c r="M99" s="696" t="s">
        <v>128</v>
      </c>
      <c r="N99" s="696" t="s">
        <v>128</v>
      </c>
      <c r="O99" s="696" t="s">
        <v>128</v>
      </c>
      <c r="P99" s="692" t="s">
        <v>130</v>
      </c>
      <c r="Q99" s="814">
        <v>3570355.32498</v>
      </c>
      <c r="R99" s="707"/>
      <c r="S99" s="516" t="str">
        <f t="shared" si="35"/>
        <v>2.06.01</v>
      </c>
      <c r="T99" s="524" t="str">
        <f t="shared" si="37"/>
        <v>ALAT KANTOR</v>
      </c>
      <c r="U99" s="516">
        <f t="shared" si="38"/>
        <v>5</v>
      </c>
      <c r="V99" s="769">
        <f t="shared" si="39"/>
        <v>714071.06499600003</v>
      </c>
      <c r="W99" s="516">
        <f t="shared" si="40"/>
        <v>7</v>
      </c>
      <c r="X99" s="770">
        <f t="shared" si="41"/>
        <v>3570355.32498</v>
      </c>
      <c r="Y99" s="771">
        <f t="shared" si="42"/>
        <v>0</v>
      </c>
      <c r="Z99" s="769">
        <f t="shared" si="43"/>
        <v>0</v>
      </c>
      <c r="AA99" s="769">
        <f t="shared" si="44"/>
        <v>0</v>
      </c>
      <c r="AB99" s="769">
        <f t="shared" si="45"/>
        <v>0</v>
      </c>
      <c r="AC99" s="769">
        <f t="shared" si="46"/>
        <v>0</v>
      </c>
      <c r="AD99" s="516">
        <f t="shared" si="47"/>
        <v>2007</v>
      </c>
      <c r="AE99" s="748">
        <f t="shared" si="48"/>
        <v>0</v>
      </c>
      <c r="AF99" s="749">
        <f t="shared" si="49"/>
        <v>3570355.32498</v>
      </c>
      <c r="AG99" s="746">
        <f t="shared" si="50"/>
        <v>3570355.32498</v>
      </c>
      <c r="AH99" s="745">
        <f t="shared" si="51"/>
        <v>3570355.32498</v>
      </c>
      <c r="AI99" s="11"/>
    </row>
    <row r="100" spans="1:35" ht="18.75" hidden="1" customHeight="1" x14ac:dyDescent="0.2">
      <c r="A100" s="775" t="s">
        <v>1221</v>
      </c>
      <c r="B100" s="760">
        <v>68</v>
      </c>
      <c r="C100" s="692" t="s">
        <v>954</v>
      </c>
      <c r="D100" s="693" t="str">
        <f t="shared" si="36"/>
        <v>2.06.04.07.06</v>
      </c>
      <c r="E100" s="694" t="s">
        <v>161</v>
      </c>
      <c r="F100" s="603" t="s">
        <v>128</v>
      </c>
      <c r="G100" s="695" t="s">
        <v>1119</v>
      </c>
      <c r="H100" s="692" t="s">
        <v>278</v>
      </c>
      <c r="I100" s="695" t="s">
        <v>256</v>
      </c>
      <c r="J100" s="692">
        <v>2007</v>
      </c>
      <c r="K100" s="696" t="s">
        <v>128</v>
      </c>
      <c r="L100" s="696" t="s">
        <v>128</v>
      </c>
      <c r="M100" s="696" t="s">
        <v>128</v>
      </c>
      <c r="N100" s="696" t="s">
        <v>128</v>
      </c>
      <c r="O100" s="696" t="s">
        <v>128</v>
      </c>
      <c r="P100" s="692" t="s">
        <v>130</v>
      </c>
      <c r="Q100" s="814">
        <v>1989197.97</v>
      </c>
      <c r="R100" s="707"/>
      <c r="S100" s="516" t="str">
        <f t="shared" si="35"/>
        <v>2.06.04</v>
      </c>
      <c r="T100" s="524" t="str">
        <f t="shared" si="37"/>
        <v>MEJA DAN KURSI KERJA/RAPAT PEJABAT</v>
      </c>
      <c r="U100" s="516">
        <f t="shared" si="38"/>
        <v>5</v>
      </c>
      <c r="V100" s="769">
        <f t="shared" si="39"/>
        <v>397839.59399999998</v>
      </c>
      <c r="W100" s="516">
        <f t="shared" si="40"/>
        <v>7</v>
      </c>
      <c r="X100" s="770">
        <f t="shared" si="41"/>
        <v>1989197.97</v>
      </c>
      <c r="Y100" s="771">
        <f t="shared" si="42"/>
        <v>0</v>
      </c>
      <c r="Z100" s="769">
        <f t="shared" si="43"/>
        <v>0</v>
      </c>
      <c r="AA100" s="769">
        <f t="shared" si="44"/>
        <v>0</v>
      </c>
      <c r="AB100" s="769">
        <f t="shared" si="45"/>
        <v>0</v>
      </c>
      <c r="AC100" s="769">
        <f t="shared" si="46"/>
        <v>0</v>
      </c>
      <c r="AD100" s="516">
        <f t="shared" si="47"/>
        <v>2007</v>
      </c>
      <c r="AE100" s="748">
        <f t="shared" si="48"/>
        <v>0</v>
      </c>
      <c r="AF100" s="749">
        <f t="shared" si="49"/>
        <v>1989197.97</v>
      </c>
      <c r="AG100" s="746">
        <f t="shared" si="50"/>
        <v>1989197.97</v>
      </c>
      <c r="AH100" s="745">
        <f t="shared" si="51"/>
        <v>1989197.97</v>
      </c>
      <c r="AI100" s="11"/>
    </row>
    <row r="101" spans="1:35" ht="15" hidden="1" customHeight="1" x14ac:dyDescent="0.2">
      <c r="A101" s="775" t="s">
        <v>1221</v>
      </c>
      <c r="B101" s="760">
        <v>69</v>
      </c>
      <c r="C101" s="692" t="s">
        <v>954</v>
      </c>
      <c r="D101" s="693" t="str">
        <f t="shared" si="36"/>
        <v>2.06.04.07.06</v>
      </c>
      <c r="E101" s="694" t="s">
        <v>161</v>
      </c>
      <c r="F101" s="603" t="s">
        <v>128</v>
      </c>
      <c r="G101" s="695" t="s">
        <v>1119</v>
      </c>
      <c r="H101" s="692" t="s">
        <v>278</v>
      </c>
      <c r="I101" s="695" t="s">
        <v>256</v>
      </c>
      <c r="J101" s="692">
        <v>2007</v>
      </c>
      <c r="K101" s="696" t="s">
        <v>128</v>
      </c>
      <c r="L101" s="696" t="s">
        <v>128</v>
      </c>
      <c r="M101" s="696" t="s">
        <v>128</v>
      </c>
      <c r="N101" s="696" t="s">
        <v>128</v>
      </c>
      <c r="O101" s="696" t="s">
        <v>128</v>
      </c>
      <c r="P101" s="692" t="s">
        <v>130</v>
      </c>
      <c r="Q101" s="814">
        <v>1989197.97</v>
      </c>
      <c r="R101" s="707"/>
      <c r="S101" s="516" t="str">
        <f t="shared" si="35"/>
        <v>2.06.04</v>
      </c>
      <c r="T101" s="524" t="str">
        <f t="shared" si="37"/>
        <v>MEJA DAN KURSI KERJA/RAPAT PEJABAT</v>
      </c>
      <c r="U101" s="516">
        <f t="shared" si="38"/>
        <v>5</v>
      </c>
      <c r="V101" s="769">
        <f t="shared" si="39"/>
        <v>397839.59399999998</v>
      </c>
      <c r="W101" s="516">
        <f t="shared" si="40"/>
        <v>7</v>
      </c>
      <c r="X101" s="770">
        <f t="shared" si="41"/>
        <v>1989197.97</v>
      </c>
      <c r="Y101" s="771">
        <f t="shared" si="42"/>
        <v>0</v>
      </c>
      <c r="Z101" s="769">
        <f t="shared" si="43"/>
        <v>0</v>
      </c>
      <c r="AA101" s="769">
        <f t="shared" si="44"/>
        <v>0</v>
      </c>
      <c r="AB101" s="769">
        <f t="shared" si="45"/>
        <v>0</v>
      </c>
      <c r="AC101" s="769">
        <f t="shared" si="46"/>
        <v>0</v>
      </c>
      <c r="AD101" s="516">
        <f t="shared" si="47"/>
        <v>2007</v>
      </c>
      <c r="AE101" s="748">
        <f t="shared" si="48"/>
        <v>0</v>
      </c>
      <c r="AF101" s="749">
        <f t="shared" si="49"/>
        <v>1989197.97</v>
      </c>
      <c r="AG101" s="746">
        <f t="shared" si="50"/>
        <v>1989197.97</v>
      </c>
      <c r="AH101" s="745">
        <f t="shared" si="51"/>
        <v>1989197.97</v>
      </c>
      <c r="AI101" s="11"/>
    </row>
    <row r="102" spans="1:35" ht="15" hidden="1" customHeight="1" x14ac:dyDescent="0.2">
      <c r="A102" s="775" t="s">
        <v>1221</v>
      </c>
      <c r="B102" s="760">
        <v>70</v>
      </c>
      <c r="C102" s="692" t="s">
        <v>220</v>
      </c>
      <c r="D102" s="693" t="str">
        <f t="shared" si="36"/>
        <v>2.06.01.04.04</v>
      </c>
      <c r="E102" s="694" t="s">
        <v>1018</v>
      </c>
      <c r="F102" s="603" t="s">
        <v>128</v>
      </c>
      <c r="G102" s="695" t="s">
        <v>269</v>
      </c>
      <c r="H102" s="692" t="s">
        <v>278</v>
      </c>
      <c r="I102" s="695" t="s">
        <v>256</v>
      </c>
      <c r="J102" s="692">
        <v>2007</v>
      </c>
      <c r="K102" s="696" t="s">
        <v>128</v>
      </c>
      <c r="L102" s="696" t="s">
        <v>128</v>
      </c>
      <c r="M102" s="696" t="s">
        <v>128</v>
      </c>
      <c r="N102" s="696" t="s">
        <v>128</v>
      </c>
      <c r="O102" s="696" t="s">
        <v>128</v>
      </c>
      <c r="P102" s="692" t="s">
        <v>130</v>
      </c>
      <c r="Q102" s="814">
        <v>3057754.31</v>
      </c>
      <c r="R102" s="707"/>
      <c r="S102" s="516" t="str">
        <f t="shared" si="35"/>
        <v>2.06.01</v>
      </c>
      <c r="T102" s="524" t="str">
        <f t="shared" si="37"/>
        <v>ALAT KANTOR</v>
      </c>
      <c r="U102" s="516">
        <f t="shared" si="38"/>
        <v>5</v>
      </c>
      <c r="V102" s="769">
        <f t="shared" si="39"/>
        <v>611550.86199999996</v>
      </c>
      <c r="W102" s="516">
        <f t="shared" si="40"/>
        <v>7</v>
      </c>
      <c r="X102" s="770">
        <f t="shared" si="41"/>
        <v>3057754.31</v>
      </c>
      <c r="Y102" s="771">
        <f t="shared" si="42"/>
        <v>0</v>
      </c>
      <c r="Z102" s="769">
        <f t="shared" si="43"/>
        <v>0</v>
      </c>
      <c r="AA102" s="769">
        <f t="shared" si="44"/>
        <v>0</v>
      </c>
      <c r="AB102" s="769">
        <f t="shared" si="45"/>
        <v>0</v>
      </c>
      <c r="AC102" s="769">
        <f t="shared" si="46"/>
        <v>0</v>
      </c>
      <c r="AD102" s="516">
        <f t="shared" si="47"/>
        <v>2007</v>
      </c>
      <c r="AE102" s="748">
        <f t="shared" si="48"/>
        <v>0</v>
      </c>
      <c r="AF102" s="749">
        <f t="shared" si="49"/>
        <v>3057754.31</v>
      </c>
      <c r="AG102" s="746">
        <f t="shared" si="50"/>
        <v>3057754.31</v>
      </c>
      <c r="AH102" s="745">
        <f t="shared" si="51"/>
        <v>3057754.31</v>
      </c>
      <c r="AI102" s="11"/>
    </row>
    <row r="103" spans="1:35" ht="15" hidden="1" customHeight="1" x14ac:dyDescent="0.2">
      <c r="A103" s="775" t="s">
        <v>1221</v>
      </c>
      <c r="B103" s="760">
        <v>71</v>
      </c>
      <c r="C103" s="692" t="s">
        <v>220</v>
      </c>
      <c r="D103" s="693" t="str">
        <f t="shared" si="36"/>
        <v>2.06.01.04.04</v>
      </c>
      <c r="E103" s="694" t="s">
        <v>1018</v>
      </c>
      <c r="F103" s="603" t="s">
        <v>128</v>
      </c>
      <c r="G103" s="695" t="s">
        <v>269</v>
      </c>
      <c r="H103" s="692" t="s">
        <v>278</v>
      </c>
      <c r="I103" s="695" t="s">
        <v>256</v>
      </c>
      <c r="J103" s="692">
        <v>2007</v>
      </c>
      <c r="K103" s="696" t="s">
        <v>128</v>
      </c>
      <c r="L103" s="696" t="s">
        <v>128</v>
      </c>
      <c r="M103" s="696" t="s">
        <v>128</v>
      </c>
      <c r="N103" s="696" t="s">
        <v>128</v>
      </c>
      <c r="O103" s="696" t="s">
        <v>128</v>
      </c>
      <c r="P103" s="692" t="s">
        <v>130</v>
      </c>
      <c r="Q103" s="814">
        <v>3057754.31</v>
      </c>
      <c r="R103" s="707"/>
      <c r="S103" s="516" t="str">
        <f t="shared" si="35"/>
        <v>2.06.01</v>
      </c>
      <c r="T103" s="524" t="str">
        <f t="shared" si="37"/>
        <v>ALAT KANTOR</v>
      </c>
      <c r="U103" s="516">
        <f t="shared" si="38"/>
        <v>5</v>
      </c>
      <c r="V103" s="769">
        <f t="shared" si="39"/>
        <v>611550.86199999996</v>
      </c>
      <c r="W103" s="516">
        <f t="shared" si="40"/>
        <v>7</v>
      </c>
      <c r="X103" s="770">
        <f t="shared" si="41"/>
        <v>3057754.31</v>
      </c>
      <c r="Y103" s="771">
        <f t="shared" si="42"/>
        <v>0</v>
      </c>
      <c r="Z103" s="769">
        <f t="shared" si="43"/>
        <v>0</v>
      </c>
      <c r="AA103" s="769">
        <f t="shared" si="44"/>
        <v>0</v>
      </c>
      <c r="AB103" s="769">
        <f t="shared" si="45"/>
        <v>0</v>
      </c>
      <c r="AC103" s="769">
        <f t="shared" si="46"/>
        <v>0</v>
      </c>
      <c r="AD103" s="516">
        <f t="shared" si="47"/>
        <v>2007</v>
      </c>
      <c r="AE103" s="748">
        <f t="shared" si="48"/>
        <v>0</v>
      </c>
      <c r="AF103" s="749">
        <f t="shared" si="49"/>
        <v>3057754.31</v>
      </c>
      <c r="AG103" s="746">
        <f t="shared" si="50"/>
        <v>3057754.31</v>
      </c>
      <c r="AH103" s="745">
        <f t="shared" si="51"/>
        <v>3057754.31</v>
      </c>
      <c r="AI103" s="11"/>
    </row>
    <row r="104" spans="1:35" ht="25.25" hidden="1" customHeight="1" x14ac:dyDescent="0.2">
      <c r="A104" s="775" t="s">
        <v>1221</v>
      </c>
      <c r="B104" s="760">
        <v>72</v>
      </c>
      <c r="C104" s="692" t="s">
        <v>220</v>
      </c>
      <c r="D104" s="693" t="str">
        <f t="shared" si="36"/>
        <v>2.06.01.04.04</v>
      </c>
      <c r="E104" s="694" t="s">
        <v>1019</v>
      </c>
      <c r="F104" s="603" t="s">
        <v>128</v>
      </c>
      <c r="G104" s="695" t="s">
        <v>1119</v>
      </c>
      <c r="H104" s="692" t="s">
        <v>365</v>
      </c>
      <c r="I104" s="695" t="s">
        <v>482</v>
      </c>
      <c r="J104" s="692">
        <v>2007</v>
      </c>
      <c r="K104" s="696" t="s">
        <v>128</v>
      </c>
      <c r="L104" s="696" t="s">
        <v>128</v>
      </c>
      <c r="M104" s="696" t="s">
        <v>128</v>
      </c>
      <c r="N104" s="696" t="s">
        <v>128</v>
      </c>
      <c r="O104" s="696" t="s">
        <v>128</v>
      </c>
      <c r="P104" s="692" t="s">
        <v>130</v>
      </c>
      <c r="Q104" s="814">
        <v>2323995.29</v>
      </c>
      <c r="R104" s="563"/>
      <c r="S104" s="516" t="str">
        <f t="shared" si="35"/>
        <v>2.06.01</v>
      </c>
      <c r="T104" s="524" t="str">
        <f t="shared" si="37"/>
        <v>ALAT KANTOR</v>
      </c>
      <c r="U104" s="516">
        <f t="shared" si="38"/>
        <v>5</v>
      </c>
      <c r="V104" s="769">
        <f t="shared" si="39"/>
        <v>464799.05800000002</v>
      </c>
      <c r="W104" s="516">
        <f t="shared" si="40"/>
        <v>7</v>
      </c>
      <c r="X104" s="770">
        <f t="shared" si="41"/>
        <v>2323995.29</v>
      </c>
      <c r="Y104" s="771">
        <f t="shared" si="42"/>
        <v>0</v>
      </c>
      <c r="Z104" s="769">
        <f t="shared" si="43"/>
        <v>0</v>
      </c>
      <c r="AA104" s="769">
        <f t="shared" si="44"/>
        <v>0</v>
      </c>
      <c r="AB104" s="769">
        <f t="shared" si="45"/>
        <v>0</v>
      </c>
      <c r="AC104" s="769">
        <f t="shared" si="46"/>
        <v>0</v>
      </c>
      <c r="AD104" s="516">
        <f t="shared" si="47"/>
        <v>2007</v>
      </c>
      <c r="AE104" s="748">
        <f t="shared" si="48"/>
        <v>0</v>
      </c>
      <c r="AF104" s="749">
        <f t="shared" si="49"/>
        <v>2323995.29</v>
      </c>
      <c r="AG104" s="746">
        <f t="shared" si="50"/>
        <v>2323995.29</v>
      </c>
      <c r="AH104" s="745">
        <f t="shared" si="51"/>
        <v>2323995.29</v>
      </c>
      <c r="AI104" s="11"/>
    </row>
    <row r="105" spans="1:35" ht="15" hidden="1" customHeight="1" x14ac:dyDescent="0.2">
      <c r="A105" s="775" t="s">
        <v>1221</v>
      </c>
      <c r="B105" s="760">
        <v>73</v>
      </c>
      <c r="C105" s="692" t="s">
        <v>220</v>
      </c>
      <c r="D105" s="693" t="str">
        <f t="shared" si="36"/>
        <v>2.06.01.04.04</v>
      </c>
      <c r="E105" s="694" t="s">
        <v>1018</v>
      </c>
      <c r="F105" s="603" t="s">
        <v>128</v>
      </c>
      <c r="G105" s="695" t="s">
        <v>258</v>
      </c>
      <c r="H105" s="692" t="s">
        <v>278</v>
      </c>
      <c r="I105" s="695" t="s">
        <v>256</v>
      </c>
      <c r="J105" s="692">
        <v>2007</v>
      </c>
      <c r="K105" s="696" t="s">
        <v>128</v>
      </c>
      <c r="L105" s="696" t="s">
        <v>128</v>
      </c>
      <c r="M105" s="696" t="s">
        <v>128</v>
      </c>
      <c r="N105" s="696" t="s">
        <v>128</v>
      </c>
      <c r="O105" s="696" t="s">
        <v>128</v>
      </c>
      <c r="P105" s="692" t="s">
        <v>130</v>
      </c>
      <c r="Q105" s="814">
        <v>2142213.1949990001</v>
      </c>
      <c r="R105" s="707"/>
      <c r="S105" s="516" t="str">
        <f t="shared" si="35"/>
        <v>2.06.01</v>
      </c>
      <c r="T105" s="524" t="str">
        <f t="shared" si="37"/>
        <v>ALAT KANTOR</v>
      </c>
      <c r="U105" s="516">
        <f t="shared" si="38"/>
        <v>5</v>
      </c>
      <c r="V105" s="769">
        <f t="shared" si="39"/>
        <v>428442.63899980002</v>
      </c>
      <c r="W105" s="516">
        <f t="shared" si="40"/>
        <v>7</v>
      </c>
      <c r="X105" s="770">
        <f t="shared" si="41"/>
        <v>2142213.1949990001</v>
      </c>
      <c r="Y105" s="771">
        <f t="shared" si="42"/>
        <v>0</v>
      </c>
      <c r="Z105" s="769">
        <f t="shared" si="43"/>
        <v>0</v>
      </c>
      <c r="AA105" s="769">
        <f t="shared" si="44"/>
        <v>0</v>
      </c>
      <c r="AB105" s="769">
        <f t="shared" si="45"/>
        <v>0</v>
      </c>
      <c r="AC105" s="769">
        <f t="shared" si="46"/>
        <v>0</v>
      </c>
      <c r="AD105" s="516">
        <f t="shared" si="47"/>
        <v>2007</v>
      </c>
      <c r="AE105" s="748">
        <f t="shared" si="48"/>
        <v>0</v>
      </c>
      <c r="AF105" s="749">
        <f t="shared" si="49"/>
        <v>2142213.1949990001</v>
      </c>
      <c r="AG105" s="746">
        <f t="shared" si="50"/>
        <v>2142213.1949990001</v>
      </c>
      <c r="AH105" s="745">
        <f t="shared" si="51"/>
        <v>2142213.1949990001</v>
      </c>
      <c r="AI105" s="11"/>
    </row>
    <row r="106" spans="1:35" ht="33.5" hidden="1" customHeight="1" x14ac:dyDescent="0.2">
      <c r="A106" s="775" t="s">
        <v>1221</v>
      </c>
      <c r="B106" s="760">
        <v>74</v>
      </c>
      <c r="C106" s="692" t="s">
        <v>220</v>
      </c>
      <c r="D106" s="693" t="str">
        <f t="shared" si="36"/>
        <v>2.06.01.04.04</v>
      </c>
      <c r="E106" s="694" t="s">
        <v>1019</v>
      </c>
      <c r="F106" s="603" t="s">
        <v>128</v>
      </c>
      <c r="G106" s="695" t="s">
        <v>258</v>
      </c>
      <c r="H106" s="692" t="s">
        <v>275</v>
      </c>
      <c r="I106" s="695" t="s">
        <v>256</v>
      </c>
      <c r="J106" s="692">
        <v>2007</v>
      </c>
      <c r="K106" s="696" t="s">
        <v>128</v>
      </c>
      <c r="L106" s="696" t="s">
        <v>128</v>
      </c>
      <c r="M106" s="696" t="s">
        <v>128</v>
      </c>
      <c r="N106" s="696" t="s">
        <v>128</v>
      </c>
      <c r="O106" s="696" t="s">
        <v>128</v>
      </c>
      <c r="P106" s="692" t="s">
        <v>130</v>
      </c>
      <c r="Q106" s="814">
        <v>2142213.1949990001</v>
      </c>
      <c r="R106" s="563"/>
      <c r="S106" s="516" t="str">
        <f t="shared" si="35"/>
        <v>2.06.01</v>
      </c>
      <c r="T106" s="524" t="str">
        <f t="shared" si="37"/>
        <v>ALAT KANTOR</v>
      </c>
      <c r="U106" s="516">
        <f t="shared" si="38"/>
        <v>5</v>
      </c>
      <c r="V106" s="769">
        <f t="shared" si="39"/>
        <v>428442.63899980002</v>
      </c>
      <c r="W106" s="516">
        <f t="shared" si="40"/>
        <v>7</v>
      </c>
      <c r="X106" s="770">
        <f t="shared" si="41"/>
        <v>2142213.1949990001</v>
      </c>
      <c r="Y106" s="771">
        <f t="shared" si="42"/>
        <v>0</v>
      </c>
      <c r="Z106" s="769">
        <f t="shared" si="43"/>
        <v>0</v>
      </c>
      <c r="AA106" s="769">
        <f t="shared" si="44"/>
        <v>0</v>
      </c>
      <c r="AB106" s="769">
        <f t="shared" si="45"/>
        <v>0</v>
      </c>
      <c r="AC106" s="769">
        <f t="shared" si="46"/>
        <v>0</v>
      </c>
      <c r="AD106" s="516">
        <f t="shared" si="47"/>
        <v>2007</v>
      </c>
      <c r="AE106" s="748">
        <f t="shared" si="48"/>
        <v>0</v>
      </c>
      <c r="AF106" s="749">
        <f t="shared" si="49"/>
        <v>2142213.1949990001</v>
      </c>
      <c r="AG106" s="746">
        <f t="shared" si="50"/>
        <v>2142213.1949990001</v>
      </c>
      <c r="AH106" s="745">
        <f t="shared" si="51"/>
        <v>2142213.1949990001</v>
      </c>
      <c r="AI106" s="11"/>
    </row>
    <row r="107" spans="1:35" ht="15" hidden="1" customHeight="1" x14ac:dyDescent="0.2">
      <c r="A107" s="775" t="s">
        <v>1221</v>
      </c>
      <c r="B107" s="760">
        <v>75</v>
      </c>
      <c r="C107" s="692" t="s">
        <v>220</v>
      </c>
      <c r="D107" s="693" t="str">
        <f t="shared" si="36"/>
        <v>2.06.01.04.04</v>
      </c>
      <c r="E107" s="694" t="s">
        <v>1018</v>
      </c>
      <c r="F107" s="603" t="s">
        <v>128</v>
      </c>
      <c r="G107" s="695" t="s">
        <v>258</v>
      </c>
      <c r="H107" s="692" t="s">
        <v>278</v>
      </c>
      <c r="I107" s="695" t="s">
        <v>256</v>
      </c>
      <c r="J107" s="692">
        <v>2007</v>
      </c>
      <c r="K107" s="696" t="s">
        <v>128</v>
      </c>
      <c r="L107" s="696" t="s">
        <v>128</v>
      </c>
      <c r="M107" s="696" t="s">
        <v>128</v>
      </c>
      <c r="N107" s="696" t="s">
        <v>128</v>
      </c>
      <c r="O107" s="696" t="s">
        <v>128</v>
      </c>
      <c r="P107" s="692" t="s">
        <v>130</v>
      </c>
      <c r="Q107" s="814">
        <v>2142213.19</v>
      </c>
      <c r="R107" s="707"/>
      <c r="S107" s="516" t="str">
        <f t="shared" si="35"/>
        <v>2.06.01</v>
      </c>
      <c r="T107" s="524" t="str">
        <f t="shared" si="37"/>
        <v>ALAT KANTOR</v>
      </c>
      <c r="U107" s="516">
        <f t="shared" si="38"/>
        <v>5</v>
      </c>
      <c r="V107" s="769">
        <f t="shared" si="39"/>
        <v>428442.63799999998</v>
      </c>
      <c r="W107" s="516">
        <f t="shared" si="40"/>
        <v>7</v>
      </c>
      <c r="X107" s="770">
        <f t="shared" si="41"/>
        <v>2142213.19</v>
      </c>
      <c r="Y107" s="771">
        <f t="shared" si="42"/>
        <v>0</v>
      </c>
      <c r="Z107" s="769">
        <f t="shared" si="43"/>
        <v>0</v>
      </c>
      <c r="AA107" s="769">
        <f t="shared" si="44"/>
        <v>0</v>
      </c>
      <c r="AB107" s="769">
        <f t="shared" si="45"/>
        <v>0</v>
      </c>
      <c r="AC107" s="769">
        <f t="shared" si="46"/>
        <v>0</v>
      </c>
      <c r="AD107" s="516">
        <f t="shared" si="47"/>
        <v>2007</v>
      </c>
      <c r="AE107" s="748">
        <f t="shared" si="48"/>
        <v>0</v>
      </c>
      <c r="AF107" s="749">
        <f t="shared" si="49"/>
        <v>2142213.19</v>
      </c>
      <c r="AG107" s="746">
        <f t="shared" si="50"/>
        <v>2142213.19</v>
      </c>
      <c r="AH107" s="745">
        <f t="shared" si="51"/>
        <v>2142213.19</v>
      </c>
      <c r="AI107" s="11"/>
    </row>
    <row r="108" spans="1:35" ht="15" hidden="1" customHeight="1" x14ac:dyDescent="0.2">
      <c r="A108" s="775" t="s">
        <v>1221</v>
      </c>
      <c r="B108" s="760">
        <v>76</v>
      </c>
      <c r="C108" s="692" t="s">
        <v>220</v>
      </c>
      <c r="D108" s="693" t="str">
        <f t="shared" si="36"/>
        <v>2.06.01.04.04</v>
      </c>
      <c r="E108" s="694" t="s">
        <v>1018</v>
      </c>
      <c r="F108" s="603" t="s">
        <v>128</v>
      </c>
      <c r="G108" s="695" t="s">
        <v>1120</v>
      </c>
      <c r="H108" s="692" t="s">
        <v>278</v>
      </c>
      <c r="I108" s="695" t="s">
        <v>256</v>
      </c>
      <c r="J108" s="692">
        <v>2007</v>
      </c>
      <c r="K108" s="696" t="s">
        <v>128</v>
      </c>
      <c r="L108" s="696" t="s">
        <v>128</v>
      </c>
      <c r="M108" s="696" t="s">
        <v>128</v>
      </c>
      <c r="N108" s="696" t="s">
        <v>128</v>
      </c>
      <c r="O108" s="696" t="s">
        <v>128</v>
      </c>
      <c r="P108" s="692" t="s">
        <v>130</v>
      </c>
      <c r="Q108" s="814">
        <v>3927390.86</v>
      </c>
      <c r="R108" s="707"/>
      <c r="S108" s="516" t="str">
        <f t="shared" si="35"/>
        <v>2.06.01</v>
      </c>
      <c r="T108" s="524" t="str">
        <f t="shared" si="37"/>
        <v>ALAT KANTOR</v>
      </c>
      <c r="U108" s="516">
        <f t="shared" si="38"/>
        <v>5</v>
      </c>
      <c r="V108" s="769">
        <f t="shared" si="39"/>
        <v>785478.17200000002</v>
      </c>
      <c r="W108" s="516">
        <f t="shared" si="40"/>
        <v>7</v>
      </c>
      <c r="X108" s="770">
        <f t="shared" si="41"/>
        <v>3927390.86</v>
      </c>
      <c r="Y108" s="771">
        <f t="shared" si="42"/>
        <v>0</v>
      </c>
      <c r="Z108" s="769">
        <f t="shared" si="43"/>
        <v>0</v>
      </c>
      <c r="AA108" s="769">
        <f t="shared" si="44"/>
        <v>0</v>
      </c>
      <c r="AB108" s="769">
        <f t="shared" si="45"/>
        <v>0</v>
      </c>
      <c r="AC108" s="769">
        <f t="shared" si="46"/>
        <v>0</v>
      </c>
      <c r="AD108" s="516">
        <f t="shared" si="47"/>
        <v>2007</v>
      </c>
      <c r="AE108" s="748">
        <f t="shared" si="48"/>
        <v>0</v>
      </c>
      <c r="AF108" s="749">
        <f t="shared" si="49"/>
        <v>3927390.86</v>
      </c>
      <c r="AG108" s="746">
        <f t="shared" si="50"/>
        <v>3927390.86</v>
      </c>
      <c r="AH108" s="745">
        <f t="shared" si="51"/>
        <v>3927390.86</v>
      </c>
      <c r="AI108" s="11"/>
    </row>
    <row r="109" spans="1:35" ht="15" hidden="1" customHeight="1" x14ac:dyDescent="0.2">
      <c r="A109" s="775" t="s">
        <v>1221</v>
      </c>
      <c r="B109" s="760">
        <v>77</v>
      </c>
      <c r="C109" s="692" t="s">
        <v>220</v>
      </c>
      <c r="D109" s="693" t="str">
        <f t="shared" si="36"/>
        <v>2.06.01.04.04</v>
      </c>
      <c r="E109" s="694" t="s">
        <v>1018</v>
      </c>
      <c r="F109" s="603" t="s">
        <v>128</v>
      </c>
      <c r="G109" s="695" t="s">
        <v>253</v>
      </c>
      <c r="H109" s="696" t="s">
        <v>128</v>
      </c>
      <c r="I109" s="695" t="s">
        <v>256</v>
      </c>
      <c r="J109" s="692">
        <v>2007</v>
      </c>
      <c r="K109" s="696" t="s">
        <v>128</v>
      </c>
      <c r="L109" s="696" t="s">
        <v>128</v>
      </c>
      <c r="M109" s="696" t="s">
        <v>128</v>
      </c>
      <c r="N109" s="696" t="s">
        <v>128</v>
      </c>
      <c r="O109" s="696" t="s">
        <v>128</v>
      </c>
      <c r="P109" s="692" t="s">
        <v>130</v>
      </c>
      <c r="Q109" s="814">
        <v>2504349.2411219999</v>
      </c>
      <c r="R109" s="707"/>
      <c r="S109" s="516" t="str">
        <f t="shared" si="35"/>
        <v>2.06.01</v>
      </c>
      <c r="T109" s="524" t="str">
        <f t="shared" si="37"/>
        <v>ALAT KANTOR</v>
      </c>
      <c r="U109" s="516">
        <f t="shared" si="38"/>
        <v>5</v>
      </c>
      <c r="V109" s="769">
        <f t="shared" si="39"/>
        <v>500869.84822439996</v>
      </c>
      <c r="W109" s="516">
        <f t="shared" si="40"/>
        <v>7</v>
      </c>
      <c r="X109" s="770">
        <f t="shared" si="41"/>
        <v>2504349.2411219999</v>
      </c>
      <c r="Y109" s="771">
        <f t="shared" si="42"/>
        <v>0</v>
      </c>
      <c r="Z109" s="769">
        <f t="shared" si="43"/>
        <v>0</v>
      </c>
      <c r="AA109" s="769">
        <f t="shared" si="44"/>
        <v>0</v>
      </c>
      <c r="AB109" s="769">
        <f t="shared" si="45"/>
        <v>0</v>
      </c>
      <c r="AC109" s="769">
        <f t="shared" si="46"/>
        <v>0</v>
      </c>
      <c r="AD109" s="516">
        <f t="shared" si="47"/>
        <v>2007</v>
      </c>
      <c r="AE109" s="748">
        <f t="shared" si="48"/>
        <v>0</v>
      </c>
      <c r="AF109" s="749">
        <f t="shared" si="49"/>
        <v>2504349.2411219999</v>
      </c>
      <c r="AG109" s="746">
        <f t="shared" si="50"/>
        <v>2504349.2411219999</v>
      </c>
      <c r="AH109" s="745">
        <f t="shared" si="51"/>
        <v>2504349.2411219999</v>
      </c>
      <c r="AI109" s="11"/>
    </row>
    <row r="110" spans="1:35" s="800" customFormat="1" ht="15" customHeight="1" x14ac:dyDescent="0.2">
      <c r="A110" s="775" t="s">
        <v>1221</v>
      </c>
      <c r="B110" s="784">
        <v>78</v>
      </c>
      <c r="C110" s="790" t="s">
        <v>1225</v>
      </c>
      <c r="D110" s="786" t="str">
        <f t="shared" si="36"/>
        <v>2.06.02.01.04</v>
      </c>
      <c r="E110" s="787" t="s">
        <v>1020</v>
      </c>
      <c r="F110" s="788" t="s">
        <v>128</v>
      </c>
      <c r="G110" s="789" t="s">
        <v>249</v>
      </c>
      <c r="H110" s="785" t="s">
        <v>285</v>
      </c>
      <c r="I110" s="789" t="s">
        <v>250</v>
      </c>
      <c r="J110" s="785">
        <v>2007</v>
      </c>
      <c r="K110" s="790" t="s">
        <v>128</v>
      </c>
      <c r="L110" s="790" t="s">
        <v>128</v>
      </c>
      <c r="M110" s="790" t="s">
        <v>128</v>
      </c>
      <c r="N110" s="790" t="s">
        <v>128</v>
      </c>
      <c r="O110" s="790" t="s">
        <v>128</v>
      </c>
      <c r="P110" s="785" t="s">
        <v>130</v>
      </c>
      <c r="Q110" s="814">
        <v>675000</v>
      </c>
      <c r="R110" s="801" t="s">
        <v>1243</v>
      </c>
      <c r="S110" s="791" t="str">
        <f t="shared" si="35"/>
        <v>2.06.02</v>
      </c>
      <c r="T110" s="792" t="str">
        <f t="shared" si="37"/>
        <v>ALAT RUMAH TANGGA</v>
      </c>
      <c r="U110" s="791">
        <f t="shared" si="38"/>
        <v>5</v>
      </c>
      <c r="V110" s="793">
        <f t="shared" si="39"/>
        <v>135000</v>
      </c>
      <c r="W110" s="791">
        <f t="shared" si="40"/>
        <v>7</v>
      </c>
      <c r="X110" s="794">
        <f t="shared" si="41"/>
        <v>675000</v>
      </c>
      <c r="Y110" s="795">
        <f t="shared" si="42"/>
        <v>0</v>
      </c>
      <c r="Z110" s="793">
        <f t="shared" si="43"/>
        <v>0</v>
      </c>
      <c r="AA110" s="793">
        <f t="shared" si="44"/>
        <v>0</v>
      </c>
      <c r="AB110" s="793">
        <f t="shared" si="45"/>
        <v>0</v>
      </c>
      <c r="AC110" s="793">
        <f t="shared" si="46"/>
        <v>0</v>
      </c>
      <c r="AD110" s="791">
        <f t="shared" si="47"/>
        <v>2007</v>
      </c>
      <c r="AE110" s="796">
        <f t="shared" si="48"/>
        <v>0</v>
      </c>
      <c r="AF110" s="797">
        <f t="shared" si="49"/>
        <v>675000</v>
      </c>
      <c r="AG110" s="798">
        <f t="shared" si="50"/>
        <v>675000</v>
      </c>
      <c r="AH110" s="799">
        <f t="shared" si="51"/>
        <v>675000</v>
      </c>
    </row>
    <row r="111" spans="1:35" s="800" customFormat="1" ht="15" customHeight="1" x14ac:dyDescent="0.2">
      <c r="A111" s="775" t="s">
        <v>1221</v>
      </c>
      <c r="B111" s="784">
        <v>79</v>
      </c>
      <c r="C111" s="790" t="s">
        <v>1225</v>
      </c>
      <c r="D111" s="786" t="str">
        <f t="shared" si="36"/>
        <v>2.06.02.01.04</v>
      </c>
      <c r="E111" s="787" t="s">
        <v>1020</v>
      </c>
      <c r="F111" s="788" t="s">
        <v>128</v>
      </c>
      <c r="G111" s="789" t="s">
        <v>249</v>
      </c>
      <c r="H111" s="785" t="s">
        <v>285</v>
      </c>
      <c r="I111" s="789" t="s">
        <v>250</v>
      </c>
      <c r="J111" s="785">
        <v>2007</v>
      </c>
      <c r="K111" s="790" t="s">
        <v>128</v>
      </c>
      <c r="L111" s="790" t="s">
        <v>128</v>
      </c>
      <c r="M111" s="790" t="s">
        <v>128</v>
      </c>
      <c r="N111" s="790" t="s">
        <v>128</v>
      </c>
      <c r="O111" s="790" t="s">
        <v>128</v>
      </c>
      <c r="P111" s="785" t="s">
        <v>130</v>
      </c>
      <c r="Q111" s="814">
        <v>675000</v>
      </c>
      <c r="R111" s="801" t="s">
        <v>1243</v>
      </c>
      <c r="S111" s="791" t="str">
        <f t="shared" si="35"/>
        <v>2.06.02</v>
      </c>
      <c r="T111" s="792" t="str">
        <f t="shared" si="37"/>
        <v>ALAT RUMAH TANGGA</v>
      </c>
      <c r="U111" s="791">
        <f t="shared" si="38"/>
        <v>5</v>
      </c>
      <c r="V111" s="793">
        <f t="shared" si="39"/>
        <v>135000</v>
      </c>
      <c r="W111" s="791">
        <f t="shared" si="40"/>
        <v>7</v>
      </c>
      <c r="X111" s="794">
        <f t="shared" si="41"/>
        <v>675000</v>
      </c>
      <c r="Y111" s="795">
        <f t="shared" si="42"/>
        <v>0</v>
      </c>
      <c r="Z111" s="793">
        <f t="shared" si="43"/>
        <v>0</v>
      </c>
      <c r="AA111" s="793">
        <f t="shared" si="44"/>
        <v>0</v>
      </c>
      <c r="AB111" s="793">
        <f t="shared" si="45"/>
        <v>0</v>
      </c>
      <c r="AC111" s="793">
        <f t="shared" si="46"/>
        <v>0</v>
      </c>
      <c r="AD111" s="791">
        <f t="shared" si="47"/>
        <v>2007</v>
      </c>
      <c r="AE111" s="796">
        <f t="shared" si="48"/>
        <v>0</v>
      </c>
      <c r="AF111" s="797">
        <f t="shared" si="49"/>
        <v>675000</v>
      </c>
      <c r="AG111" s="798">
        <f t="shared" si="50"/>
        <v>675000</v>
      </c>
      <c r="AH111" s="799">
        <f t="shared" si="51"/>
        <v>675000</v>
      </c>
    </row>
    <row r="112" spans="1:35" ht="15" hidden="1" customHeight="1" x14ac:dyDescent="0.2">
      <c r="A112" s="775" t="s">
        <v>1221</v>
      </c>
      <c r="B112" s="760">
        <v>80</v>
      </c>
      <c r="C112" s="696" t="s">
        <v>1225</v>
      </c>
      <c r="D112" s="693" t="str">
        <f t="shared" si="36"/>
        <v>2.06.02.01.04</v>
      </c>
      <c r="E112" s="694" t="s">
        <v>1020</v>
      </c>
      <c r="F112" s="603" t="s">
        <v>128</v>
      </c>
      <c r="G112" s="695" t="s">
        <v>249</v>
      </c>
      <c r="H112" s="692" t="s">
        <v>285</v>
      </c>
      <c r="I112" s="695" t="s">
        <v>250</v>
      </c>
      <c r="J112" s="692">
        <v>2007</v>
      </c>
      <c r="K112" s="696" t="s">
        <v>128</v>
      </c>
      <c r="L112" s="696" t="s">
        <v>128</v>
      </c>
      <c r="M112" s="696" t="s">
        <v>128</v>
      </c>
      <c r="N112" s="696" t="s">
        <v>128</v>
      </c>
      <c r="O112" s="696" t="s">
        <v>128</v>
      </c>
      <c r="P112" s="692" t="s">
        <v>130</v>
      </c>
      <c r="Q112" s="814">
        <v>675000</v>
      </c>
      <c r="R112" s="707"/>
      <c r="S112" s="516" t="str">
        <f t="shared" si="35"/>
        <v>2.06.02</v>
      </c>
      <c r="T112" s="524" t="str">
        <f t="shared" si="37"/>
        <v>ALAT RUMAH TANGGA</v>
      </c>
      <c r="U112" s="516">
        <f t="shared" si="38"/>
        <v>5</v>
      </c>
      <c r="V112" s="769">
        <f t="shared" si="39"/>
        <v>135000</v>
      </c>
      <c r="W112" s="516">
        <f t="shared" si="40"/>
        <v>7</v>
      </c>
      <c r="X112" s="770">
        <f t="shared" si="41"/>
        <v>675000</v>
      </c>
      <c r="Y112" s="771">
        <f t="shared" si="42"/>
        <v>0</v>
      </c>
      <c r="Z112" s="769">
        <f t="shared" si="43"/>
        <v>0</v>
      </c>
      <c r="AA112" s="769">
        <f t="shared" si="44"/>
        <v>0</v>
      </c>
      <c r="AB112" s="769">
        <f t="shared" si="45"/>
        <v>0</v>
      </c>
      <c r="AC112" s="769">
        <f t="shared" si="46"/>
        <v>0</v>
      </c>
      <c r="AD112" s="516">
        <f t="shared" si="47"/>
        <v>2007</v>
      </c>
      <c r="AE112" s="748">
        <f t="shared" si="48"/>
        <v>0</v>
      </c>
      <c r="AF112" s="749">
        <f t="shared" si="49"/>
        <v>675000</v>
      </c>
      <c r="AG112" s="746">
        <f t="shared" si="50"/>
        <v>675000</v>
      </c>
      <c r="AH112" s="745">
        <f t="shared" si="51"/>
        <v>675000</v>
      </c>
      <c r="AI112" s="11"/>
    </row>
    <row r="113" spans="1:35" ht="15" hidden="1" customHeight="1" x14ac:dyDescent="0.2">
      <c r="A113" s="775" t="s">
        <v>1221</v>
      </c>
      <c r="B113" s="760">
        <v>81</v>
      </c>
      <c r="C113" s="696" t="s">
        <v>1225</v>
      </c>
      <c r="D113" s="693" t="str">
        <f t="shared" si="36"/>
        <v>2.06.02.01.04</v>
      </c>
      <c r="E113" s="694" t="s">
        <v>1020</v>
      </c>
      <c r="F113" s="603" t="s">
        <v>128</v>
      </c>
      <c r="G113" s="695" t="s">
        <v>249</v>
      </c>
      <c r="H113" s="692" t="s">
        <v>285</v>
      </c>
      <c r="I113" s="695" t="s">
        <v>250</v>
      </c>
      <c r="J113" s="692">
        <v>2007</v>
      </c>
      <c r="K113" s="696" t="s">
        <v>128</v>
      </c>
      <c r="L113" s="696" t="s">
        <v>128</v>
      </c>
      <c r="M113" s="696" t="s">
        <v>128</v>
      </c>
      <c r="N113" s="696" t="s">
        <v>128</v>
      </c>
      <c r="O113" s="696" t="s">
        <v>128</v>
      </c>
      <c r="P113" s="692" t="s">
        <v>130</v>
      </c>
      <c r="Q113" s="814">
        <v>675000</v>
      </c>
      <c r="R113" s="707"/>
      <c r="S113" s="516" t="str">
        <f t="shared" si="35"/>
        <v>2.06.02</v>
      </c>
      <c r="T113" s="524" t="str">
        <f t="shared" si="37"/>
        <v>ALAT RUMAH TANGGA</v>
      </c>
      <c r="U113" s="516">
        <f t="shared" si="38"/>
        <v>5</v>
      </c>
      <c r="V113" s="769">
        <f t="shared" si="39"/>
        <v>135000</v>
      </c>
      <c r="W113" s="516">
        <f t="shared" si="40"/>
        <v>7</v>
      </c>
      <c r="X113" s="770">
        <f t="shared" si="41"/>
        <v>675000</v>
      </c>
      <c r="Y113" s="771">
        <f t="shared" si="42"/>
        <v>0</v>
      </c>
      <c r="Z113" s="769">
        <f t="shared" si="43"/>
        <v>0</v>
      </c>
      <c r="AA113" s="769">
        <f t="shared" si="44"/>
        <v>0</v>
      </c>
      <c r="AB113" s="769">
        <f t="shared" si="45"/>
        <v>0</v>
      </c>
      <c r="AC113" s="769">
        <f t="shared" si="46"/>
        <v>0</v>
      </c>
      <c r="AD113" s="516">
        <f t="shared" si="47"/>
        <v>2007</v>
      </c>
      <c r="AE113" s="748">
        <f t="shared" si="48"/>
        <v>0</v>
      </c>
      <c r="AF113" s="749">
        <f t="shared" si="49"/>
        <v>675000</v>
      </c>
      <c r="AG113" s="746">
        <f t="shared" si="50"/>
        <v>675000</v>
      </c>
      <c r="AH113" s="745">
        <f t="shared" si="51"/>
        <v>675000</v>
      </c>
      <c r="AI113" s="11"/>
    </row>
    <row r="114" spans="1:35" ht="15" hidden="1" customHeight="1" x14ac:dyDescent="0.2">
      <c r="A114" s="775" t="s">
        <v>1221</v>
      </c>
      <c r="B114" s="760">
        <v>82</v>
      </c>
      <c r="C114" s="696" t="s">
        <v>1225</v>
      </c>
      <c r="D114" s="693" t="str">
        <f t="shared" si="36"/>
        <v>2.06.02.01.04</v>
      </c>
      <c r="E114" s="694" t="s">
        <v>1020</v>
      </c>
      <c r="F114" s="603" t="s">
        <v>128</v>
      </c>
      <c r="G114" s="695" t="s">
        <v>249</v>
      </c>
      <c r="H114" s="692" t="s">
        <v>285</v>
      </c>
      <c r="I114" s="695" t="s">
        <v>250</v>
      </c>
      <c r="J114" s="692">
        <v>2007</v>
      </c>
      <c r="K114" s="696" t="s">
        <v>128</v>
      </c>
      <c r="L114" s="696" t="s">
        <v>128</v>
      </c>
      <c r="M114" s="696" t="s">
        <v>128</v>
      </c>
      <c r="N114" s="696" t="s">
        <v>128</v>
      </c>
      <c r="O114" s="696" t="s">
        <v>128</v>
      </c>
      <c r="P114" s="692" t="s">
        <v>130</v>
      </c>
      <c r="Q114" s="814">
        <v>675000</v>
      </c>
      <c r="R114" s="707"/>
      <c r="S114" s="516" t="str">
        <f t="shared" si="35"/>
        <v>2.06.02</v>
      </c>
      <c r="T114" s="524" t="str">
        <f t="shared" si="37"/>
        <v>ALAT RUMAH TANGGA</v>
      </c>
      <c r="U114" s="516">
        <f t="shared" si="38"/>
        <v>5</v>
      </c>
      <c r="V114" s="769">
        <f t="shared" si="39"/>
        <v>135000</v>
      </c>
      <c r="W114" s="516">
        <f t="shared" si="40"/>
        <v>7</v>
      </c>
      <c r="X114" s="770">
        <f t="shared" si="41"/>
        <v>675000</v>
      </c>
      <c r="Y114" s="771">
        <f t="shared" si="42"/>
        <v>0</v>
      </c>
      <c r="Z114" s="769">
        <f t="shared" si="43"/>
        <v>0</v>
      </c>
      <c r="AA114" s="769">
        <f t="shared" si="44"/>
        <v>0</v>
      </c>
      <c r="AB114" s="769">
        <f t="shared" si="45"/>
        <v>0</v>
      </c>
      <c r="AC114" s="769">
        <f t="shared" si="46"/>
        <v>0</v>
      </c>
      <c r="AD114" s="516">
        <f t="shared" si="47"/>
        <v>2007</v>
      </c>
      <c r="AE114" s="748">
        <f t="shared" si="48"/>
        <v>0</v>
      </c>
      <c r="AF114" s="749">
        <f t="shared" si="49"/>
        <v>675000</v>
      </c>
      <c r="AG114" s="746">
        <f t="shared" si="50"/>
        <v>675000</v>
      </c>
      <c r="AH114" s="745">
        <f t="shared" si="51"/>
        <v>675000</v>
      </c>
      <c r="AI114" s="11"/>
    </row>
    <row r="115" spans="1:35" ht="15" hidden="1" customHeight="1" x14ac:dyDescent="0.2">
      <c r="A115" s="775" t="s">
        <v>1221</v>
      </c>
      <c r="B115" s="760">
        <v>83</v>
      </c>
      <c r="C115" s="696" t="s">
        <v>1225</v>
      </c>
      <c r="D115" s="693" t="str">
        <f t="shared" si="36"/>
        <v>2.06.02.01.04</v>
      </c>
      <c r="E115" s="694" t="s">
        <v>1020</v>
      </c>
      <c r="F115" s="603" t="s">
        <v>128</v>
      </c>
      <c r="G115" s="695" t="s">
        <v>249</v>
      </c>
      <c r="H115" s="692" t="s">
        <v>285</v>
      </c>
      <c r="I115" s="695" t="s">
        <v>250</v>
      </c>
      <c r="J115" s="692">
        <v>2007</v>
      </c>
      <c r="K115" s="696" t="s">
        <v>128</v>
      </c>
      <c r="L115" s="696" t="s">
        <v>128</v>
      </c>
      <c r="M115" s="696" t="s">
        <v>128</v>
      </c>
      <c r="N115" s="696" t="s">
        <v>128</v>
      </c>
      <c r="O115" s="696" t="s">
        <v>128</v>
      </c>
      <c r="P115" s="692" t="s">
        <v>130</v>
      </c>
      <c r="Q115" s="814">
        <v>675000</v>
      </c>
      <c r="R115" s="707"/>
      <c r="S115" s="516" t="str">
        <f t="shared" si="35"/>
        <v>2.06.02</v>
      </c>
      <c r="T115" s="524" t="str">
        <f t="shared" si="37"/>
        <v>ALAT RUMAH TANGGA</v>
      </c>
      <c r="U115" s="516">
        <f t="shared" si="38"/>
        <v>5</v>
      </c>
      <c r="V115" s="769">
        <f t="shared" si="39"/>
        <v>135000</v>
      </c>
      <c r="W115" s="516">
        <f t="shared" si="40"/>
        <v>7</v>
      </c>
      <c r="X115" s="770">
        <f t="shared" si="41"/>
        <v>675000</v>
      </c>
      <c r="Y115" s="771">
        <f t="shared" si="42"/>
        <v>0</v>
      </c>
      <c r="Z115" s="769">
        <f t="shared" si="43"/>
        <v>0</v>
      </c>
      <c r="AA115" s="769">
        <f t="shared" si="44"/>
        <v>0</v>
      </c>
      <c r="AB115" s="769">
        <f t="shared" si="45"/>
        <v>0</v>
      </c>
      <c r="AC115" s="769">
        <f t="shared" si="46"/>
        <v>0</v>
      </c>
      <c r="AD115" s="516">
        <f t="shared" si="47"/>
        <v>2007</v>
      </c>
      <c r="AE115" s="748">
        <f t="shared" si="48"/>
        <v>0</v>
      </c>
      <c r="AF115" s="749">
        <f t="shared" si="49"/>
        <v>675000</v>
      </c>
      <c r="AG115" s="746">
        <f t="shared" si="50"/>
        <v>675000</v>
      </c>
      <c r="AH115" s="745">
        <f t="shared" si="51"/>
        <v>675000</v>
      </c>
      <c r="AI115" s="11"/>
    </row>
    <row r="116" spans="1:35" ht="15" hidden="1" customHeight="1" x14ac:dyDescent="0.2">
      <c r="A116" s="775" t="s">
        <v>1221</v>
      </c>
      <c r="B116" s="760">
        <v>84</v>
      </c>
      <c r="C116" s="696" t="s">
        <v>1225</v>
      </c>
      <c r="D116" s="693" t="str">
        <f t="shared" si="36"/>
        <v>2.06.02.01.04</v>
      </c>
      <c r="E116" s="694" t="s">
        <v>1020</v>
      </c>
      <c r="F116" s="603" t="s">
        <v>128</v>
      </c>
      <c r="G116" s="695" t="s">
        <v>249</v>
      </c>
      <c r="H116" s="692" t="s">
        <v>285</v>
      </c>
      <c r="I116" s="695" t="s">
        <v>250</v>
      </c>
      <c r="J116" s="692">
        <v>2007</v>
      </c>
      <c r="K116" s="696" t="s">
        <v>128</v>
      </c>
      <c r="L116" s="696" t="s">
        <v>128</v>
      </c>
      <c r="M116" s="696" t="s">
        <v>128</v>
      </c>
      <c r="N116" s="696" t="s">
        <v>128</v>
      </c>
      <c r="O116" s="696" t="s">
        <v>128</v>
      </c>
      <c r="P116" s="692" t="s">
        <v>130</v>
      </c>
      <c r="Q116" s="814">
        <v>675000</v>
      </c>
      <c r="R116" s="707"/>
      <c r="S116" s="516" t="str">
        <f t="shared" si="35"/>
        <v>2.06.02</v>
      </c>
      <c r="T116" s="524" t="str">
        <f t="shared" si="37"/>
        <v>ALAT RUMAH TANGGA</v>
      </c>
      <c r="U116" s="516">
        <f t="shared" si="38"/>
        <v>5</v>
      </c>
      <c r="V116" s="769">
        <f t="shared" si="39"/>
        <v>135000</v>
      </c>
      <c r="W116" s="516">
        <f t="shared" si="40"/>
        <v>7</v>
      </c>
      <c r="X116" s="770">
        <f t="shared" si="41"/>
        <v>675000</v>
      </c>
      <c r="Y116" s="771">
        <f t="shared" si="42"/>
        <v>0</v>
      </c>
      <c r="Z116" s="769">
        <f t="shared" si="43"/>
        <v>0</v>
      </c>
      <c r="AA116" s="769">
        <f t="shared" si="44"/>
        <v>0</v>
      </c>
      <c r="AB116" s="769">
        <f t="shared" si="45"/>
        <v>0</v>
      </c>
      <c r="AC116" s="769">
        <f t="shared" si="46"/>
        <v>0</v>
      </c>
      <c r="AD116" s="516">
        <f t="shared" si="47"/>
        <v>2007</v>
      </c>
      <c r="AE116" s="748">
        <f t="shared" si="48"/>
        <v>0</v>
      </c>
      <c r="AF116" s="749">
        <f t="shared" si="49"/>
        <v>675000</v>
      </c>
      <c r="AG116" s="746">
        <f t="shared" si="50"/>
        <v>675000</v>
      </c>
      <c r="AH116" s="745">
        <f t="shared" si="51"/>
        <v>675000</v>
      </c>
      <c r="AI116" s="11"/>
    </row>
    <row r="117" spans="1:35" s="800" customFormat="1" ht="32" x14ac:dyDescent="0.2">
      <c r="A117" s="775" t="s">
        <v>1221</v>
      </c>
      <c r="B117" s="784">
        <v>85</v>
      </c>
      <c r="C117" s="785" t="s">
        <v>226</v>
      </c>
      <c r="D117" s="786" t="str">
        <f t="shared" si="36"/>
        <v>2.06.04.01.08</v>
      </c>
      <c r="E117" s="787" t="s">
        <v>408</v>
      </c>
      <c r="F117" s="788" t="s">
        <v>128</v>
      </c>
      <c r="G117" s="789" t="s">
        <v>249</v>
      </c>
      <c r="H117" s="790" t="s">
        <v>287</v>
      </c>
      <c r="I117" s="785" t="s">
        <v>1155</v>
      </c>
      <c r="J117" s="785">
        <v>2007</v>
      </c>
      <c r="K117" s="790" t="s">
        <v>128</v>
      </c>
      <c r="L117" s="790" t="s">
        <v>128</v>
      </c>
      <c r="M117" s="790" t="s">
        <v>128</v>
      </c>
      <c r="N117" s="790" t="s">
        <v>128</v>
      </c>
      <c r="O117" s="790" t="s">
        <v>128</v>
      </c>
      <c r="P117" s="785" t="s">
        <v>130</v>
      </c>
      <c r="Q117" s="814">
        <v>550000</v>
      </c>
      <c r="R117" s="801" t="s">
        <v>1243</v>
      </c>
      <c r="S117" s="791" t="str">
        <f t="shared" si="35"/>
        <v>2.06.04</v>
      </c>
      <c r="T117" s="792" t="str">
        <f t="shared" si="37"/>
        <v>MEJA DAN KURSI KERJA/RAPAT PEJABAT</v>
      </c>
      <c r="U117" s="791">
        <f t="shared" si="38"/>
        <v>5</v>
      </c>
      <c r="V117" s="793">
        <f t="shared" si="39"/>
        <v>110000</v>
      </c>
      <c r="W117" s="791">
        <f t="shared" si="40"/>
        <v>7</v>
      </c>
      <c r="X117" s="794">
        <f t="shared" si="41"/>
        <v>550000</v>
      </c>
      <c r="Y117" s="795">
        <f t="shared" si="42"/>
        <v>0</v>
      </c>
      <c r="Z117" s="793">
        <f t="shared" si="43"/>
        <v>0</v>
      </c>
      <c r="AA117" s="793">
        <f t="shared" si="44"/>
        <v>0</v>
      </c>
      <c r="AB117" s="793">
        <f t="shared" si="45"/>
        <v>0</v>
      </c>
      <c r="AC117" s="793">
        <f t="shared" si="46"/>
        <v>0</v>
      </c>
      <c r="AD117" s="791">
        <f t="shared" si="47"/>
        <v>2007</v>
      </c>
      <c r="AE117" s="796">
        <f t="shared" si="48"/>
        <v>0</v>
      </c>
      <c r="AF117" s="797">
        <f t="shared" si="49"/>
        <v>550000</v>
      </c>
      <c r="AG117" s="798">
        <f t="shared" si="50"/>
        <v>550000</v>
      </c>
      <c r="AH117" s="799">
        <f t="shared" si="51"/>
        <v>550000</v>
      </c>
    </row>
    <row r="118" spans="1:35" s="800" customFormat="1" ht="32" x14ac:dyDescent="0.2">
      <c r="A118" s="775" t="s">
        <v>1221</v>
      </c>
      <c r="B118" s="784">
        <v>86</v>
      </c>
      <c r="C118" s="785" t="s">
        <v>226</v>
      </c>
      <c r="D118" s="786" t="str">
        <f t="shared" si="36"/>
        <v>2.06.04.01.08</v>
      </c>
      <c r="E118" s="787" t="s">
        <v>408</v>
      </c>
      <c r="F118" s="788" t="s">
        <v>128</v>
      </c>
      <c r="G118" s="789" t="s">
        <v>249</v>
      </c>
      <c r="H118" s="790" t="s">
        <v>287</v>
      </c>
      <c r="I118" s="785" t="s">
        <v>1155</v>
      </c>
      <c r="J118" s="785">
        <v>2007</v>
      </c>
      <c r="K118" s="790" t="s">
        <v>128</v>
      </c>
      <c r="L118" s="790" t="s">
        <v>128</v>
      </c>
      <c r="M118" s="790" t="s">
        <v>128</v>
      </c>
      <c r="N118" s="790" t="s">
        <v>128</v>
      </c>
      <c r="O118" s="790" t="s">
        <v>128</v>
      </c>
      <c r="P118" s="785" t="s">
        <v>130</v>
      </c>
      <c r="Q118" s="814">
        <v>550000</v>
      </c>
      <c r="R118" s="801" t="s">
        <v>1243</v>
      </c>
      <c r="S118" s="791" t="str">
        <f t="shared" si="35"/>
        <v>2.06.04</v>
      </c>
      <c r="T118" s="792" t="str">
        <f t="shared" si="37"/>
        <v>MEJA DAN KURSI KERJA/RAPAT PEJABAT</v>
      </c>
      <c r="U118" s="791">
        <f t="shared" si="38"/>
        <v>5</v>
      </c>
      <c r="V118" s="793">
        <f t="shared" si="39"/>
        <v>110000</v>
      </c>
      <c r="W118" s="791">
        <f t="shared" si="40"/>
        <v>7</v>
      </c>
      <c r="X118" s="794">
        <f t="shared" si="41"/>
        <v>550000</v>
      </c>
      <c r="Y118" s="795">
        <f t="shared" si="42"/>
        <v>0</v>
      </c>
      <c r="Z118" s="793">
        <f t="shared" si="43"/>
        <v>0</v>
      </c>
      <c r="AA118" s="793">
        <f t="shared" si="44"/>
        <v>0</v>
      </c>
      <c r="AB118" s="793">
        <f t="shared" si="45"/>
        <v>0</v>
      </c>
      <c r="AC118" s="793">
        <f t="shared" si="46"/>
        <v>0</v>
      </c>
      <c r="AD118" s="791">
        <f t="shared" si="47"/>
        <v>2007</v>
      </c>
      <c r="AE118" s="796">
        <f>Q118-(X118+Y118+Z118+AA118+AB118+AC118)</f>
        <v>0</v>
      </c>
      <c r="AF118" s="797">
        <f t="shared" si="49"/>
        <v>550000</v>
      </c>
      <c r="AG118" s="798">
        <f t="shared" si="50"/>
        <v>550000</v>
      </c>
      <c r="AH118" s="799">
        <f t="shared" si="51"/>
        <v>550000</v>
      </c>
    </row>
    <row r="119" spans="1:35" s="800" customFormat="1" ht="32" x14ac:dyDescent="0.2">
      <c r="A119" s="775" t="s">
        <v>1221</v>
      </c>
      <c r="B119" s="784">
        <v>87</v>
      </c>
      <c r="C119" s="785" t="s">
        <v>226</v>
      </c>
      <c r="D119" s="786" t="str">
        <f t="shared" si="36"/>
        <v>2.06.04.01.08</v>
      </c>
      <c r="E119" s="787" t="s">
        <v>408</v>
      </c>
      <c r="F119" s="788" t="s">
        <v>128</v>
      </c>
      <c r="G119" s="789" t="s">
        <v>249</v>
      </c>
      <c r="H119" s="790" t="s">
        <v>287</v>
      </c>
      <c r="I119" s="785" t="s">
        <v>1155</v>
      </c>
      <c r="J119" s="785">
        <v>2007</v>
      </c>
      <c r="K119" s="790" t="s">
        <v>128</v>
      </c>
      <c r="L119" s="790" t="s">
        <v>128</v>
      </c>
      <c r="M119" s="790" t="s">
        <v>128</v>
      </c>
      <c r="N119" s="790" t="s">
        <v>128</v>
      </c>
      <c r="O119" s="790" t="s">
        <v>128</v>
      </c>
      <c r="P119" s="785" t="s">
        <v>130</v>
      </c>
      <c r="Q119" s="814">
        <v>550000</v>
      </c>
      <c r="R119" s="801" t="s">
        <v>1243</v>
      </c>
      <c r="S119" s="791" t="str">
        <f t="shared" si="35"/>
        <v>2.06.04</v>
      </c>
      <c r="T119" s="792" t="str">
        <f t="shared" si="37"/>
        <v>MEJA DAN KURSI KERJA/RAPAT PEJABAT</v>
      </c>
      <c r="U119" s="791">
        <f t="shared" si="38"/>
        <v>5</v>
      </c>
      <c r="V119" s="793">
        <f t="shared" si="39"/>
        <v>110000</v>
      </c>
      <c r="W119" s="791">
        <f t="shared" si="40"/>
        <v>7</v>
      </c>
      <c r="X119" s="794">
        <f t="shared" si="41"/>
        <v>550000</v>
      </c>
      <c r="Y119" s="795">
        <f t="shared" si="42"/>
        <v>0</v>
      </c>
      <c r="Z119" s="793">
        <f t="shared" si="43"/>
        <v>0</v>
      </c>
      <c r="AA119" s="793">
        <f t="shared" si="44"/>
        <v>0</v>
      </c>
      <c r="AB119" s="793">
        <f t="shared" si="45"/>
        <v>0</v>
      </c>
      <c r="AC119" s="793">
        <f t="shared" si="46"/>
        <v>0</v>
      </c>
      <c r="AD119" s="791">
        <f t="shared" si="47"/>
        <v>2007</v>
      </c>
      <c r="AE119" s="796">
        <f t="shared" si="48"/>
        <v>0</v>
      </c>
      <c r="AF119" s="797">
        <f t="shared" si="49"/>
        <v>550000</v>
      </c>
      <c r="AG119" s="798">
        <f t="shared" si="50"/>
        <v>550000</v>
      </c>
      <c r="AH119" s="799">
        <f t="shared" si="51"/>
        <v>550000</v>
      </c>
    </row>
    <row r="120" spans="1:35" ht="32" hidden="1" x14ac:dyDescent="0.2">
      <c r="A120" s="775" t="s">
        <v>1221</v>
      </c>
      <c r="B120" s="760">
        <v>88</v>
      </c>
      <c r="C120" s="692" t="s">
        <v>226</v>
      </c>
      <c r="D120" s="693" t="str">
        <f t="shared" si="36"/>
        <v>2.06.04.01.08</v>
      </c>
      <c r="E120" s="694" t="s">
        <v>408</v>
      </c>
      <c r="F120" s="603" t="s">
        <v>128</v>
      </c>
      <c r="G120" s="695" t="s">
        <v>249</v>
      </c>
      <c r="H120" s="696" t="s">
        <v>287</v>
      </c>
      <c r="I120" s="692" t="s">
        <v>1155</v>
      </c>
      <c r="J120" s="692">
        <v>2007</v>
      </c>
      <c r="K120" s="696" t="s">
        <v>128</v>
      </c>
      <c r="L120" s="696" t="s">
        <v>128</v>
      </c>
      <c r="M120" s="696" t="s">
        <v>128</v>
      </c>
      <c r="N120" s="696" t="s">
        <v>128</v>
      </c>
      <c r="O120" s="696" t="s">
        <v>128</v>
      </c>
      <c r="P120" s="692" t="s">
        <v>130</v>
      </c>
      <c r="Q120" s="814">
        <v>550000</v>
      </c>
      <c r="R120" s="563"/>
      <c r="S120" s="516" t="str">
        <f t="shared" si="35"/>
        <v>2.06.04</v>
      </c>
      <c r="T120" s="524" t="str">
        <f t="shared" si="37"/>
        <v>MEJA DAN KURSI KERJA/RAPAT PEJABAT</v>
      </c>
      <c r="U120" s="516">
        <f t="shared" si="38"/>
        <v>5</v>
      </c>
      <c r="V120" s="769">
        <f t="shared" si="39"/>
        <v>110000</v>
      </c>
      <c r="W120" s="516">
        <f t="shared" si="40"/>
        <v>7</v>
      </c>
      <c r="X120" s="770">
        <f t="shared" si="41"/>
        <v>550000</v>
      </c>
      <c r="Y120" s="771">
        <f t="shared" si="42"/>
        <v>0</v>
      </c>
      <c r="Z120" s="769">
        <f t="shared" si="43"/>
        <v>0</v>
      </c>
      <c r="AA120" s="769">
        <f t="shared" si="44"/>
        <v>0</v>
      </c>
      <c r="AB120" s="769">
        <f t="shared" si="45"/>
        <v>0</v>
      </c>
      <c r="AC120" s="769">
        <f t="shared" si="46"/>
        <v>0</v>
      </c>
      <c r="AD120" s="516">
        <f t="shared" si="47"/>
        <v>2007</v>
      </c>
      <c r="AE120" s="748">
        <f t="shared" si="48"/>
        <v>0</v>
      </c>
      <c r="AF120" s="749">
        <f t="shared" si="49"/>
        <v>550000</v>
      </c>
      <c r="AG120" s="746">
        <f t="shared" si="50"/>
        <v>550000</v>
      </c>
      <c r="AH120" s="745">
        <f t="shared" si="51"/>
        <v>550000</v>
      </c>
      <c r="AI120" s="11"/>
    </row>
    <row r="121" spans="1:35" ht="32" hidden="1" x14ac:dyDescent="0.2">
      <c r="A121" s="775" t="s">
        <v>1221</v>
      </c>
      <c r="B121" s="760">
        <v>89</v>
      </c>
      <c r="C121" s="692" t="s">
        <v>226</v>
      </c>
      <c r="D121" s="693" t="str">
        <f t="shared" si="36"/>
        <v>2.06.04.01.08</v>
      </c>
      <c r="E121" s="694" t="s">
        <v>408</v>
      </c>
      <c r="F121" s="603" t="s">
        <v>128</v>
      </c>
      <c r="G121" s="695" t="s">
        <v>249</v>
      </c>
      <c r="H121" s="696" t="s">
        <v>287</v>
      </c>
      <c r="I121" s="692" t="s">
        <v>1155</v>
      </c>
      <c r="J121" s="692">
        <v>2007</v>
      </c>
      <c r="K121" s="696" t="s">
        <v>128</v>
      </c>
      <c r="L121" s="696" t="s">
        <v>128</v>
      </c>
      <c r="M121" s="696" t="s">
        <v>128</v>
      </c>
      <c r="N121" s="696" t="s">
        <v>128</v>
      </c>
      <c r="O121" s="696" t="s">
        <v>128</v>
      </c>
      <c r="P121" s="692" t="s">
        <v>130</v>
      </c>
      <c r="Q121" s="814">
        <v>550000</v>
      </c>
      <c r="R121" s="563"/>
      <c r="S121" s="516" t="str">
        <f t="shared" si="35"/>
        <v>2.06.04</v>
      </c>
      <c r="T121" s="524" t="str">
        <f t="shared" si="37"/>
        <v>MEJA DAN KURSI KERJA/RAPAT PEJABAT</v>
      </c>
      <c r="U121" s="516">
        <f t="shared" si="38"/>
        <v>5</v>
      </c>
      <c r="V121" s="769">
        <f t="shared" si="39"/>
        <v>110000</v>
      </c>
      <c r="W121" s="516">
        <f t="shared" si="40"/>
        <v>7</v>
      </c>
      <c r="X121" s="770">
        <f t="shared" si="41"/>
        <v>550000</v>
      </c>
      <c r="Y121" s="771">
        <f t="shared" si="42"/>
        <v>0</v>
      </c>
      <c r="Z121" s="769">
        <f t="shared" si="43"/>
        <v>0</v>
      </c>
      <c r="AA121" s="769">
        <f t="shared" si="44"/>
        <v>0</v>
      </c>
      <c r="AB121" s="769">
        <f t="shared" si="45"/>
        <v>0</v>
      </c>
      <c r="AC121" s="769">
        <f t="shared" si="46"/>
        <v>0</v>
      </c>
      <c r="AD121" s="516">
        <f t="shared" si="47"/>
        <v>2007</v>
      </c>
      <c r="AE121" s="748">
        <f t="shared" si="48"/>
        <v>0</v>
      </c>
      <c r="AF121" s="749">
        <f t="shared" si="49"/>
        <v>550000</v>
      </c>
      <c r="AG121" s="746">
        <f t="shared" si="50"/>
        <v>550000</v>
      </c>
      <c r="AH121" s="745">
        <f t="shared" si="51"/>
        <v>550000</v>
      </c>
      <c r="AI121" s="11"/>
    </row>
    <row r="122" spans="1:35" ht="32" hidden="1" x14ac:dyDescent="0.2">
      <c r="A122" s="775" t="s">
        <v>1221</v>
      </c>
      <c r="B122" s="760">
        <v>90</v>
      </c>
      <c r="C122" s="692" t="s">
        <v>226</v>
      </c>
      <c r="D122" s="693" t="str">
        <f t="shared" si="36"/>
        <v>2.06.04.01.08</v>
      </c>
      <c r="E122" s="694" t="s">
        <v>408</v>
      </c>
      <c r="F122" s="603" t="s">
        <v>128</v>
      </c>
      <c r="G122" s="695" t="s">
        <v>249</v>
      </c>
      <c r="H122" s="696" t="s">
        <v>287</v>
      </c>
      <c r="I122" s="692" t="s">
        <v>1155</v>
      </c>
      <c r="J122" s="692">
        <v>2007</v>
      </c>
      <c r="K122" s="696" t="s">
        <v>128</v>
      </c>
      <c r="L122" s="696" t="s">
        <v>128</v>
      </c>
      <c r="M122" s="696" t="s">
        <v>128</v>
      </c>
      <c r="N122" s="696" t="s">
        <v>128</v>
      </c>
      <c r="O122" s="696" t="s">
        <v>128</v>
      </c>
      <c r="P122" s="692" t="s">
        <v>130</v>
      </c>
      <c r="Q122" s="814">
        <v>550000</v>
      </c>
      <c r="R122" s="563"/>
      <c r="S122" s="516" t="str">
        <f t="shared" si="35"/>
        <v>2.06.04</v>
      </c>
      <c r="T122" s="524" t="str">
        <f t="shared" si="37"/>
        <v>MEJA DAN KURSI KERJA/RAPAT PEJABAT</v>
      </c>
      <c r="U122" s="516">
        <f t="shared" si="38"/>
        <v>5</v>
      </c>
      <c r="V122" s="769">
        <f t="shared" si="39"/>
        <v>110000</v>
      </c>
      <c r="W122" s="516">
        <f t="shared" si="40"/>
        <v>7</v>
      </c>
      <c r="X122" s="770">
        <f t="shared" si="41"/>
        <v>550000</v>
      </c>
      <c r="Y122" s="771">
        <f t="shared" si="42"/>
        <v>0</v>
      </c>
      <c r="Z122" s="769">
        <f t="shared" si="43"/>
        <v>0</v>
      </c>
      <c r="AA122" s="769">
        <f t="shared" si="44"/>
        <v>0</v>
      </c>
      <c r="AB122" s="769">
        <f t="shared" si="45"/>
        <v>0</v>
      </c>
      <c r="AC122" s="769">
        <f t="shared" si="46"/>
        <v>0</v>
      </c>
      <c r="AD122" s="516">
        <f t="shared" si="47"/>
        <v>2007</v>
      </c>
      <c r="AE122" s="748">
        <f t="shared" si="48"/>
        <v>0</v>
      </c>
      <c r="AF122" s="749">
        <f t="shared" si="49"/>
        <v>550000</v>
      </c>
      <c r="AG122" s="746">
        <f t="shared" si="50"/>
        <v>550000</v>
      </c>
      <c r="AH122" s="745">
        <f t="shared" si="51"/>
        <v>550000</v>
      </c>
      <c r="AI122" s="11"/>
    </row>
    <row r="123" spans="1:35" ht="32" hidden="1" x14ac:dyDescent="0.2">
      <c r="A123" s="775" t="s">
        <v>1221</v>
      </c>
      <c r="B123" s="760">
        <v>91</v>
      </c>
      <c r="C123" s="692" t="s">
        <v>226</v>
      </c>
      <c r="D123" s="693" t="str">
        <f t="shared" si="36"/>
        <v>2.06.04.01.08</v>
      </c>
      <c r="E123" s="694" t="s">
        <v>408</v>
      </c>
      <c r="F123" s="603" t="s">
        <v>128</v>
      </c>
      <c r="G123" s="695" t="s">
        <v>249</v>
      </c>
      <c r="H123" s="696" t="s">
        <v>287</v>
      </c>
      <c r="I123" s="692" t="s">
        <v>1155</v>
      </c>
      <c r="J123" s="692">
        <v>2007</v>
      </c>
      <c r="K123" s="696" t="s">
        <v>128</v>
      </c>
      <c r="L123" s="696" t="s">
        <v>128</v>
      </c>
      <c r="M123" s="696" t="s">
        <v>128</v>
      </c>
      <c r="N123" s="696" t="s">
        <v>128</v>
      </c>
      <c r="O123" s="696" t="s">
        <v>128</v>
      </c>
      <c r="P123" s="692" t="s">
        <v>130</v>
      </c>
      <c r="Q123" s="814">
        <v>550000</v>
      </c>
      <c r="R123" s="563"/>
      <c r="S123" s="516" t="str">
        <f t="shared" si="35"/>
        <v>2.06.04</v>
      </c>
      <c r="T123" s="524" t="str">
        <f t="shared" si="37"/>
        <v>MEJA DAN KURSI KERJA/RAPAT PEJABAT</v>
      </c>
      <c r="U123" s="516">
        <f t="shared" si="38"/>
        <v>5</v>
      </c>
      <c r="V123" s="769">
        <f t="shared" si="39"/>
        <v>110000</v>
      </c>
      <c r="W123" s="516">
        <f t="shared" si="40"/>
        <v>7</v>
      </c>
      <c r="X123" s="770">
        <f t="shared" si="41"/>
        <v>550000</v>
      </c>
      <c r="Y123" s="771">
        <f t="shared" si="42"/>
        <v>0</v>
      </c>
      <c r="Z123" s="769">
        <f t="shared" si="43"/>
        <v>0</v>
      </c>
      <c r="AA123" s="769">
        <f t="shared" si="44"/>
        <v>0</v>
      </c>
      <c r="AB123" s="769">
        <f t="shared" si="45"/>
        <v>0</v>
      </c>
      <c r="AC123" s="769">
        <f t="shared" si="46"/>
        <v>0</v>
      </c>
      <c r="AD123" s="516">
        <f t="shared" si="47"/>
        <v>2007</v>
      </c>
      <c r="AE123" s="748">
        <f t="shared" si="48"/>
        <v>0</v>
      </c>
      <c r="AF123" s="749">
        <f t="shared" si="49"/>
        <v>550000</v>
      </c>
      <c r="AG123" s="746">
        <f t="shared" si="50"/>
        <v>550000</v>
      </c>
      <c r="AH123" s="745">
        <f t="shared" si="51"/>
        <v>550000</v>
      </c>
      <c r="AI123" s="11"/>
    </row>
    <row r="124" spans="1:35" ht="32" hidden="1" x14ac:dyDescent="0.2">
      <c r="A124" s="775" t="s">
        <v>1221</v>
      </c>
      <c r="B124" s="760">
        <v>92</v>
      </c>
      <c r="C124" s="692" t="s">
        <v>226</v>
      </c>
      <c r="D124" s="693" t="str">
        <f t="shared" si="36"/>
        <v>2.06.04.01.08</v>
      </c>
      <c r="E124" s="694" t="s">
        <v>408</v>
      </c>
      <c r="F124" s="603" t="s">
        <v>128</v>
      </c>
      <c r="G124" s="695" t="s">
        <v>249</v>
      </c>
      <c r="H124" s="696" t="s">
        <v>287</v>
      </c>
      <c r="I124" s="692" t="s">
        <v>1155</v>
      </c>
      <c r="J124" s="692">
        <v>2007</v>
      </c>
      <c r="K124" s="696" t="s">
        <v>128</v>
      </c>
      <c r="L124" s="696" t="s">
        <v>128</v>
      </c>
      <c r="M124" s="696" t="s">
        <v>128</v>
      </c>
      <c r="N124" s="696" t="s">
        <v>128</v>
      </c>
      <c r="O124" s="696" t="s">
        <v>128</v>
      </c>
      <c r="P124" s="692" t="s">
        <v>130</v>
      </c>
      <c r="Q124" s="814">
        <v>550000</v>
      </c>
      <c r="R124" s="563"/>
      <c r="S124" s="516" t="str">
        <f t="shared" si="35"/>
        <v>2.06.04</v>
      </c>
      <c r="T124" s="524" t="str">
        <f t="shared" si="37"/>
        <v>MEJA DAN KURSI KERJA/RAPAT PEJABAT</v>
      </c>
      <c r="U124" s="516">
        <f t="shared" si="38"/>
        <v>5</v>
      </c>
      <c r="V124" s="769">
        <f t="shared" si="39"/>
        <v>110000</v>
      </c>
      <c r="W124" s="516">
        <f t="shared" si="40"/>
        <v>7</v>
      </c>
      <c r="X124" s="770">
        <f t="shared" si="41"/>
        <v>550000</v>
      </c>
      <c r="Y124" s="771">
        <f t="shared" si="42"/>
        <v>0</v>
      </c>
      <c r="Z124" s="769">
        <f t="shared" si="43"/>
        <v>0</v>
      </c>
      <c r="AA124" s="769">
        <f t="shared" si="44"/>
        <v>0</v>
      </c>
      <c r="AB124" s="769">
        <f t="shared" si="45"/>
        <v>0</v>
      </c>
      <c r="AC124" s="769">
        <f t="shared" si="46"/>
        <v>0</v>
      </c>
      <c r="AD124" s="516">
        <f t="shared" si="47"/>
        <v>2007</v>
      </c>
      <c r="AE124" s="748">
        <f t="shared" si="48"/>
        <v>0</v>
      </c>
      <c r="AF124" s="749">
        <f t="shared" si="49"/>
        <v>550000</v>
      </c>
      <c r="AG124" s="746">
        <f t="shared" si="50"/>
        <v>550000</v>
      </c>
      <c r="AH124" s="745">
        <f t="shared" si="51"/>
        <v>550000</v>
      </c>
      <c r="AI124" s="11"/>
    </row>
    <row r="125" spans="1:35" ht="32" hidden="1" x14ac:dyDescent="0.2">
      <c r="A125" s="775" t="s">
        <v>1221</v>
      </c>
      <c r="B125" s="760">
        <v>93</v>
      </c>
      <c r="C125" s="692" t="s">
        <v>226</v>
      </c>
      <c r="D125" s="693" t="str">
        <f t="shared" si="36"/>
        <v>2.06.04.01.08</v>
      </c>
      <c r="E125" s="694" t="s">
        <v>408</v>
      </c>
      <c r="F125" s="603" t="s">
        <v>128</v>
      </c>
      <c r="G125" s="695" t="s">
        <v>249</v>
      </c>
      <c r="H125" s="696" t="s">
        <v>287</v>
      </c>
      <c r="I125" s="692" t="s">
        <v>1155</v>
      </c>
      <c r="J125" s="692">
        <v>2007</v>
      </c>
      <c r="K125" s="696" t="s">
        <v>128</v>
      </c>
      <c r="L125" s="696" t="s">
        <v>128</v>
      </c>
      <c r="M125" s="696" t="s">
        <v>128</v>
      </c>
      <c r="N125" s="696" t="s">
        <v>128</v>
      </c>
      <c r="O125" s="696" t="s">
        <v>128</v>
      </c>
      <c r="P125" s="692" t="s">
        <v>130</v>
      </c>
      <c r="Q125" s="814">
        <v>550000</v>
      </c>
      <c r="R125" s="563"/>
      <c r="S125" s="516" t="str">
        <f t="shared" si="35"/>
        <v>2.06.04</v>
      </c>
      <c r="T125" s="524" t="str">
        <f t="shared" si="37"/>
        <v>MEJA DAN KURSI KERJA/RAPAT PEJABAT</v>
      </c>
      <c r="U125" s="516">
        <f t="shared" si="38"/>
        <v>5</v>
      </c>
      <c r="V125" s="769">
        <f t="shared" si="39"/>
        <v>110000</v>
      </c>
      <c r="W125" s="516">
        <f t="shared" si="40"/>
        <v>7</v>
      </c>
      <c r="X125" s="770">
        <f t="shared" si="41"/>
        <v>550000</v>
      </c>
      <c r="Y125" s="771">
        <f t="shared" si="42"/>
        <v>0</v>
      </c>
      <c r="Z125" s="769">
        <f t="shared" si="43"/>
        <v>0</v>
      </c>
      <c r="AA125" s="769">
        <f t="shared" si="44"/>
        <v>0</v>
      </c>
      <c r="AB125" s="769">
        <f t="shared" si="45"/>
        <v>0</v>
      </c>
      <c r="AC125" s="769">
        <f t="shared" si="46"/>
        <v>0</v>
      </c>
      <c r="AD125" s="516">
        <f t="shared" si="47"/>
        <v>2007</v>
      </c>
      <c r="AE125" s="748">
        <f t="shared" si="48"/>
        <v>0</v>
      </c>
      <c r="AF125" s="749">
        <f t="shared" si="49"/>
        <v>550000</v>
      </c>
      <c r="AG125" s="746">
        <f t="shared" si="50"/>
        <v>550000</v>
      </c>
      <c r="AH125" s="745">
        <f t="shared" si="51"/>
        <v>550000</v>
      </c>
      <c r="AI125" s="11"/>
    </row>
    <row r="126" spans="1:35" ht="32" hidden="1" x14ac:dyDescent="0.2">
      <c r="A126" s="775" t="s">
        <v>1221</v>
      </c>
      <c r="B126" s="760">
        <v>94</v>
      </c>
      <c r="C126" s="692" t="s">
        <v>226</v>
      </c>
      <c r="D126" s="693" t="str">
        <f t="shared" si="36"/>
        <v>2.06.04.01.08</v>
      </c>
      <c r="E126" s="694" t="s">
        <v>408</v>
      </c>
      <c r="F126" s="603" t="s">
        <v>128</v>
      </c>
      <c r="G126" s="695" t="s">
        <v>249</v>
      </c>
      <c r="H126" s="696" t="s">
        <v>287</v>
      </c>
      <c r="I126" s="692" t="s">
        <v>1155</v>
      </c>
      <c r="J126" s="692">
        <v>2007</v>
      </c>
      <c r="K126" s="696" t="s">
        <v>128</v>
      </c>
      <c r="L126" s="696" t="s">
        <v>128</v>
      </c>
      <c r="M126" s="696" t="s">
        <v>128</v>
      </c>
      <c r="N126" s="696" t="s">
        <v>128</v>
      </c>
      <c r="O126" s="696" t="s">
        <v>128</v>
      </c>
      <c r="P126" s="692" t="s">
        <v>130</v>
      </c>
      <c r="Q126" s="814">
        <v>550000</v>
      </c>
      <c r="R126" s="563"/>
      <c r="S126" s="516" t="str">
        <f t="shared" si="35"/>
        <v>2.06.04</v>
      </c>
      <c r="T126" s="524" t="str">
        <f t="shared" si="37"/>
        <v>MEJA DAN KURSI KERJA/RAPAT PEJABAT</v>
      </c>
      <c r="U126" s="516">
        <f t="shared" si="38"/>
        <v>5</v>
      </c>
      <c r="V126" s="769">
        <f t="shared" si="39"/>
        <v>110000</v>
      </c>
      <c r="W126" s="516">
        <f t="shared" si="40"/>
        <v>7</v>
      </c>
      <c r="X126" s="770">
        <f t="shared" si="41"/>
        <v>550000</v>
      </c>
      <c r="Y126" s="771">
        <f t="shared" si="42"/>
        <v>0</v>
      </c>
      <c r="Z126" s="769">
        <f t="shared" si="43"/>
        <v>0</v>
      </c>
      <c r="AA126" s="769">
        <f t="shared" si="44"/>
        <v>0</v>
      </c>
      <c r="AB126" s="769">
        <f t="shared" si="45"/>
        <v>0</v>
      </c>
      <c r="AC126" s="769">
        <f t="shared" si="46"/>
        <v>0</v>
      </c>
      <c r="AD126" s="516">
        <f t="shared" si="47"/>
        <v>2007</v>
      </c>
      <c r="AE126" s="748">
        <f t="shared" si="48"/>
        <v>0</v>
      </c>
      <c r="AF126" s="749">
        <f t="shared" si="49"/>
        <v>550000</v>
      </c>
      <c r="AG126" s="746">
        <f t="shared" si="50"/>
        <v>550000</v>
      </c>
      <c r="AH126" s="745">
        <f t="shared" si="51"/>
        <v>550000</v>
      </c>
      <c r="AI126" s="11"/>
    </row>
    <row r="127" spans="1:35" ht="32" hidden="1" x14ac:dyDescent="0.2">
      <c r="A127" s="775" t="s">
        <v>1221</v>
      </c>
      <c r="B127" s="760">
        <v>95</v>
      </c>
      <c r="C127" s="692" t="s">
        <v>226</v>
      </c>
      <c r="D127" s="693" t="str">
        <f t="shared" si="36"/>
        <v>2.06.04.01.08</v>
      </c>
      <c r="E127" s="694" t="s">
        <v>408</v>
      </c>
      <c r="F127" s="603" t="s">
        <v>128</v>
      </c>
      <c r="G127" s="695" t="s">
        <v>249</v>
      </c>
      <c r="H127" s="696" t="s">
        <v>287</v>
      </c>
      <c r="I127" s="692" t="s">
        <v>1155</v>
      </c>
      <c r="J127" s="692">
        <v>2007</v>
      </c>
      <c r="K127" s="696" t="s">
        <v>128</v>
      </c>
      <c r="L127" s="696" t="s">
        <v>128</v>
      </c>
      <c r="M127" s="696" t="s">
        <v>128</v>
      </c>
      <c r="N127" s="696" t="s">
        <v>128</v>
      </c>
      <c r="O127" s="696" t="s">
        <v>128</v>
      </c>
      <c r="P127" s="692" t="s">
        <v>130</v>
      </c>
      <c r="Q127" s="814">
        <v>550000</v>
      </c>
      <c r="R127" s="563"/>
      <c r="S127" s="516" t="str">
        <f t="shared" si="35"/>
        <v>2.06.04</v>
      </c>
      <c r="T127" s="524" t="str">
        <f t="shared" si="37"/>
        <v>MEJA DAN KURSI KERJA/RAPAT PEJABAT</v>
      </c>
      <c r="U127" s="516">
        <f t="shared" si="38"/>
        <v>5</v>
      </c>
      <c r="V127" s="769">
        <f t="shared" si="39"/>
        <v>110000</v>
      </c>
      <c r="W127" s="516">
        <f t="shared" si="40"/>
        <v>7</v>
      </c>
      <c r="X127" s="770">
        <f t="shared" si="41"/>
        <v>550000</v>
      </c>
      <c r="Y127" s="771">
        <f t="shared" si="42"/>
        <v>0</v>
      </c>
      <c r="Z127" s="769">
        <f t="shared" si="43"/>
        <v>0</v>
      </c>
      <c r="AA127" s="769">
        <f t="shared" si="44"/>
        <v>0</v>
      </c>
      <c r="AB127" s="769">
        <f t="shared" si="45"/>
        <v>0</v>
      </c>
      <c r="AC127" s="769">
        <f t="shared" si="46"/>
        <v>0</v>
      </c>
      <c r="AD127" s="516">
        <f t="shared" si="47"/>
        <v>2007</v>
      </c>
      <c r="AE127" s="748">
        <f t="shared" si="48"/>
        <v>0</v>
      </c>
      <c r="AF127" s="749">
        <f t="shared" si="49"/>
        <v>550000</v>
      </c>
      <c r="AG127" s="746">
        <f t="shared" si="50"/>
        <v>550000</v>
      </c>
      <c r="AH127" s="745">
        <f t="shared" si="51"/>
        <v>550000</v>
      </c>
      <c r="AI127" s="11"/>
    </row>
    <row r="128" spans="1:35" ht="32" hidden="1" x14ac:dyDescent="0.2">
      <c r="A128" s="775" t="s">
        <v>1221</v>
      </c>
      <c r="B128" s="760">
        <v>96</v>
      </c>
      <c r="C128" s="692" t="s">
        <v>226</v>
      </c>
      <c r="D128" s="693" t="str">
        <f t="shared" si="36"/>
        <v>2.06.04.01.08</v>
      </c>
      <c r="E128" s="694" t="s">
        <v>408</v>
      </c>
      <c r="F128" s="603" t="s">
        <v>128</v>
      </c>
      <c r="G128" s="695" t="s">
        <v>249</v>
      </c>
      <c r="H128" s="696" t="s">
        <v>287</v>
      </c>
      <c r="I128" s="692" t="s">
        <v>1155</v>
      </c>
      <c r="J128" s="692">
        <v>2007</v>
      </c>
      <c r="K128" s="696" t="s">
        <v>128</v>
      </c>
      <c r="L128" s="696" t="s">
        <v>128</v>
      </c>
      <c r="M128" s="696" t="s">
        <v>128</v>
      </c>
      <c r="N128" s="696" t="s">
        <v>128</v>
      </c>
      <c r="O128" s="696" t="s">
        <v>128</v>
      </c>
      <c r="P128" s="692" t="s">
        <v>130</v>
      </c>
      <c r="Q128" s="814">
        <v>550000</v>
      </c>
      <c r="R128" s="563"/>
      <c r="S128" s="516" t="str">
        <f t="shared" si="35"/>
        <v>2.06.04</v>
      </c>
      <c r="T128" s="524" t="str">
        <f t="shared" si="37"/>
        <v>MEJA DAN KURSI KERJA/RAPAT PEJABAT</v>
      </c>
      <c r="U128" s="516">
        <f t="shared" si="38"/>
        <v>5</v>
      </c>
      <c r="V128" s="769">
        <f t="shared" si="39"/>
        <v>110000</v>
      </c>
      <c r="W128" s="516">
        <f t="shared" si="40"/>
        <v>7</v>
      </c>
      <c r="X128" s="770">
        <f t="shared" si="41"/>
        <v>550000</v>
      </c>
      <c r="Y128" s="771">
        <f t="shared" si="42"/>
        <v>0</v>
      </c>
      <c r="Z128" s="769">
        <f t="shared" si="43"/>
        <v>0</v>
      </c>
      <c r="AA128" s="769">
        <f t="shared" si="44"/>
        <v>0</v>
      </c>
      <c r="AB128" s="769">
        <f t="shared" si="45"/>
        <v>0</v>
      </c>
      <c r="AC128" s="769">
        <f t="shared" si="46"/>
        <v>0</v>
      </c>
      <c r="AD128" s="516">
        <f t="shared" si="47"/>
        <v>2007</v>
      </c>
      <c r="AE128" s="748">
        <f t="shared" si="48"/>
        <v>0</v>
      </c>
      <c r="AF128" s="749">
        <f t="shared" si="49"/>
        <v>550000</v>
      </c>
      <c r="AG128" s="746">
        <f t="shared" si="50"/>
        <v>550000</v>
      </c>
      <c r="AH128" s="745">
        <f t="shared" si="51"/>
        <v>550000</v>
      </c>
      <c r="AI128" s="11"/>
    </row>
    <row r="129" spans="1:35" ht="32" hidden="1" x14ac:dyDescent="0.2">
      <c r="A129" s="775" t="s">
        <v>1221</v>
      </c>
      <c r="B129" s="760">
        <v>97</v>
      </c>
      <c r="C129" s="692" t="s">
        <v>226</v>
      </c>
      <c r="D129" s="693" t="str">
        <f t="shared" si="36"/>
        <v>2.06.04.01.08</v>
      </c>
      <c r="E129" s="694" t="s">
        <v>408</v>
      </c>
      <c r="F129" s="603" t="s">
        <v>128</v>
      </c>
      <c r="G129" s="695" t="s">
        <v>249</v>
      </c>
      <c r="H129" s="696" t="s">
        <v>287</v>
      </c>
      <c r="I129" s="692" t="s">
        <v>1155</v>
      </c>
      <c r="J129" s="692">
        <v>2007</v>
      </c>
      <c r="K129" s="696" t="s">
        <v>128</v>
      </c>
      <c r="L129" s="696" t="s">
        <v>128</v>
      </c>
      <c r="M129" s="696" t="s">
        <v>128</v>
      </c>
      <c r="N129" s="696" t="s">
        <v>128</v>
      </c>
      <c r="O129" s="696" t="s">
        <v>128</v>
      </c>
      <c r="P129" s="692" t="s">
        <v>130</v>
      </c>
      <c r="Q129" s="814">
        <v>550000</v>
      </c>
      <c r="R129" s="563"/>
      <c r="S129" s="516" t="str">
        <f t="shared" si="35"/>
        <v>2.06.04</v>
      </c>
      <c r="T129" s="524" t="str">
        <f t="shared" si="37"/>
        <v>MEJA DAN KURSI KERJA/RAPAT PEJABAT</v>
      </c>
      <c r="U129" s="516">
        <f t="shared" si="38"/>
        <v>5</v>
      </c>
      <c r="V129" s="769">
        <f t="shared" si="39"/>
        <v>110000</v>
      </c>
      <c r="W129" s="516">
        <f t="shared" si="40"/>
        <v>7</v>
      </c>
      <c r="X129" s="770">
        <f t="shared" si="41"/>
        <v>550000</v>
      </c>
      <c r="Y129" s="771">
        <f t="shared" si="42"/>
        <v>0</v>
      </c>
      <c r="Z129" s="769">
        <f t="shared" si="43"/>
        <v>0</v>
      </c>
      <c r="AA129" s="769">
        <f t="shared" si="44"/>
        <v>0</v>
      </c>
      <c r="AB129" s="769">
        <f t="shared" si="45"/>
        <v>0</v>
      </c>
      <c r="AC129" s="769">
        <f t="shared" si="46"/>
        <v>0</v>
      </c>
      <c r="AD129" s="516">
        <f t="shared" si="47"/>
        <v>2007</v>
      </c>
      <c r="AE129" s="748">
        <f t="shared" si="48"/>
        <v>0</v>
      </c>
      <c r="AF129" s="749">
        <f t="shared" si="49"/>
        <v>550000</v>
      </c>
      <c r="AG129" s="746">
        <f t="shared" si="50"/>
        <v>550000</v>
      </c>
      <c r="AH129" s="745">
        <f t="shared" si="51"/>
        <v>550000</v>
      </c>
      <c r="AI129" s="11"/>
    </row>
    <row r="130" spans="1:35" ht="116" hidden="1" customHeight="1" x14ac:dyDescent="0.2">
      <c r="A130" s="775" t="s">
        <v>1221</v>
      </c>
      <c r="B130" s="760">
        <v>98</v>
      </c>
      <c r="C130" s="692" t="s">
        <v>1211</v>
      </c>
      <c r="D130" s="693" t="str">
        <f t="shared" si="36"/>
        <v>2.06.01.05.40</v>
      </c>
      <c r="E130" s="710" t="s">
        <v>1021</v>
      </c>
      <c r="F130" s="603" t="s">
        <v>128</v>
      </c>
      <c r="G130" s="695" t="s">
        <v>1121</v>
      </c>
      <c r="H130" s="696"/>
      <c r="I130" s="695" t="s">
        <v>1156</v>
      </c>
      <c r="J130" s="692">
        <v>2007</v>
      </c>
      <c r="K130" s="696"/>
      <c r="L130" s="696" t="s">
        <v>128</v>
      </c>
      <c r="M130" s="696" t="s">
        <v>128</v>
      </c>
      <c r="N130" s="696" t="s">
        <v>128</v>
      </c>
      <c r="O130" s="696" t="s">
        <v>128</v>
      </c>
      <c r="P130" s="692" t="s">
        <v>130</v>
      </c>
      <c r="Q130" s="814">
        <v>24981862.507780001</v>
      </c>
      <c r="R130" s="698"/>
      <c r="S130" s="516" t="str">
        <f t="shared" si="35"/>
        <v>2.06.01</v>
      </c>
      <c r="T130" s="524" t="str">
        <f t="shared" si="37"/>
        <v>ALAT KANTOR</v>
      </c>
      <c r="U130" s="516">
        <f t="shared" si="38"/>
        <v>5</v>
      </c>
      <c r="V130" s="769">
        <f t="shared" si="39"/>
        <v>4996372.5015559997</v>
      </c>
      <c r="W130" s="516">
        <f t="shared" si="40"/>
        <v>7</v>
      </c>
      <c r="X130" s="770">
        <f t="shared" si="41"/>
        <v>24981862.507780001</v>
      </c>
      <c r="Y130" s="771">
        <f t="shared" si="42"/>
        <v>0</v>
      </c>
      <c r="Z130" s="769">
        <f t="shared" si="43"/>
        <v>0</v>
      </c>
      <c r="AA130" s="769">
        <f t="shared" si="44"/>
        <v>0</v>
      </c>
      <c r="AB130" s="769">
        <f t="shared" si="45"/>
        <v>0</v>
      </c>
      <c r="AC130" s="769">
        <f t="shared" si="46"/>
        <v>0</v>
      </c>
      <c r="AD130" s="516">
        <f t="shared" si="47"/>
        <v>2007</v>
      </c>
      <c r="AE130" s="748">
        <f t="shared" si="48"/>
        <v>0</v>
      </c>
      <c r="AF130" s="749">
        <f t="shared" si="49"/>
        <v>24981862.507780001</v>
      </c>
      <c r="AG130" s="746">
        <f t="shared" si="50"/>
        <v>24981862.507780001</v>
      </c>
      <c r="AH130" s="745">
        <f t="shared" si="51"/>
        <v>24981862.507780001</v>
      </c>
      <c r="AI130" s="11"/>
    </row>
    <row r="131" spans="1:35" ht="114.5" hidden="1" customHeight="1" x14ac:dyDescent="0.2">
      <c r="A131" s="775" t="s">
        <v>1221</v>
      </c>
      <c r="B131" s="760">
        <v>99</v>
      </c>
      <c r="C131" s="692" t="s">
        <v>144</v>
      </c>
      <c r="D131" s="693" t="str">
        <f t="shared" si="36"/>
        <v>2.06.03.02.01</v>
      </c>
      <c r="E131" s="694" t="s">
        <v>1021</v>
      </c>
      <c r="F131" s="603" t="s">
        <v>128</v>
      </c>
      <c r="G131" s="695" t="s">
        <v>1121</v>
      </c>
      <c r="H131" s="696" t="s">
        <v>128</v>
      </c>
      <c r="I131" s="695" t="s">
        <v>1156</v>
      </c>
      <c r="J131" s="696">
        <v>2007</v>
      </c>
      <c r="K131" s="696" t="s">
        <v>128</v>
      </c>
      <c r="L131" s="696" t="s">
        <v>128</v>
      </c>
      <c r="M131" s="696" t="s">
        <v>128</v>
      </c>
      <c r="N131" s="696" t="s">
        <v>128</v>
      </c>
      <c r="O131" s="696" t="s">
        <v>128</v>
      </c>
      <c r="P131" s="692" t="s">
        <v>130</v>
      </c>
      <c r="Q131" s="814">
        <v>24981862.507780001</v>
      </c>
      <c r="R131" s="563"/>
      <c r="S131" s="516" t="str">
        <f t="shared" si="35"/>
        <v>2.06.03</v>
      </c>
      <c r="T131" s="524" t="str">
        <f t="shared" si="37"/>
        <v>KOMPUTER</v>
      </c>
      <c r="U131" s="516">
        <f t="shared" si="38"/>
        <v>4</v>
      </c>
      <c r="V131" s="769">
        <f t="shared" si="39"/>
        <v>6245465.6269450001</v>
      </c>
      <c r="W131" s="516">
        <f t="shared" si="40"/>
        <v>7</v>
      </c>
      <c r="X131" s="770">
        <f t="shared" si="41"/>
        <v>24981862.507780001</v>
      </c>
      <c r="Y131" s="771">
        <f t="shared" si="42"/>
        <v>0</v>
      </c>
      <c r="Z131" s="769">
        <f t="shared" si="43"/>
        <v>0</v>
      </c>
      <c r="AA131" s="769">
        <f t="shared" si="44"/>
        <v>0</v>
      </c>
      <c r="AB131" s="769">
        <f t="shared" si="45"/>
        <v>0</v>
      </c>
      <c r="AC131" s="769">
        <f t="shared" si="46"/>
        <v>0</v>
      </c>
      <c r="AD131" s="516">
        <f t="shared" si="47"/>
        <v>2007</v>
      </c>
      <c r="AE131" s="748">
        <f t="shared" si="48"/>
        <v>0</v>
      </c>
      <c r="AF131" s="749">
        <f t="shared" si="49"/>
        <v>24981862.507780001</v>
      </c>
      <c r="AG131" s="746">
        <f t="shared" si="50"/>
        <v>24981862.507780001</v>
      </c>
      <c r="AH131" s="745">
        <f t="shared" si="51"/>
        <v>24981862.507780001</v>
      </c>
      <c r="AI131" s="11"/>
    </row>
    <row r="132" spans="1:35" ht="164.5" hidden="1" customHeight="1" x14ac:dyDescent="0.2">
      <c r="A132" s="775" t="s">
        <v>1221</v>
      </c>
      <c r="B132" s="760">
        <v>100</v>
      </c>
      <c r="C132" s="692" t="s">
        <v>144</v>
      </c>
      <c r="D132" s="693" t="str">
        <f t="shared" si="36"/>
        <v>2.06.03.02.01</v>
      </c>
      <c r="E132" s="694" t="s">
        <v>1022</v>
      </c>
      <c r="F132" s="603" t="s">
        <v>128</v>
      </c>
      <c r="G132" s="695" t="s">
        <v>1121</v>
      </c>
      <c r="H132" s="696" t="s">
        <v>128</v>
      </c>
      <c r="I132" s="695" t="s">
        <v>1156</v>
      </c>
      <c r="J132" s="696">
        <v>2007</v>
      </c>
      <c r="K132" s="696" t="s">
        <v>128</v>
      </c>
      <c r="L132" s="696" t="s">
        <v>128</v>
      </c>
      <c r="M132" s="696" t="s">
        <v>128</v>
      </c>
      <c r="N132" s="696" t="s">
        <v>128</v>
      </c>
      <c r="O132" s="696" t="s">
        <v>128</v>
      </c>
      <c r="P132" s="692" t="s">
        <v>130</v>
      </c>
      <c r="Q132" s="814">
        <v>24981862.507780001</v>
      </c>
      <c r="R132" s="698"/>
      <c r="S132" s="516" t="str">
        <f t="shared" si="35"/>
        <v>2.06.03</v>
      </c>
      <c r="T132" s="524" t="str">
        <f t="shared" si="37"/>
        <v>KOMPUTER</v>
      </c>
      <c r="U132" s="516">
        <f t="shared" si="38"/>
        <v>4</v>
      </c>
      <c r="V132" s="769">
        <f t="shared" si="39"/>
        <v>6245465.6269450001</v>
      </c>
      <c r="W132" s="516">
        <f t="shared" si="40"/>
        <v>7</v>
      </c>
      <c r="X132" s="770">
        <f t="shared" si="41"/>
        <v>24981862.507780001</v>
      </c>
      <c r="Y132" s="771">
        <f t="shared" si="42"/>
        <v>0</v>
      </c>
      <c r="Z132" s="769">
        <f t="shared" si="43"/>
        <v>0</v>
      </c>
      <c r="AA132" s="769">
        <f t="shared" si="44"/>
        <v>0</v>
      </c>
      <c r="AB132" s="769">
        <f t="shared" si="45"/>
        <v>0</v>
      </c>
      <c r="AC132" s="769">
        <f t="shared" si="46"/>
        <v>0</v>
      </c>
      <c r="AD132" s="516">
        <f t="shared" si="47"/>
        <v>2007</v>
      </c>
      <c r="AE132" s="748">
        <f t="shared" si="48"/>
        <v>0</v>
      </c>
      <c r="AF132" s="749">
        <f t="shared" si="49"/>
        <v>24981862.507780001</v>
      </c>
      <c r="AG132" s="746">
        <f t="shared" si="50"/>
        <v>24981862.507780001</v>
      </c>
      <c r="AH132" s="745">
        <f t="shared" si="51"/>
        <v>24981862.507780001</v>
      </c>
      <c r="AI132" s="11"/>
    </row>
    <row r="133" spans="1:35" ht="132.5" hidden="1" customHeight="1" x14ac:dyDescent="0.2">
      <c r="A133" s="775" t="s">
        <v>1221</v>
      </c>
      <c r="B133" s="760">
        <v>101</v>
      </c>
      <c r="C133" s="692" t="s">
        <v>224</v>
      </c>
      <c r="D133" s="693" t="str">
        <f t="shared" si="36"/>
        <v>2.06.03.02.02</v>
      </c>
      <c r="E133" s="694" t="s">
        <v>1023</v>
      </c>
      <c r="F133" s="603" t="s">
        <v>128</v>
      </c>
      <c r="G133" s="695" t="s">
        <v>260</v>
      </c>
      <c r="H133" s="696" t="s">
        <v>128</v>
      </c>
      <c r="I133" s="695" t="s">
        <v>1156</v>
      </c>
      <c r="J133" s="692">
        <v>2007</v>
      </c>
      <c r="K133" s="696"/>
      <c r="L133" s="696" t="s">
        <v>128</v>
      </c>
      <c r="M133" s="696" t="s">
        <v>128</v>
      </c>
      <c r="N133" s="696" t="s">
        <v>128</v>
      </c>
      <c r="O133" s="696" t="s">
        <v>128</v>
      </c>
      <c r="P133" s="692" t="s">
        <v>130</v>
      </c>
      <c r="Q133" s="814">
        <v>25203923.510000002</v>
      </c>
      <c r="R133" s="698"/>
      <c r="S133" s="516" t="str">
        <f t="shared" si="35"/>
        <v>2.06.03</v>
      </c>
      <c r="T133" s="524" t="str">
        <f t="shared" si="37"/>
        <v>KOMPUTER</v>
      </c>
      <c r="U133" s="516">
        <f t="shared" si="38"/>
        <v>4</v>
      </c>
      <c r="V133" s="769">
        <f t="shared" si="39"/>
        <v>6300980.8775000004</v>
      </c>
      <c r="W133" s="516">
        <f t="shared" si="40"/>
        <v>7</v>
      </c>
      <c r="X133" s="770">
        <f t="shared" si="41"/>
        <v>25203923.510000002</v>
      </c>
      <c r="Y133" s="771">
        <f t="shared" si="42"/>
        <v>0</v>
      </c>
      <c r="Z133" s="769">
        <f t="shared" si="43"/>
        <v>0</v>
      </c>
      <c r="AA133" s="769">
        <f t="shared" si="44"/>
        <v>0</v>
      </c>
      <c r="AB133" s="769">
        <f t="shared" si="45"/>
        <v>0</v>
      </c>
      <c r="AC133" s="769">
        <f t="shared" si="46"/>
        <v>0</v>
      </c>
      <c r="AD133" s="516">
        <f t="shared" si="47"/>
        <v>2007</v>
      </c>
      <c r="AE133" s="748">
        <f t="shared" si="48"/>
        <v>0</v>
      </c>
      <c r="AF133" s="749">
        <f t="shared" si="49"/>
        <v>25203923.510000002</v>
      </c>
      <c r="AG133" s="746">
        <f t="shared" si="50"/>
        <v>25203923.510000002</v>
      </c>
      <c r="AH133" s="745">
        <f t="shared" si="51"/>
        <v>25203923.510000002</v>
      </c>
      <c r="AI133" s="11"/>
    </row>
    <row r="134" spans="1:35" ht="110.5" hidden="1" customHeight="1" x14ac:dyDescent="0.2">
      <c r="A134" s="775" t="s">
        <v>1221</v>
      </c>
      <c r="B134" s="760">
        <v>102</v>
      </c>
      <c r="C134" s="692" t="s">
        <v>224</v>
      </c>
      <c r="D134" s="693" t="str">
        <f t="shared" si="36"/>
        <v>2.06.03.02.02</v>
      </c>
      <c r="E134" s="694" t="s">
        <v>1024</v>
      </c>
      <c r="F134" s="603" t="s">
        <v>128</v>
      </c>
      <c r="G134" s="695" t="s">
        <v>265</v>
      </c>
      <c r="H134" s="696" t="s">
        <v>128</v>
      </c>
      <c r="I134" s="695" t="s">
        <v>1156</v>
      </c>
      <c r="J134" s="692">
        <v>2007</v>
      </c>
      <c r="K134" s="696"/>
      <c r="L134" s="696" t="s">
        <v>128</v>
      </c>
      <c r="M134" s="696" t="s">
        <v>128</v>
      </c>
      <c r="N134" s="696" t="s">
        <v>128</v>
      </c>
      <c r="O134" s="696" t="s">
        <v>128</v>
      </c>
      <c r="P134" s="692" t="s">
        <v>130</v>
      </c>
      <c r="Q134" s="814">
        <v>30255811.260000002</v>
      </c>
      <c r="R134" s="698"/>
      <c r="S134" s="516" t="str">
        <f t="shared" si="35"/>
        <v>2.06.03</v>
      </c>
      <c r="T134" s="524" t="str">
        <f t="shared" si="37"/>
        <v>KOMPUTER</v>
      </c>
      <c r="U134" s="516">
        <f t="shared" si="38"/>
        <v>4</v>
      </c>
      <c r="V134" s="769">
        <f t="shared" si="39"/>
        <v>7563952.8150000004</v>
      </c>
      <c r="W134" s="516">
        <f t="shared" si="40"/>
        <v>7</v>
      </c>
      <c r="X134" s="770">
        <f t="shared" si="41"/>
        <v>30255811.260000002</v>
      </c>
      <c r="Y134" s="771">
        <f t="shared" si="42"/>
        <v>0</v>
      </c>
      <c r="Z134" s="769">
        <f t="shared" si="43"/>
        <v>0</v>
      </c>
      <c r="AA134" s="769">
        <f t="shared" si="44"/>
        <v>0</v>
      </c>
      <c r="AB134" s="769">
        <f t="shared" si="45"/>
        <v>0</v>
      </c>
      <c r="AC134" s="769">
        <f t="shared" si="46"/>
        <v>0</v>
      </c>
      <c r="AD134" s="516">
        <f t="shared" si="47"/>
        <v>2007</v>
      </c>
      <c r="AE134" s="748">
        <f t="shared" si="48"/>
        <v>0</v>
      </c>
      <c r="AF134" s="749">
        <f t="shared" si="49"/>
        <v>30255811.260000002</v>
      </c>
      <c r="AG134" s="746">
        <f t="shared" si="50"/>
        <v>30255811.260000002</v>
      </c>
      <c r="AH134" s="745">
        <f t="shared" si="51"/>
        <v>30255811.260000002</v>
      </c>
      <c r="AI134" s="11"/>
    </row>
    <row r="135" spans="1:35" ht="114.5" hidden="1" customHeight="1" x14ac:dyDescent="0.2">
      <c r="A135" s="775" t="s">
        <v>1221</v>
      </c>
      <c r="B135" s="760">
        <v>103</v>
      </c>
      <c r="C135" s="692" t="s">
        <v>224</v>
      </c>
      <c r="D135" s="693" t="str">
        <f t="shared" si="36"/>
        <v>2.06.03.02.02</v>
      </c>
      <c r="E135" s="694" t="s">
        <v>1024</v>
      </c>
      <c r="F135" s="603" t="s">
        <v>128</v>
      </c>
      <c r="G135" s="695" t="s">
        <v>265</v>
      </c>
      <c r="H135" s="696" t="s">
        <v>128</v>
      </c>
      <c r="I135" s="695" t="s">
        <v>1156</v>
      </c>
      <c r="J135" s="692">
        <v>2007</v>
      </c>
      <c r="K135" s="696"/>
      <c r="L135" s="696" t="s">
        <v>128</v>
      </c>
      <c r="M135" s="696" t="s">
        <v>128</v>
      </c>
      <c r="N135" s="696" t="s">
        <v>128</v>
      </c>
      <c r="O135" s="696" t="s">
        <v>128</v>
      </c>
      <c r="P135" s="692" t="s">
        <v>130</v>
      </c>
      <c r="Q135" s="814">
        <v>30255811.260000002</v>
      </c>
      <c r="R135" s="698"/>
      <c r="S135" s="516" t="str">
        <f t="shared" si="35"/>
        <v>2.06.03</v>
      </c>
      <c r="T135" s="524" t="str">
        <f t="shared" si="37"/>
        <v>KOMPUTER</v>
      </c>
      <c r="U135" s="516">
        <f t="shared" si="38"/>
        <v>4</v>
      </c>
      <c r="V135" s="769">
        <f t="shared" si="39"/>
        <v>7563952.8150000004</v>
      </c>
      <c r="W135" s="516">
        <f t="shared" si="40"/>
        <v>7</v>
      </c>
      <c r="X135" s="770">
        <f t="shared" si="41"/>
        <v>30255811.260000002</v>
      </c>
      <c r="Y135" s="771">
        <f t="shared" si="42"/>
        <v>0</v>
      </c>
      <c r="Z135" s="769">
        <f t="shared" si="43"/>
        <v>0</v>
      </c>
      <c r="AA135" s="769">
        <f t="shared" si="44"/>
        <v>0</v>
      </c>
      <c r="AB135" s="769">
        <f t="shared" si="45"/>
        <v>0</v>
      </c>
      <c r="AC135" s="769">
        <f t="shared" si="46"/>
        <v>0</v>
      </c>
      <c r="AD135" s="516">
        <f t="shared" si="47"/>
        <v>2007</v>
      </c>
      <c r="AE135" s="748">
        <f t="shared" si="48"/>
        <v>0</v>
      </c>
      <c r="AF135" s="749">
        <f t="shared" si="49"/>
        <v>30255811.260000002</v>
      </c>
      <c r="AG135" s="746">
        <f t="shared" si="50"/>
        <v>30255811.260000002</v>
      </c>
      <c r="AH135" s="745">
        <f t="shared" si="51"/>
        <v>30255811.260000002</v>
      </c>
      <c r="AI135" s="11"/>
    </row>
    <row r="136" spans="1:35" ht="32.25" hidden="1" customHeight="1" x14ac:dyDescent="0.2">
      <c r="A136" s="775" t="s">
        <v>1221</v>
      </c>
      <c r="B136" s="760">
        <v>104</v>
      </c>
      <c r="C136" s="692" t="s">
        <v>340</v>
      </c>
      <c r="D136" s="693" t="str">
        <f t="shared" si="36"/>
        <v>2.06.03.05.03</v>
      </c>
      <c r="E136" s="694" t="s">
        <v>1025</v>
      </c>
      <c r="F136" s="603" t="s">
        <v>128</v>
      </c>
      <c r="G136" s="695" t="s">
        <v>1122</v>
      </c>
      <c r="H136" s="692" t="s">
        <v>275</v>
      </c>
      <c r="I136" s="695" t="s">
        <v>495</v>
      </c>
      <c r="J136" s="696">
        <v>2007</v>
      </c>
      <c r="K136" s="696" t="s">
        <v>128</v>
      </c>
      <c r="L136" s="696" t="s">
        <v>128</v>
      </c>
      <c r="M136" s="696" t="s">
        <v>128</v>
      </c>
      <c r="N136" s="696" t="s">
        <v>128</v>
      </c>
      <c r="O136" s="696" t="s">
        <v>128</v>
      </c>
      <c r="P136" s="692" t="s">
        <v>130</v>
      </c>
      <c r="Q136" s="814">
        <v>19985490.006200001</v>
      </c>
      <c r="R136" s="563"/>
      <c r="S136" s="516" t="str">
        <f t="shared" si="35"/>
        <v>2.06.03</v>
      </c>
      <c r="T136" s="524" t="str">
        <f t="shared" si="37"/>
        <v>KOMPUTER</v>
      </c>
      <c r="U136" s="516">
        <f t="shared" si="38"/>
        <v>4</v>
      </c>
      <c r="V136" s="769">
        <f t="shared" si="39"/>
        <v>4996372.5015500002</v>
      </c>
      <c r="W136" s="516">
        <f t="shared" si="40"/>
        <v>7</v>
      </c>
      <c r="X136" s="770">
        <f t="shared" si="41"/>
        <v>19985490.006200001</v>
      </c>
      <c r="Y136" s="771">
        <f t="shared" si="42"/>
        <v>0</v>
      </c>
      <c r="Z136" s="769">
        <f t="shared" si="43"/>
        <v>0</v>
      </c>
      <c r="AA136" s="769">
        <f t="shared" si="44"/>
        <v>0</v>
      </c>
      <c r="AB136" s="769">
        <f t="shared" si="45"/>
        <v>0</v>
      </c>
      <c r="AC136" s="769">
        <f t="shared" si="46"/>
        <v>0</v>
      </c>
      <c r="AD136" s="516">
        <f t="shared" si="47"/>
        <v>2007</v>
      </c>
      <c r="AE136" s="748">
        <f t="shared" si="48"/>
        <v>0</v>
      </c>
      <c r="AF136" s="749">
        <f t="shared" si="49"/>
        <v>19985490.006200001</v>
      </c>
      <c r="AG136" s="746">
        <f t="shared" si="50"/>
        <v>19985490.006200001</v>
      </c>
      <c r="AH136" s="745">
        <f t="shared" si="51"/>
        <v>19985490.006200001</v>
      </c>
      <c r="AI136" s="11"/>
    </row>
    <row r="137" spans="1:35" ht="29.25" hidden="1" customHeight="1" x14ac:dyDescent="0.2">
      <c r="A137" s="775" t="s">
        <v>1221</v>
      </c>
      <c r="B137" s="760">
        <v>105</v>
      </c>
      <c r="C137" s="692" t="s">
        <v>340</v>
      </c>
      <c r="D137" s="693" t="str">
        <f t="shared" si="36"/>
        <v>2.06.03.05.03</v>
      </c>
      <c r="E137" s="694" t="s">
        <v>1026</v>
      </c>
      <c r="F137" s="603" t="s">
        <v>128</v>
      </c>
      <c r="G137" s="695" t="s">
        <v>295</v>
      </c>
      <c r="H137" s="692" t="s">
        <v>275</v>
      </c>
      <c r="I137" s="695" t="s">
        <v>495</v>
      </c>
      <c r="J137" s="696">
        <v>2007</v>
      </c>
      <c r="K137" s="696" t="s">
        <v>128</v>
      </c>
      <c r="L137" s="696" t="s">
        <v>128</v>
      </c>
      <c r="M137" s="696" t="s">
        <v>128</v>
      </c>
      <c r="N137" s="696" t="s">
        <v>128</v>
      </c>
      <c r="O137" s="696" t="s">
        <v>128</v>
      </c>
      <c r="P137" s="692" t="s">
        <v>130</v>
      </c>
      <c r="Q137" s="814">
        <v>19985490.006200001</v>
      </c>
      <c r="R137" s="563"/>
      <c r="S137" s="516" t="str">
        <f t="shared" si="35"/>
        <v>2.06.03</v>
      </c>
      <c r="T137" s="524" t="str">
        <f t="shared" si="37"/>
        <v>KOMPUTER</v>
      </c>
      <c r="U137" s="516">
        <f t="shared" si="38"/>
        <v>4</v>
      </c>
      <c r="V137" s="769">
        <f t="shared" si="39"/>
        <v>4996372.5015500002</v>
      </c>
      <c r="W137" s="516">
        <f t="shared" si="40"/>
        <v>7</v>
      </c>
      <c r="X137" s="770">
        <f t="shared" si="41"/>
        <v>19985490.006200001</v>
      </c>
      <c r="Y137" s="771">
        <f t="shared" si="42"/>
        <v>0</v>
      </c>
      <c r="Z137" s="769">
        <f t="shared" si="43"/>
        <v>0</v>
      </c>
      <c r="AA137" s="769">
        <f t="shared" si="44"/>
        <v>0</v>
      </c>
      <c r="AB137" s="769">
        <f t="shared" si="45"/>
        <v>0</v>
      </c>
      <c r="AC137" s="769">
        <f t="shared" si="46"/>
        <v>0</v>
      </c>
      <c r="AD137" s="516">
        <f t="shared" si="47"/>
        <v>2007</v>
      </c>
      <c r="AE137" s="748">
        <f t="shared" si="48"/>
        <v>0</v>
      </c>
      <c r="AF137" s="749">
        <f t="shared" si="49"/>
        <v>19985490.006200001</v>
      </c>
      <c r="AG137" s="746">
        <f t="shared" si="50"/>
        <v>19985490.006200001</v>
      </c>
      <c r="AH137" s="745">
        <f t="shared" si="51"/>
        <v>19985490.006200001</v>
      </c>
      <c r="AI137" s="11"/>
    </row>
    <row r="138" spans="1:35" ht="26.25" hidden="1" customHeight="1" x14ac:dyDescent="0.2">
      <c r="A138" s="775" t="s">
        <v>1221</v>
      </c>
      <c r="B138" s="760">
        <v>106</v>
      </c>
      <c r="C138" s="692" t="s">
        <v>340</v>
      </c>
      <c r="D138" s="693" t="str">
        <f t="shared" si="36"/>
        <v>2.06.03.05.03</v>
      </c>
      <c r="E138" s="694" t="s">
        <v>1026</v>
      </c>
      <c r="F138" s="603" t="s">
        <v>128</v>
      </c>
      <c r="G138" s="695" t="s">
        <v>295</v>
      </c>
      <c r="H138" s="692" t="s">
        <v>275</v>
      </c>
      <c r="I138" s="695" t="s">
        <v>495</v>
      </c>
      <c r="J138" s="696">
        <v>2007</v>
      </c>
      <c r="K138" s="696" t="s">
        <v>128</v>
      </c>
      <c r="L138" s="696" t="s">
        <v>128</v>
      </c>
      <c r="M138" s="696" t="s">
        <v>128</v>
      </c>
      <c r="N138" s="696" t="s">
        <v>128</v>
      </c>
      <c r="O138" s="696" t="s">
        <v>128</v>
      </c>
      <c r="P138" s="692" t="s">
        <v>130</v>
      </c>
      <c r="Q138" s="814">
        <v>19985490.006200001</v>
      </c>
      <c r="R138" s="563"/>
      <c r="S138" s="516" t="str">
        <f t="shared" si="35"/>
        <v>2.06.03</v>
      </c>
      <c r="T138" s="524" t="str">
        <f t="shared" si="37"/>
        <v>KOMPUTER</v>
      </c>
      <c r="U138" s="516">
        <f t="shared" si="38"/>
        <v>4</v>
      </c>
      <c r="V138" s="769">
        <f t="shared" si="39"/>
        <v>4996372.5015500002</v>
      </c>
      <c r="W138" s="516">
        <f t="shared" si="40"/>
        <v>7</v>
      </c>
      <c r="X138" s="770">
        <f t="shared" si="41"/>
        <v>19985490.006200001</v>
      </c>
      <c r="Y138" s="771">
        <f t="shared" si="42"/>
        <v>0</v>
      </c>
      <c r="Z138" s="769">
        <f t="shared" si="43"/>
        <v>0</v>
      </c>
      <c r="AA138" s="769">
        <f t="shared" si="44"/>
        <v>0</v>
      </c>
      <c r="AB138" s="769">
        <f t="shared" si="45"/>
        <v>0</v>
      </c>
      <c r="AC138" s="769">
        <f t="shared" si="46"/>
        <v>0</v>
      </c>
      <c r="AD138" s="516">
        <f t="shared" si="47"/>
        <v>2007</v>
      </c>
      <c r="AE138" s="748">
        <f t="shared" si="48"/>
        <v>0</v>
      </c>
      <c r="AF138" s="749">
        <f t="shared" si="49"/>
        <v>19985490.006200001</v>
      </c>
      <c r="AG138" s="746">
        <f t="shared" si="50"/>
        <v>19985490.006200001</v>
      </c>
      <c r="AH138" s="745">
        <f t="shared" si="51"/>
        <v>19985490.006200001</v>
      </c>
      <c r="AI138" s="11"/>
    </row>
    <row r="139" spans="1:35" ht="29.25" hidden="1" customHeight="1" x14ac:dyDescent="0.2">
      <c r="A139" s="775" t="s">
        <v>1221</v>
      </c>
      <c r="B139" s="760">
        <v>107</v>
      </c>
      <c r="C139" s="692" t="s">
        <v>340</v>
      </c>
      <c r="D139" s="693" t="str">
        <f t="shared" si="36"/>
        <v>2.06.03.05.03</v>
      </c>
      <c r="E139" s="694" t="s">
        <v>1027</v>
      </c>
      <c r="F139" s="603" t="s">
        <v>128</v>
      </c>
      <c r="G139" s="695" t="s">
        <v>1123</v>
      </c>
      <c r="H139" s="692" t="s">
        <v>275</v>
      </c>
      <c r="I139" s="695" t="s">
        <v>495</v>
      </c>
      <c r="J139" s="696">
        <v>2007</v>
      </c>
      <c r="K139" s="696" t="s">
        <v>128</v>
      </c>
      <c r="L139" s="696" t="s">
        <v>128</v>
      </c>
      <c r="M139" s="696" t="s">
        <v>128</v>
      </c>
      <c r="N139" s="696" t="s">
        <v>128</v>
      </c>
      <c r="O139" s="696" t="s">
        <v>128</v>
      </c>
      <c r="P139" s="692" t="s">
        <v>130</v>
      </c>
      <c r="Q139" s="814">
        <v>24981862.510000002</v>
      </c>
      <c r="R139" s="563"/>
      <c r="S139" s="516" t="str">
        <f t="shared" si="35"/>
        <v>2.06.03</v>
      </c>
      <c r="T139" s="524" t="str">
        <f t="shared" si="37"/>
        <v>KOMPUTER</v>
      </c>
      <c r="U139" s="516">
        <f t="shared" si="38"/>
        <v>4</v>
      </c>
      <c r="V139" s="769">
        <f t="shared" si="39"/>
        <v>6245465.6275000004</v>
      </c>
      <c r="W139" s="516">
        <f t="shared" si="40"/>
        <v>7</v>
      </c>
      <c r="X139" s="770">
        <f t="shared" si="41"/>
        <v>24981862.510000002</v>
      </c>
      <c r="Y139" s="771">
        <f t="shared" si="42"/>
        <v>0</v>
      </c>
      <c r="Z139" s="769">
        <f t="shared" si="43"/>
        <v>0</v>
      </c>
      <c r="AA139" s="769">
        <f t="shared" si="44"/>
        <v>0</v>
      </c>
      <c r="AB139" s="769">
        <f t="shared" si="45"/>
        <v>0</v>
      </c>
      <c r="AC139" s="769">
        <f t="shared" si="46"/>
        <v>0</v>
      </c>
      <c r="AD139" s="516">
        <f t="shared" si="47"/>
        <v>2007</v>
      </c>
      <c r="AE139" s="748">
        <f t="shared" si="48"/>
        <v>0</v>
      </c>
      <c r="AF139" s="749">
        <f t="shared" si="49"/>
        <v>24981862.510000002</v>
      </c>
      <c r="AG139" s="746">
        <f t="shared" si="50"/>
        <v>24981862.510000002</v>
      </c>
      <c r="AH139" s="745">
        <f t="shared" si="51"/>
        <v>24981862.510000002</v>
      </c>
      <c r="AI139" s="11"/>
    </row>
    <row r="140" spans="1:35" ht="32.25" hidden="1" customHeight="1" x14ac:dyDescent="0.2">
      <c r="A140" s="775" t="s">
        <v>1221</v>
      </c>
      <c r="B140" s="760">
        <v>108</v>
      </c>
      <c r="C140" s="692" t="s">
        <v>222</v>
      </c>
      <c r="D140" s="693" t="str">
        <f t="shared" si="36"/>
        <v>2.06.03.04.10</v>
      </c>
      <c r="E140" s="694" t="s">
        <v>1028</v>
      </c>
      <c r="F140" s="603" t="s">
        <v>128</v>
      </c>
      <c r="G140" s="695" t="s">
        <v>1124</v>
      </c>
      <c r="H140" s="696" t="s">
        <v>128</v>
      </c>
      <c r="I140" s="695" t="s">
        <v>495</v>
      </c>
      <c r="J140" s="696">
        <v>2007</v>
      </c>
      <c r="K140" s="696" t="s">
        <v>128</v>
      </c>
      <c r="L140" s="696" t="s">
        <v>128</v>
      </c>
      <c r="M140" s="696" t="s">
        <v>128</v>
      </c>
      <c r="N140" s="696" t="s">
        <v>128</v>
      </c>
      <c r="O140" s="696" t="s">
        <v>128</v>
      </c>
      <c r="P140" s="692" t="s">
        <v>130</v>
      </c>
      <c r="Q140" s="814">
        <v>40370689.810000002</v>
      </c>
      <c r="R140" s="563"/>
      <c r="S140" s="516" t="str">
        <f t="shared" si="35"/>
        <v>2.06.03</v>
      </c>
      <c r="T140" s="524" t="str">
        <f t="shared" si="37"/>
        <v>KOMPUTER</v>
      </c>
      <c r="U140" s="516">
        <f t="shared" si="38"/>
        <v>4</v>
      </c>
      <c r="V140" s="769">
        <f t="shared" si="39"/>
        <v>10092672.452500001</v>
      </c>
      <c r="W140" s="516">
        <f t="shared" si="40"/>
        <v>7</v>
      </c>
      <c r="X140" s="770">
        <f t="shared" si="41"/>
        <v>40370689.810000002</v>
      </c>
      <c r="Y140" s="771">
        <f t="shared" si="42"/>
        <v>0</v>
      </c>
      <c r="Z140" s="769">
        <f t="shared" si="43"/>
        <v>0</v>
      </c>
      <c r="AA140" s="769">
        <f t="shared" si="44"/>
        <v>0</v>
      </c>
      <c r="AB140" s="769">
        <f t="shared" si="45"/>
        <v>0</v>
      </c>
      <c r="AC140" s="769">
        <f t="shared" si="46"/>
        <v>0</v>
      </c>
      <c r="AD140" s="516">
        <f t="shared" si="47"/>
        <v>2007</v>
      </c>
      <c r="AE140" s="748">
        <f t="shared" si="48"/>
        <v>0</v>
      </c>
      <c r="AF140" s="749">
        <f t="shared" si="49"/>
        <v>40370689.810000002</v>
      </c>
      <c r="AG140" s="746">
        <f t="shared" si="50"/>
        <v>40370689.810000002</v>
      </c>
      <c r="AH140" s="745">
        <f t="shared" si="51"/>
        <v>40370689.810000002</v>
      </c>
      <c r="AI140" s="11"/>
    </row>
    <row r="141" spans="1:35" ht="30" hidden="1" customHeight="1" x14ac:dyDescent="0.2">
      <c r="A141" s="775" t="s">
        <v>1221</v>
      </c>
      <c r="B141" s="760">
        <v>109</v>
      </c>
      <c r="C141" s="692" t="s">
        <v>221</v>
      </c>
      <c r="D141" s="693" t="str">
        <f t="shared" si="36"/>
        <v>2.06.02.04.04</v>
      </c>
      <c r="E141" s="694" t="s">
        <v>1029</v>
      </c>
      <c r="F141" s="603" t="s">
        <v>128</v>
      </c>
      <c r="G141" s="695" t="s">
        <v>399</v>
      </c>
      <c r="H141" s="692" t="s">
        <v>299</v>
      </c>
      <c r="I141" s="695" t="s">
        <v>1156</v>
      </c>
      <c r="J141" s="692">
        <v>2008</v>
      </c>
      <c r="K141" s="696" t="s">
        <v>128</v>
      </c>
      <c r="L141" s="696" t="s">
        <v>128</v>
      </c>
      <c r="M141" s="696" t="s">
        <v>128</v>
      </c>
      <c r="N141" s="696" t="s">
        <v>128</v>
      </c>
      <c r="O141" s="696" t="s">
        <v>128</v>
      </c>
      <c r="P141" s="692" t="s">
        <v>130</v>
      </c>
      <c r="Q141" s="814">
        <v>8371580.6889626272</v>
      </c>
      <c r="R141" s="563"/>
      <c r="S141" s="516" t="str">
        <f t="shared" si="35"/>
        <v>2.06.02</v>
      </c>
      <c r="T141" s="524" t="str">
        <f t="shared" si="37"/>
        <v>ALAT RUMAH TANGGA</v>
      </c>
      <c r="U141" s="516">
        <f t="shared" si="38"/>
        <v>5</v>
      </c>
      <c r="V141" s="769">
        <f t="shared" si="39"/>
        <v>1674316.1377925253</v>
      </c>
      <c r="W141" s="516">
        <f t="shared" si="40"/>
        <v>6</v>
      </c>
      <c r="X141" s="770">
        <f t="shared" si="41"/>
        <v>8371580.6889626272</v>
      </c>
      <c r="Y141" s="771">
        <f t="shared" si="42"/>
        <v>0</v>
      </c>
      <c r="Z141" s="769">
        <f t="shared" si="43"/>
        <v>0</v>
      </c>
      <c r="AA141" s="769">
        <f t="shared" si="44"/>
        <v>0</v>
      </c>
      <c r="AB141" s="769">
        <f t="shared" si="45"/>
        <v>0</v>
      </c>
      <c r="AC141" s="769">
        <f t="shared" si="46"/>
        <v>0</v>
      </c>
      <c r="AD141" s="516">
        <f t="shared" si="47"/>
        <v>2008</v>
      </c>
      <c r="AE141" s="748">
        <f t="shared" si="48"/>
        <v>0</v>
      </c>
      <c r="AF141" s="749">
        <f t="shared" si="49"/>
        <v>8371580.6889626272</v>
      </c>
      <c r="AG141" s="746">
        <f t="shared" si="50"/>
        <v>8371580.6889626272</v>
      </c>
      <c r="AH141" s="745">
        <f t="shared" si="51"/>
        <v>8371580.6889626272</v>
      </c>
      <c r="AI141" s="11"/>
    </row>
    <row r="142" spans="1:35" ht="30" hidden="1" customHeight="1" x14ac:dyDescent="0.2">
      <c r="A142" s="775" t="s">
        <v>1221</v>
      </c>
      <c r="B142" s="760">
        <v>110</v>
      </c>
      <c r="C142" s="692" t="s">
        <v>221</v>
      </c>
      <c r="D142" s="693" t="str">
        <f t="shared" si="36"/>
        <v>2.06.02.04.04</v>
      </c>
      <c r="E142" s="694" t="s">
        <v>1029</v>
      </c>
      <c r="F142" s="603" t="s">
        <v>128</v>
      </c>
      <c r="G142" s="695" t="s">
        <v>399</v>
      </c>
      <c r="H142" s="692" t="s">
        <v>299</v>
      </c>
      <c r="I142" s="695" t="s">
        <v>1156</v>
      </c>
      <c r="J142" s="692">
        <v>2008</v>
      </c>
      <c r="K142" s="696" t="s">
        <v>128</v>
      </c>
      <c r="L142" s="696" t="s">
        <v>128</v>
      </c>
      <c r="M142" s="696" t="s">
        <v>128</v>
      </c>
      <c r="N142" s="696" t="s">
        <v>128</v>
      </c>
      <c r="O142" s="696" t="s">
        <v>128</v>
      </c>
      <c r="P142" s="692" t="s">
        <v>130</v>
      </c>
      <c r="Q142" s="814">
        <v>8371580.6889626272</v>
      </c>
      <c r="R142" s="563"/>
      <c r="S142" s="516" t="str">
        <f t="shared" si="35"/>
        <v>2.06.02</v>
      </c>
      <c r="T142" s="524" t="str">
        <f t="shared" si="37"/>
        <v>ALAT RUMAH TANGGA</v>
      </c>
      <c r="U142" s="516">
        <f t="shared" si="38"/>
        <v>5</v>
      </c>
      <c r="V142" s="769">
        <f t="shared" si="39"/>
        <v>1674316.1377925253</v>
      </c>
      <c r="W142" s="516">
        <f t="shared" si="40"/>
        <v>6</v>
      </c>
      <c r="X142" s="770">
        <f t="shared" si="41"/>
        <v>8371580.6889626272</v>
      </c>
      <c r="Y142" s="771">
        <f t="shared" si="42"/>
        <v>0</v>
      </c>
      <c r="Z142" s="769">
        <f t="shared" si="43"/>
        <v>0</v>
      </c>
      <c r="AA142" s="769">
        <f t="shared" si="44"/>
        <v>0</v>
      </c>
      <c r="AB142" s="769">
        <f t="shared" si="45"/>
        <v>0</v>
      </c>
      <c r="AC142" s="769">
        <f t="shared" si="46"/>
        <v>0</v>
      </c>
      <c r="AD142" s="516">
        <f t="shared" si="47"/>
        <v>2008</v>
      </c>
      <c r="AE142" s="748">
        <f t="shared" si="48"/>
        <v>0</v>
      </c>
      <c r="AF142" s="749">
        <f t="shared" si="49"/>
        <v>8371580.6889626272</v>
      </c>
      <c r="AG142" s="746">
        <f t="shared" si="50"/>
        <v>8371580.6889626272</v>
      </c>
      <c r="AH142" s="745">
        <f t="shared" si="51"/>
        <v>8371580.6889626272</v>
      </c>
      <c r="AI142" s="11"/>
    </row>
    <row r="143" spans="1:35" ht="15" hidden="1" customHeight="1" x14ac:dyDescent="0.2">
      <c r="A143" s="775" t="s">
        <v>1221</v>
      </c>
      <c r="B143" s="760">
        <v>111</v>
      </c>
      <c r="C143" s="692" t="s">
        <v>221</v>
      </c>
      <c r="D143" s="693" t="str">
        <f t="shared" si="36"/>
        <v>2.06.02.04.04</v>
      </c>
      <c r="E143" s="694" t="s">
        <v>1029</v>
      </c>
      <c r="F143" s="603" t="s">
        <v>128</v>
      </c>
      <c r="G143" s="695" t="s">
        <v>399</v>
      </c>
      <c r="H143" s="692" t="s">
        <v>299</v>
      </c>
      <c r="I143" s="695" t="s">
        <v>1156</v>
      </c>
      <c r="J143" s="692">
        <v>2008</v>
      </c>
      <c r="K143" s="696" t="s">
        <v>128</v>
      </c>
      <c r="L143" s="696" t="s">
        <v>128</v>
      </c>
      <c r="M143" s="696" t="s">
        <v>128</v>
      </c>
      <c r="N143" s="696" t="s">
        <v>128</v>
      </c>
      <c r="O143" s="696" t="s">
        <v>128</v>
      </c>
      <c r="P143" s="692" t="s">
        <v>130</v>
      </c>
      <c r="Q143" s="814">
        <v>8371580.6889626272</v>
      </c>
      <c r="R143" s="707"/>
      <c r="S143" s="516" t="str">
        <f t="shared" ref="S143:S206" si="52">MID(C143,2,7)</f>
        <v>2.06.02</v>
      </c>
      <c r="T143" s="524" t="str">
        <f t="shared" si="37"/>
        <v>ALAT RUMAH TANGGA</v>
      </c>
      <c r="U143" s="516">
        <f t="shared" si="38"/>
        <v>5</v>
      </c>
      <c r="V143" s="769">
        <f t="shared" si="39"/>
        <v>1674316.1377925253</v>
      </c>
      <c r="W143" s="516">
        <f t="shared" si="40"/>
        <v>6</v>
      </c>
      <c r="X143" s="770">
        <f t="shared" si="41"/>
        <v>8371580.6889626272</v>
      </c>
      <c r="Y143" s="771">
        <f t="shared" si="42"/>
        <v>0</v>
      </c>
      <c r="Z143" s="769">
        <f t="shared" si="43"/>
        <v>0</v>
      </c>
      <c r="AA143" s="769">
        <f t="shared" si="44"/>
        <v>0</v>
      </c>
      <c r="AB143" s="769">
        <f t="shared" si="45"/>
        <v>0</v>
      </c>
      <c r="AC143" s="769">
        <f t="shared" si="46"/>
        <v>0</v>
      </c>
      <c r="AD143" s="516">
        <f t="shared" si="47"/>
        <v>2008</v>
      </c>
      <c r="AE143" s="748">
        <f t="shared" si="48"/>
        <v>0</v>
      </c>
      <c r="AF143" s="749">
        <f t="shared" si="49"/>
        <v>8371580.6889626272</v>
      </c>
      <c r="AG143" s="746">
        <f t="shared" si="50"/>
        <v>8371580.6889626272</v>
      </c>
      <c r="AH143" s="745">
        <f t="shared" si="51"/>
        <v>8371580.6889626272</v>
      </c>
      <c r="AI143" s="11"/>
    </row>
    <row r="144" spans="1:35" ht="15" hidden="1" customHeight="1" x14ac:dyDescent="0.2">
      <c r="A144" s="775" t="s">
        <v>1221</v>
      </c>
      <c r="B144" s="760">
        <v>112</v>
      </c>
      <c r="C144" s="692" t="s">
        <v>221</v>
      </c>
      <c r="D144" s="693" t="str">
        <f t="shared" si="36"/>
        <v>2.06.02.04.04</v>
      </c>
      <c r="E144" s="694" t="s">
        <v>1029</v>
      </c>
      <c r="F144" s="603" t="s">
        <v>128</v>
      </c>
      <c r="G144" s="695" t="s">
        <v>399</v>
      </c>
      <c r="H144" s="692" t="s">
        <v>299</v>
      </c>
      <c r="I144" s="695" t="s">
        <v>1156</v>
      </c>
      <c r="J144" s="692">
        <v>2008</v>
      </c>
      <c r="K144" s="696" t="s">
        <v>128</v>
      </c>
      <c r="L144" s="696" t="s">
        <v>128</v>
      </c>
      <c r="M144" s="696" t="s">
        <v>128</v>
      </c>
      <c r="N144" s="696" t="s">
        <v>128</v>
      </c>
      <c r="O144" s="696" t="s">
        <v>128</v>
      </c>
      <c r="P144" s="692" t="s">
        <v>130</v>
      </c>
      <c r="Q144" s="814">
        <v>8371580.6889626272</v>
      </c>
      <c r="R144" s="707"/>
      <c r="S144" s="516" t="str">
        <f t="shared" si="52"/>
        <v>2.06.02</v>
      </c>
      <c r="T144" s="524" t="str">
        <f t="shared" si="37"/>
        <v>ALAT RUMAH TANGGA</v>
      </c>
      <c r="U144" s="516">
        <f t="shared" si="38"/>
        <v>5</v>
      </c>
      <c r="V144" s="769">
        <f t="shared" si="39"/>
        <v>1674316.1377925253</v>
      </c>
      <c r="W144" s="516">
        <f t="shared" si="40"/>
        <v>6</v>
      </c>
      <c r="X144" s="770">
        <f t="shared" si="41"/>
        <v>8371580.6889626272</v>
      </c>
      <c r="Y144" s="771">
        <f t="shared" si="42"/>
        <v>0</v>
      </c>
      <c r="Z144" s="769">
        <f t="shared" si="43"/>
        <v>0</v>
      </c>
      <c r="AA144" s="769">
        <f t="shared" si="44"/>
        <v>0</v>
      </c>
      <c r="AB144" s="769">
        <f t="shared" si="45"/>
        <v>0</v>
      </c>
      <c r="AC144" s="769">
        <f t="shared" si="46"/>
        <v>0</v>
      </c>
      <c r="AD144" s="516">
        <f t="shared" si="47"/>
        <v>2008</v>
      </c>
      <c r="AE144" s="748">
        <f t="shared" si="48"/>
        <v>0</v>
      </c>
      <c r="AF144" s="749">
        <f t="shared" si="49"/>
        <v>8371580.6889626272</v>
      </c>
      <c r="AG144" s="746">
        <f t="shared" si="50"/>
        <v>8371580.6889626272</v>
      </c>
      <c r="AH144" s="745">
        <f t="shared" si="51"/>
        <v>8371580.6889626272</v>
      </c>
      <c r="AI144" s="11"/>
    </row>
    <row r="145" spans="1:35" ht="15" hidden="1" customHeight="1" x14ac:dyDescent="0.2">
      <c r="A145" s="775" t="s">
        <v>1221</v>
      </c>
      <c r="B145" s="760">
        <v>113</v>
      </c>
      <c r="C145" s="692" t="s">
        <v>221</v>
      </c>
      <c r="D145" s="693" t="str">
        <f t="shared" si="36"/>
        <v>2.06.02.04.04</v>
      </c>
      <c r="E145" s="694" t="s">
        <v>1029</v>
      </c>
      <c r="F145" s="603" t="s">
        <v>128</v>
      </c>
      <c r="G145" s="695" t="s">
        <v>399</v>
      </c>
      <c r="H145" s="692" t="s">
        <v>299</v>
      </c>
      <c r="I145" s="695" t="s">
        <v>1156</v>
      </c>
      <c r="J145" s="692">
        <v>2008</v>
      </c>
      <c r="K145" s="696" t="s">
        <v>128</v>
      </c>
      <c r="L145" s="696" t="s">
        <v>128</v>
      </c>
      <c r="M145" s="696" t="s">
        <v>128</v>
      </c>
      <c r="N145" s="696" t="s">
        <v>128</v>
      </c>
      <c r="O145" s="696" t="s">
        <v>128</v>
      </c>
      <c r="P145" s="692" t="s">
        <v>130</v>
      </c>
      <c r="Q145" s="814">
        <v>8371580.6889626272</v>
      </c>
      <c r="R145" s="707"/>
      <c r="S145" s="516" t="str">
        <f t="shared" si="52"/>
        <v>2.06.02</v>
      </c>
      <c r="T145" s="524" t="str">
        <f t="shared" si="37"/>
        <v>ALAT RUMAH TANGGA</v>
      </c>
      <c r="U145" s="516">
        <f t="shared" si="38"/>
        <v>5</v>
      </c>
      <c r="V145" s="769">
        <f t="shared" si="39"/>
        <v>1674316.1377925253</v>
      </c>
      <c r="W145" s="516">
        <f t="shared" si="40"/>
        <v>6</v>
      </c>
      <c r="X145" s="770">
        <f t="shared" si="41"/>
        <v>8371580.6889626272</v>
      </c>
      <c r="Y145" s="771">
        <f t="shared" si="42"/>
        <v>0</v>
      </c>
      <c r="Z145" s="769">
        <f t="shared" si="43"/>
        <v>0</v>
      </c>
      <c r="AA145" s="769">
        <f t="shared" si="44"/>
        <v>0</v>
      </c>
      <c r="AB145" s="769">
        <f t="shared" si="45"/>
        <v>0</v>
      </c>
      <c r="AC145" s="769">
        <f t="shared" si="46"/>
        <v>0</v>
      </c>
      <c r="AD145" s="516">
        <f t="shared" si="47"/>
        <v>2008</v>
      </c>
      <c r="AE145" s="748">
        <f t="shared" si="48"/>
        <v>0</v>
      </c>
      <c r="AF145" s="749">
        <f t="shared" si="49"/>
        <v>8371580.6889626272</v>
      </c>
      <c r="AG145" s="746">
        <f t="shared" si="50"/>
        <v>8371580.6889626272</v>
      </c>
      <c r="AH145" s="745">
        <f t="shared" si="51"/>
        <v>8371580.6889626272</v>
      </c>
      <c r="AI145" s="11"/>
    </row>
    <row r="146" spans="1:35" ht="75.5" hidden="1" customHeight="1" x14ac:dyDescent="0.2">
      <c r="A146" s="775" t="s">
        <v>1221</v>
      </c>
      <c r="B146" s="760">
        <v>114</v>
      </c>
      <c r="C146" s="696" t="s">
        <v>1211</v>
      </c>
      <c r="D146" s="693" t="str">
        <f t="shared" si="36"/>
        <v>2.06.01.05.40</v>
      </c>
      <c r="E146" s="694" t="s">
        <v>1030</v>
      </c>
      <c r="F146" s="603" t="s">
        <v>128</v>
      </c>
      <c r="G146" s="711" t="s">
        <v>128</v>
      </c>
      <c r="H146" s="696" t="s">
        <v>128</v>
      </c>
      <c r="I146" s="695" t="s">
        <v>1157</v>
      </c>
      <c r="J146" s="692">
        <v>2008</v>
      </c>
      <c r="K146" s="696" t="s">
        <v>128</v>
      </c>
      <c r="L146" s="696" t="s">
        <v>128</v>
      </c>
      <c r="M146" s="696" t="s">
        <v>128</v>
      </c>
      <c r="N146" s="696" t="s">
        <v>128</v>
      </c>
      <c r="O146" s="696" t="s">
        <v>128</v>
      </c>
      <c r="P146" s="692" t="s">
        <v>130</v>
      </c>
      <c r="Q146" s="814">
        <v>45360762.312259868</v>
      </c>
      <c r="R146" s="563"/>
      <c r="S146" s="516" t="str">
        <f t="shared" si="52"/>
        <v>2.06.01</v>
      </c>
      <c r="T146" s="524" t="str">
        <f t="shared" si="37"/>
        <v>ALAT KANTOR</v>
      </c>
      <c r="U146" s="516">
        <f t="shared" si="38"/>
        <v>5</v>
      </c>
      <c r="V146" s="769">
        <f t="shared" si="39"/>
        <v>9072152.4624519739</v>
      </c>
      <c r="W146" s="516">
        <f t="shared" si="40"/>
        <v>6</v>
      </c>
      <c r="X146" s="770">
        <f t="shared" si="41"/>
        <v>45360762.312259868</v>
      </c>
      <c r="Y146" s="771">
        <f t="shared" si="42"/>
        <v>0</v>
      </c>
      <c r="Z146" s="769">
        <f t="shared" si="43"/>
        <v>0</v>
      </c>
      <c r="AA146" s="769">
        <f t="shared" si="44"/>
        <v>0</v>
      </c>
      <c r="AB146" s="769">
        <f t="shared" si="45"/>
        <v>0</v>
      </c>
      <c r="AC146" s="769">
        <f t="shared" si="46"/>
        <v>0</v>
      </c>
      <c r="AD146" s="516">
        <f t="shared" si="47"/>
        <v>2008</v>
      </c>
      <c r="AE146" s="748">
        <f t="shared" si="48"/>
        <v>0</v>
      </c>
      <c r="AF146" s="749">
        <f t="shared" si="49"/>
        <v>45360762.312259868</v>
      </c>
      <c r="AG146" s="746">
        <f t="shared" si="50"/>
        <v>45360762.312259868</v>
      </c>
      <c r="AH146" s="745">
        <f t="shared" si="51"/>
        <v>45360762.312259868</v>
      </c>
      <c r="AI146" s="11"/>
    </row>
    <row r="147" spans="1:35" ht="17.25" hidden="1" customHeight="1" x14ac:dyDescent="0.2">
      <c r="A147" s="775" t="s">
        <v>1221</v>
      </c>
      <c r="B147" s="760">
        <v>115</v>
      </c>
      <c r="C147" s="692" t="s">
        <v>220</v>
      </c>
      <c r="D147" s="693" t="str">
        <f t="shared" si="36"/>
        <v>2.06.01.04.04</v>
      </c>
      <c r="E147" s="694" t="s">
        <v>1031</v>
      </c>
      <c r="F147" s="603" t="s">
        <v>128</v>
      </c>
      <c r="G147" s="695" t="s">
        <v>301</v>
      </c>
      <c r="H147" s="692" t="s">
        <v>278</v>
      </c>
      <c r="I147" s="695" t="s">
        <v>256</v>
      </c>
      <c r="J147" s="692">
        <v>2010</v>
      </c>
      <c r="K147" s="696" t="s">
        <v>128</v>
      </c>
      <c r="L147" s="696" t="s">
        <v>128</v>
      </c>
      <c r="M147" s="696" t="s">
        <v>128</v>
      </c>
      <c r="N147" s="696" t="s">
        <v>128</v>
      </c>
      <c r="O147" s="696" t="s">
        <v>128</v>
      </c>
      <c r="P147" s="692" t="s">
        <v>130</v>
      </c>
      <c r="Q147" s="814">
        <v>4232274.1392699974</v>
      </c>
      <c r="R147" s="707"/>
      <c r="S147" s="516" t="str">
        <f t="shared" si="52"/>
        <v>2.06.01</v>
      </c>
      <c r="T147" s="524" t="str">
        <f t="shared" si="37"/>
        <v>ALAT KANTOR</v>
      </c>
      <c r="U147" s="516">
        <f t="shared" si="38"/>
        <v>5</v>
      </c>
      <c r="V147" s="769">
        <f t="shared" si="39"/>
        <v>846454.82785399945</v>
      </c>
      <c r="W147" s="516">
        <f t="shared" si="40"/>
        <v>4</v>
      </c>
      <c r="X147" s="770">
        <f t="shared" si="41"/>
        <v>3385819.3114159978</v>
      </c>
      <c r="Y147" s="771">
        <f t="shared" si="42"/>
        <v>846454.82785399945</v>
      </c>
      <c r="Z147" s="769">
        <f t="shared" si="43"/>
        <v>0</v>
      </c>
      <c r="AA147" s="769">
        <f t="shared" si="44"/>
        <v>0</v>
      </c>
      <c r="AB147" s="769">
        <f t="shared" si="45"/>
        <v>0</v>
      </c>
      <c r="AC147" s="769">
        <f t="shared" si="46"/>
        <v>0</v>
      </c>
      <c r="AD147" s="516">
        <f t="shared" si="47"/>
        <v>2010</v>
      </c>
      <c r="AE147" s="748">
        <f t="shared" si="48"/>
        <v>0</v>
      </c>
      <c r="AF147" s="749">
        <f t="shared" si="49"/>
        <v>4232274.1392699974</v>
      </c>
      <c r="AG147" s="746">
        <f t="shared" si="50"/>
        <v>4232274.1392699974</v>
      </c>
      <c r="AH147" s="745">
        <f t="shared" si="51"/>
        <v>4232274.1392699974</v>
      </c>
      <c r="AI147" s="11"/>
    </row>
    <row r="148" spans="1:35" ht="16.5" hidden="1" customHeight="1" x14ac:dyDescent="0.2">
      <c r="A148" s="775" t="s">
        <v>1221</v>
      </c>
      <c r="B148" s="760">
        <v>116</v>
      </c>
      <c r="C148" s="692" t="s">
        <v>220</v>
      </c>
      <c r="D148" s="693" t="str">
        <f t="shared" si="36"/>
        <v>2.06.01.04.04</v>
      </c>
      <c r="E148" s="694" t="s">
        <v>1031</v>
      </c>
      <c r="F148" s="603" t="s">
        <v>128</v>
      </c>
      <c r="G148" s="695" t="s">
        <v>301</v>
      </c>
      <c r="H148" s="692" t="s">
        <v>278</v>
      </c>
      <c r="I148" s="695" t="s">
        <v>256</v>
      </c>
      <c r="J148" s="692">
        <v>2010</v>
      </c>
      <c r="K148" s="696" t="s">
        <v>128</v>
      </c>
      <c r="L148" s="696" t="s">
        <v>128</v>
      </c>
      <c r="M148" s="696" t="s">
        <v>128</v>
      </c>
      <c r="N148" s="696" t="s">
        <v>128</v>
      </c>
      <c r="O148" s="696" t="s">
        <v>128</v>
      </c>
      <c r="P148" s="692" t="s">
        <v>130</v>
      </c>
      <c r="Q148" s="814">
        <v>4232274.1392699974</v>
      </c>
      <c r="R148" s="707"/>
      <c r="S148" s="516" t="str">
        <f t="shared" si="52"/>
        <v>2.06.01</v>
      </c>
      <c r="T148" s="524" t="str">
        <f t="shared" si="37"/>
        <v>ALAT KANTOR</v>
      </c>
      <c r="U148" s="516">
        <f t="shared" si="38"/>
        <v>5</v>
      </c>
      <c r="V148" s="769">
        <f t="shared" si="39"/>
        <v>846454.82785399945</v>
      </c>
      <c r="W148" s="516">
        <f t="shared" si="40"/>
        <v>4</v>
      </c>
      <c r="X148" s="770">
        <f t="shared" si="41"/>
        <v>3385819.3114159978</v>
      </c>
      <c r="Y148" s="771">
        <f t="shared" si="42"/>
        <v>846454.82785399945</v>
      </c>
      <c r="Z148" s="769">
        <f t="shared" si="43"/>
        <v>0</v>
      </c>
      <c r="AA148" s="769">
        <f t="shared" si="44"/>
        <v>0</v>
      </c>
      <c r="AB148" s="769">
        <f t="shared" si="45"/>
        <v>0</v>
      </c>
      <c r="AC148" s="769">
        <f t="shared" si="46"/>
        <v>0</v>
      </c>
      <c r="AD148" s="516">
        <f t="shared" si="47"/>
        <v>2010</v>
      </c>
      <c r="AE148" s="748">
        <f t="shared" si="48"/>
        <v>0</v>
      </c>
      <c r="AF148" s="749">
        <f t="shared" si="49"/>
        <v>4232274.1392699974</v>
      </c>
      <c r="AG148" s="746">
        <f t="shared" si="50"/>
        <v>4232274.1392699974</v>
      </c>
      <c r="AH148" s="745">
        <f t="shared" si="51"/>
        <v>4232274.1392699974</v>
      </c>
      <c r="AI148" s="11"/>
    </row>
    <row r="149" spans="1:35" ht="20.25" hidden="1" customHeight="1" x14ac:dyDescent="0.2">
      <c r="A149" s="775" t="s">
        <v>1221</v>
      </c>
      <c r="B149" s="760">
        <v>117</v>
      </c>
      <c r="C149" s="692" t="s">
        <v>220</v>
      </c>
      <c r="D149" s="693" t="str">
        <f t="shared" si="36"/>
        <v>2.06.01.04.04</v>
      </c>
      <c r="E149" s="694" t="s">
        <v>1031</v>
      </c>
      <c r="F149" s="603" t="s">
        <v>128</v>
      </c>
      <c r="G149" s="695" t="s">
        <v>301</v>
      </c>
      <c r="H149" s="692" t="s">
        <v>278</v>
      </c>
      <c r="I149" s="695" t="s">
        <v>256</v>
      </c>
      <c r="J149" s="692">
        <v>2010</v>
      </c>
      <c r="K149" s="696" t="s">
        <v>128</v>
      </c>
      <c r="L149" s="696" t="s">
        <v>128</v>
      </c>
      <c r="M149" s="696" t="s">
        <v>128</v>
      </c>
      <c r="N149" s="696" t="s">
        <v>128</v>
      </c>
      <c r="O149" s="696" t="s">
        <v>128</v>
      </c>
      <c r="P149" s="692" t="s">
        <v>130</v>
      </c>
      <c r="Q149" s="814">
        <v>4232274.1392699974</v>
      </c>
      <c r="R149" s="563"/>
      <c r="S149" s="516" t="str">
        <f t="shared" si="52"/>
        <v>2.06.01</v>
      </c>
      <c r="T149" s="524" t="str">
        <f t="shared" si="37"/>
        <v>ALAT KANTOR</v>
      </c>
      <c r="U149" s="516">
        <f t="shared" si="38"/>
        <v>5</v>
      </c>
      <c r="V149" s="769">
        <f t="shared" si="39"/>
        <v>846454.82785399945</v>
      </c>
      <c r="W149" s="516">
        <f t="shared" si="40"/>
        <v>4</v>
      </c>
      <c r="X149" s="770">
        <f t="shared" si="41"/>
        <v>3385819.3114159978</v>
      </c>
      <c r="Y149" s="771">
        <f t="shared" si="42"/>
        <v>846454.82785399945</v>
      </c>
      <c r="Z149" s="769">
        <f t="shared" si="43"/>
        <v>0</v>
      </c>
      <c r="AA149" s="769">
        <f t="shared" si="44"/>
        <v>0</v>
      </c>
      <c r="AB149" s="769">
        <f t="shared" si="45"/>
        <v>0</v>
      </c>
      <c r="AC149" s="769">
        <f t="shared" si="46"/>
        <v>0</v>
      </c>
      <c r="AD149" s="516">
        <f t="shared" si="47"/>
        <v>2010</v>
      </c>
      <c r="AE149" s="748">
        <f t="shared" si="48"/>
        <v>0</v>
      </c>
      <c r="AF149" s="749">
        <f t="shared" si="49"/>
        <v>4232274.1392699974</v>
      </c>
      <c r="AG149" s="746">
        <f t="shared" si="50"/>
        <v>4232274.1392699974</v>
      </c>
      <c r="AH149" s="745">
        <f t="shared" si="51"/>
        <v>4232274.1392699974</v>
      </c>
      <c r="AI149" s="11"/>
    </row>
    <row r="150" spans="1:35" ht="15" hidden="1" customHeight="1" x14ac:dyDescent="0.2">
      <c r="A150" s="775" t="s">
        <v>1221</v>
      </c>
      <c r="B150" s="760">
        <v>118</v>
      </c>
      <c r="C150" s="692" t="s">
        <v>220</v>
      </c>
      <c r="D150" s="693" t="str">
        <f t="shared" si="36"/>
        <v>2.06.01.04.04</v>
      </c>
      <c r="E150" s="694" t="s">
        <v>1031</v>
      </c>
      <c r="F150" s="603" t="s">
        <v>128</v>
      </c>
      <c r="G150" s="695" t="s">
        <v>301</v>
      </c>
      <c r="H150" s="692" t="s">
        <v>278</v>
      </c>
      <c r="I150" s="695" t="s">
        <v>256</v>
      </c>
      <c r="J150" s="692">
        <v>2010</v>
      </c>
      <c r="K150" s="696" t="s">
        <v>128</v>
      </c>
      <c r="L150" s="696" t="s">
        <v>128</v>
      </c>
      <c r="M150" s="696" t="s">
        <v>128</v>
      </c>
      <c r="N150" s="696" t="s">
        <v>128</v>
      </c>
      <c r="O150" s="696" t="s">
        <v>128</v>
      </c>
      <c r="P150" s="692" t="s">
        <v>130</v>
      </c>
      <c r="Q150" s="814">
        <v>4232274.1392699974</v>
      </c>
      <c r="R150" s="707"/>
      <c r="S150" s="516" t="str">
        <f t="shared" si="52"/>
        <v>2.06.01</v>
      </c>
      <c r="T150" s="524" t="str">
        <f t="shared" si="37"/>
        <v>ALAT KANTOR</v>
      </c>
      <c r="U150" s="516">
        <f t="shared" si="38"/>
        <v>5</v>
      </c>
      <c r="V150" s="769">
        <f t="shared" si="39"/>
        <v>846454.82785399945</v>
      </c>
      <c r="W150" s="516">
        <f t="shared" si="40"/>
        <v>4</v>
      </c>
      <c r="X150" s="770">
        <f t="shared" si="41"/>
        <v>3385819.3114159978</v>
      </c>
      <c r="Y150" s="771">
        <f t="shared" si="42"/>
        <v>846454.82785399945</v>
      </c>
      <c r="Z150" s="769">
        <f t="shared" si="43"/>
        <v>0</v>
      </c>
      <c r="AA150" s="769">
        <f t="shared" si="44"/>
        <v>0</v>
      </c>
      <c r="AB150" s="769">
        <f t="shared" si="45"/>
        <v>0</v>
      </c>
      <c r="AC150" s="769">
        <f t="shared" si="46"/>
        <v>0</v>
      </c>
      <c r="AD150" s="516">
        <f t="shared" si="47"/>
        <v>2010</v>
      </c>
      <c r="AE150" s="748">
        <f t="shared" si="48"/>
        <v>0</v>
      </c>
      <c r="AF150" s="749">
        <f t="shared" si="49"/>
        <v>4232274.1392699974</v>
      </c>
      <c r="AG150" s="746">
        <f t="shared" si="50"/>
        <v>4232274.1392699974</v>
      </c>
      <c r="AH150" s="745">
        <f t="shared" si="51"/>
        <v>4232274.1392699974</v>
      </c>
      <c r="AI150" s="11"/>
    </row>
    <row r="151" spans="1:35" ht="15" hidden="1" customHeight="1" x14ac:dyDescent="0.2">
      <c r="A151" s="775" t="s">
        <v>1221</v>
      </c>
      <c r="B151" s="760">
        <v>119</v>
      </c>
      <c r="C151" s="692" t="s">
        <v>220</v>
      </c>
      <c r="D151" s="693" t="str">
        <f t="shared" si="36"/>
        <v>2.06.01.04.04</v>
      </c>
      <c r="E151" s="694" t="s">
        <v>1031</v>
      </c>
      <c r="F151" s="603" t="s">
        <v>128</v>
      </c>
      <c r="G151" s="695" t="s">
        <v>301</v>
      </c>
      <c r="H151" s="692" t="s">
        <v>278</v>
      </c>
      <c r="I151" s="695" t="s">
        <v>256</v>
      </c>
      <c r="J151" s="692">
        <v>2010</v>
      </c>
      <c r="K151" s="696" t="s">
        <v>128</v>
      </c>
      <c r="L151" s="696" t="s">
        <v>128</v>
      </c>
      <c r="M151" s="696" t="s">
        <v>128</v>
      </c>
      <c r="N151" s="696" t="s">
        <v>128</v>
      </c>
      <c r="O151" s="696" t="s">
        <v>128</v>
      </c>
      <c r="P151" s="692" t="s">
        <v>130</v>
      </c>
      <c r="Q151" s="814">
        <v>4232274.1392699974</v>
      </c>
      <c r="R151" s="563"/>
      <c r="S151" s="516" t="str">
        <f t="shared" si="52"/>
        <v>2.06.01</v>
      </c>
      <c r="T151" s="524" t="str">
        <f t="shared" si="37"/>
        <v>ALAT KANTOR</v>
      </c>
      <c r="U151" s="516">
        <f t="shared" si="38"/>
        <v>5</v>
      </c>
      <c r="V151" s="769">
        <f t="shared" si="39"/>
        <v>846454.82785399945</v>
      </c>
      <c r="W151" s="516">
        <f t="shared" si="40"/>
        <v>4</v>
      </c>
      <c r="X151" s="770">
        <f t="shared" si="41"/>
        <v>3385819.3114159978</v>
      </c>
      <c r="Y151" s="771">
        <f t="shared" si="42"/>
        <v>846454.82785399945</v>
      </c>
      <c r="Z151" s="769">
        <f t="shared" si="43"/>
        <v>0</v>
      </c>
      <c r="AA151" s="769">
        <f t="shared" si="44"/>
        <v>0</v>
      </c>
      <c r="AB151" s="769">
        <f t="shared" si="45"/>
        <v>0</v>
      </c>
      <c r="AC151" s="769">
        <f t="shared" si="46"/>
        <v>0</v>
      </c>
      <c r="AD151" s="516">
        <f t="shared" si="47"/>
        <v>2010</v>
      </c>
      <c r="AE151" s="748">
        <f t="shared" si="48"/>
        <v>0</v>
      </c>
      <c r="AF151" s="749">
        <f t="shared" si="49"/>
        <v>4232274.1392699974</v>
      </c>
      <c r="AG151" s="746">
        <f t="shared" si="50"/>
        <v>4232274.1392699974</v>
      </c>
      <c r="AH151" s="745">
        <f t="shared" si="51"/>
        <v>4232274.1392699974</v>
      </c>
      <c r="AI151" s="11"/>
    </row>
    <row r="152" spans="1:35" ht="15" hidden="1" customHeight="1" x14ac:dyDescent="0.2">
      <c r="A152" s="775" t="s">
        <v>1221</v>
      </c>
      <c r="B152" s="760">
        <v>120</v>
      </c>
      <c r="C152" s="692" t="s">
        <v>954</v>
      </c>
      <c r="D152" s="693" t="str">
        <f t="shared" si="36"/>
        <v>2.06.04.07.06</v>
      </c>
      <c r="E152" s="694" t="s">
        <v>161</v>
      </c>
      <c r="F152" s="603" t="s">
        <v>128</v>
      </c>
      <c r="G152" s="695" t="s">
        <v>476</v>
      </c>
      <c r="H152" s="696" t="s">
        <v>128</v>
      </c>
      <c r="I152" s="692" t="s">
        <v>1155</v>
      </c>
      <c r="J152" s="692">
        <v>2010</v>
      </c>
      <c r="K152" s="696" t="s">
        <v>128</v>
      </c>
      <c r="L152" s="696" t="s">
        <v>128</v>
      </c>
      <c r="M152" s="696" t="s">
        <v>128</v>
      </c>
      <c r="N152" s="696" t="s">
        <v>128</v>
      </c>
      <c r="O152" s="696" t="s">
        <v>128</v>
      </c>
      <c r="P152" s="692" t="s">
        <v>130</v>
      </c>
      <c r="Q152" s="814">
        <v>6154543.1012166711</v>
      </c>
      <c r="R152" s="707"/>
      <c r="S152" s="516" t="str">
        <f t="shared" si="52"/>
        <v>2.06.04</v>
      </c>
      <c r="T152" s="524" t="str">
        <f t="shared" si="37"/>
        <v>MEJA DAN KURSI KERJA/RAPAT PEJABAT</v>
      </c>
      <c r="U152" s="516">
        <f t="shared" si="38"/>
        <v>5</v>
      </c>
      <c r="V152" s="769">
        <f t="shared" si="39"/>
        <v>1230908.6202433342</v>
      </c>
      <c r="W152" s="516">
        <f t="shared" si="40"/>
        <v>4</v>
      </c>
      <c r="X152" s="770">
        <f t="shared" si="41"/>
        <v>4923634.4809733368</v>
      </c>
      <c r="Y152" s="771">
        <f t="shared" si="42"/>
        <v>1230908.6202433342</v>
      </c>
      <c r="Z152" s="769">
        <f t="shared" si="43"/>
        <v>0</v>
      </c>
      <c r="AA152" s="769">
        <f t="shared" si="44"/>
        <v>0</v>
      </c>
      <c r="AB152" s="769">
        <f t="shared" si="45"/>
        <v>0</v>
      </c>
      <c r="AC152" s="769">
        <f t="shared" si="46"/>
        <v>0</v>
      </c>
      <c r="AD152" s="516">
        <f t="shared" si="47"/>
        <v>2010</v>
      </c>
      <c r="AE152" s="748">
        <f t="shared" si="48"/>
        <v>0</v>
      </c>
      <c r="AF152" s="749">
        <f t="shared" si="49"/>
        <v>6154543.1012166711</v>
      </c>
      <c r="AG152" s="746">
        <f t="shared" si="50"/>
        <v>6154543.1012166711</v>
      </c>
      <c r="AH152" s="745">
        <f t="shared" si="51"/>
        <v>6154543.1012166711</v>
      </c>
      <c r="AI152" s="11"/>
    </row>
    <row r="153" spans="1:35" ht="15" hidden="1" customHeight="1" x14ac:dyDescent="0.2">
      <c r="A153" s="775" t="s">
        <v>1221</v>
      </c>
      <c r="B153" s="760">
        <v>121</v>
      </c>
      <c r="C153" s="692" t="s">
        <v>954</v>
      </c>
      <c r="D153" s="693" t="str">
        <f t="shared" si="36"/>
        <v>2.06.04.07.06</v>
      </c>
      <c r="E153" s="694" t="s">
        <v>161</v>
      </c>
      <c r="F153" s="603" t="s">
        <v>128</v>
      </c>
      <c r="G153" s="695" t="s">
        <v>476</v>
      </c>
      <c r="H153" s="696" t="s">
        <v>128</v>
      </c>
      <c r="I153" s="692" t="s">
        <v>1155</v>
      </c>
      <c r="J153" s="692">
        <v>2010</v>
      </c>
      <c r="K153" s="696" t="s">
        <v>128</v>
      </c>
      <c r="L153" s="696" t="s">
        <v>128</v>
      </c>
      <c r="M153" s="696" t="s">
        <v>128</v>
      </c>
      <c r="N153" s="696" t="s">
        <v>128</v>
      </c>
      <c r="O153" s="696" t="s">
        <v>128</v>
      </c>
      <c r="P153" s="692" t="s">
        <v>130</v>
      </c>
      <c r="Q153" s="814">
        <v>6154543.1012166711</v>
      </c>
      <c r="R153" s="707"/>
      <c r="S153" s="516" t="str">
        <f t="shared" si="52"/>
        <v>2.06.04</v>
      </c>
      <c r="T153" s="524" t="str">
        <f t="shared" si="37"/>
        <v>MEJA DAN KURSI KERJA/RAPAT PEJABAT</v>
      </c>
      <c r="U153" s="516">
        <f t="shared" si="38"/>
        <v>5</v>
      </c>
      <c r="V153" s="769">
        <f t="shared" si="39"/>
        <v>1230908.6202433342</v>
      </c>
      <c r="W153" s="516">
        <f t="shared" si="40"/>
        <v>4</v>
      </c>
      <c r="X153" s="770">
        <f t="shared" si="41"/>
        <v>4923634.4809733368</v>
      </c>
      <c r="Y153" s="771">
        <f t="shared" si="42"/>
        <v>1230908.6202433342</v>
      </c>
      <c r="Z153" s="769">
        <f t="shared" si="43"/>
        <v>0</v>
      </c>
      <c r="AA153" s="769">
        <f t="shared" si="44"/>
        <v>0</v>
      </c>
      <c r="AB153" s="769">
        <f t="shared" si="45"/>
        <v>0</v>
      </c>
      <c r="AC153" s="769">
        <f t="shared" si="46"/>
        <v>0</v>
      </c>
      <c r="AD153" s="516">
        <f t="shared" si="47"/>
        <v>2010</v>
      </c>
      <c r="AE153" s="748">
        <f t="shared" si="48"/>
        <v>0</v>
      </c>
      <c r="AF153" s="749">
        <f t="shared" si="49"/>
        <v>6154543.1012166711</v>
      </c>
      <c r="AG153" s="746">
        <f t="shared" si="50"/>
        <v>6154543.1012166711</v>
      </c>
      <c r="AH153" s="745">
        <f t="shared" si="51"/>
        <v>6154543.1012166711</v>
      </c>
      <c r="AI153" s="11"/>
    </row>
    <row r="154" spans="1:35" ht="15" hidden="1" customHeight="1" x14ac:dyDescent="0.2">
      <c r="A154" s="775" t="s">
        <v>1221</v>
      </c>
      <c r="B154" s="760">
        <v>122</v>
      </c>
      <c r="C154" s="692" t="s">
        <v>954</v>
      </c>
      <c r="D154" s="693" t="str">
        <f t="shared" si="36"/>
        <v>2.06.04.07.06</v>
      </c>
      <c r="E154" s="694" t="s">
        <v>161</v>
      </c>
      <c r="F154" s="603" t="s">
        <v>128</v>
      </c>
      <c r="G154" s="695" t="s">
        <v>476</v>
      </c>
      <c r="H154" s="696" t="s">
        <v>128</v>
      </c>
      <c r="I154" s="692" t="s">
        <v>1155</v>
      </c>
      <c r="J154" s="692">
        <v>2010</v>
      </c>
      <c r="K154" s="696" t="s">
        <v>128</v>
      </c>
      <c r="L154" s="696" t="s">
        <v>128</v>
      </c>
      <c r="M154" s="696" t="s">
        <v>128</v>
      </c>
      <c r="N154" s="696" t="s">
        <v>128</v>
      </c>
      <c r="O154" s="696" t="s">
        <v>128</v>
      </c>
      <c r="P154" s="692" t="s">
        <v>130</v>
      </c>
      <c r="Q154" s="814">
        <v>6154543.1012166711</v>
      </c>
      <c r="R154" s="707"/>
      <c r="S154" s="516" t="str">
        <f t="shared" si="52"/>
        <v>2.06.04</v>
      </c>
      <c r="T154" s="524" t="str">
        <f t="shared" si="37"/>
        <v>MEJA DAN KURSI KERJA/RAPAT PEJABAT</v>
      </c>
      <c r="U154" s="516">
        <f t="shared" si="38"/>
        <v>5</v>
      </c>
      <c r="V154" s="769">
        <f t="shared" si="39"/>
        <v>1230908.6202433342</v>
      </c>
      <c r="W154" s="516">
        <f t="shared" si="40"/>
        <v>4</v>
      </c>
      <c r="X154" s="770">
        <f t="shared" si="41"/>
        <v>4923634.4809733368</v>
      </c>
      <c r="Y154" s="771">
        <f t="shared" si="42"/>
        <v>1230908.6202433342</v>
      </c>
      <c r="Z154" s="769">
        <f t="shared" si="43"/>
        <v>0</v>
      </c>
      <c r="AA154" s="769">
        <f t="shared" si="44"/>
        <v>0</v>
      </c>
      <c r="AB154" s="769">
        <f t="shared" si="45"/>
        <v>0</v>
      </c>
      <c r="AC154" s="769">
        <f t="shared" si="46"/>
        <v>0</v>
      </c>
      <c r="AD154" s="516">
        <f t="shared" si="47"/>
        <v>2010</v>
      </c>
      <c r="AE154" s="748">
        <f t="shared" si="48"/>
        <v>0</v>
      </c>
      <c r="AF154" s="749">
        <f t="shared" si="49"/>
        <v>6154543.1012166711</v>
      </c>
      <c r="AG154" s="746">
        <f t="shared" si="50"/>
        <v>6154543.1012166711</v>
      </c>
      <c r="AH154" s="745">
        <f t="shared" si="51"/>
        <v>6154543.1012166711</v>
      </c>
      <c r="AI154" s="11"/>
    </row>
    <row r="155" spans="1:35" ht="15" hidden="1" customHeight="1" x14ac:dyDescent="0.2">
      <c r="A155" s="775" t="s">
        <v>1221</v>
      </c>
      <c r="B155" s="760">
        <v>123</v>
      </c>
      <c r="C155" s="692" t="s">
        <v>144</v>
      </c>
      <c r="D155" s="693" t="str">
        <f t="shared" si="36"/>
        <v>2.06.03.02.01</v>
      </c>
      <c r="E155" s="694" t="s">
        <v>1032</v>
      </c>
      <c r="F155" s="603" t="s">
        <v>128</v>
      </c>
      <c r="G155" s="695" t="s">
        <v>1125</v>
      </c>
      <c r="H155" s="696" t="s">
        <v>128</v>
      </c>
      <c r="I155" s="695" t="s">
        <v>495</v>
      </c>
      <c r="J155" s="692">
        <v>2010</v>
      </c>
      <c r="K155" s="696" t="s">
        <v>128</v>
      </c>
      <c r="L155" s="696" t="s">
        <v>128</v>
      </c>
      <c r="M155" s="696" t="s">
        <v>128</v>
      </c>
      <c r="N155" s="696" t="s">
        <v>128</v>
      </c>
      <c r="O155" s="696" t="s">
        <v>128</v>
      </c>
      <c r="P155" s="692" t="s">
        <v>130</v>
      </c>
      <c r="Q155" s="814">
        <v>14957500</v>
      </c>
      <c r="R155" s="707"/>
      <c r="S155" s="516" t="str">
        <f t="shared" si="52"/>
        <v>2.06.03</v>
      </c>
      <c r="T155" s="524" t="str">
        <f t="shared" si="37"/>
        <v>KOMPUTER</v>
      </c>
      <c r="U155" s="516">
        <f t="shared" si="38"/>
        <v>4</v>
      </c>
      <c r="V155" s="769">
        <f t="shared" si="39"/>
        <v>3739375</v>
      </c>
      <c r="W155" s="516">
        <f t="shared" si="40"/>
        <v>4</v>
      </c>
      <c r="X155" s="770">
        <f t="shared" si="41"/>
        <v>14957500</v>
      </c>
      <c r="Y155" s="771">
        <f t="shared" si="42"/>
        <v>0</v>
      </c>
      <c r="Z155" s="769">
        <f t="shared" si="43"/>
        <v>0</v>
      </c>
      <c r="AA155" s="769">
        <f t="shared" si="44"/>
        <v>0</v>
      </c>
      <c r="AB155" s="769">
        <f t="shared" si="45"/>
        <v>0</v>
      </c>
      <c r="AC155" s="769">
        <f t="shared" si="46"/>
        <v>0</v>
      </c>
      <c r="AD155" s="516">
        <f t="shared" si="47"/>
        <v>2010</v>
      </c>
      <c r="AE155" s="748">
        <f t="shared" si="48"/>
        <v>0</v>
      </c>
      <c r="AF155" s="749">
        <f t="shared" si="49"/>
        <v>14957500</v>
      </c>
      <c r="AG155" s="746">
        <f t="shared" si="50"/>
        <v>14957500</v>
      </c>
      <c r="AH155" s="745">
        <f t="shared" si="51"/>
        <v>14957500</v>
      </c>
      <c r="AI155" s="11"/>
    </row>
    <row r="156" spans="1:35" ht="15" hidden="1" customHeight="1" x14ac:dyDescent="0.2">
      <c r="A156" s="775" t="s">
        <v>1221</v>
      </c>
      <c r="B156" s="760">
        <v>124</v>
      </c>
      <c r="C156" s="692" t="s">
        <v>144</v>
      </c>
      <c r="D156" s="693" t="str">
        <f t="shared" si="36"/>
        <v>2.06.03.02.01</v>
      </c>
      <c r="E156" s="694" t="s">
        <v>1032</v>
      </c>
      <c r="F156" s="603" t="s">
        <v>128</v>
      </c>
      <c r="G156" s="695" t="s">
        <v>1125</v>
      </c>
      <c r="H156" s="696" t="s">
        <v>128</v>
      </c>
      <c r="I156" s="695" t="s">
        <v>495</v>
      </c>
      <c r="J156" s="692">
        <v>2010</v>
      </c>
      <c r="K156" s="696" t="s">
        <v>128</v>
      </c>
      <c r="L156" s="696" t="s">
        <v>128</v>
      </c>
      <c r="M156" s="696" t="s">
        <v>128</v>
      </c>
      <c r="N156" s="696" t="s">
        <v>128</v>
      </c>
      <c r="O156" s="696" t="s">
        <v>128</v>
      </c>
      <c r="P156" s="692" t="s">
        <v>130</v>
      </c>
      <c r="Q156" s="814">
        <v>14957500</v>
      </c>
      <c r="R156" s="563"/>
      <c r="S156" s="516" t="str">
        <f t="shared" si="52"/>
        <v>2.06.03</v>
      </c>
      <c r="T156" s="524" t="str">
        <f t="shared" si="37"/>
        <v>KOMPUTER</v>
      </c>
      <c r="U156" s="516">
        <f t="shared" si="38"/>
        <v>4</v>
      </c>
      <c r="V156" s="769">
        <f t="shared" si="39"/>
        <v>3739375</v>
      </c>
      <c r="W156" s="516">
        <f t="shared" si="40"/>
        <v>4</v>
      </c>
      <c r="X156" s="770">
        <f t="shared" si="41"/>
        <v>14957500</v>
      </c>
      <c r="Y156" s="771">
        <f t="shared" si="42"/>
        <v>0</v>
      </c>
      <c r="Z156" s="769">
        <f t="shared" si="43"/>
        <v>0</v>
      </c>
      <c r="AA156" s="769">
        <f t="shared" si="44"/>
        <v>0</v>
      </c>
      <c r="AB156" s="769">
        <f t="shared" si="45"/>
        <v>0</v>
      </c>
      <c r="AC156" s="769">
        <f t="shared" si="46"/>
        <v>0</v>
      </c>
      <c r="AD156" s="516">
        <f t="shared" si="47"/>
        <v>2010</v>
      </c>
      <c r="AE156" s="748">
        <f t="shared" si="48"/>
        <v>0</v>
      </c>
      <c r="AF156" s="749">
        <f t="shared" si="49"/>
        <v>14957500</v>
      </c>
      <c r="AG156" s="746">
        <f t="shared" si="50"/>
        <v>14957500</v>
      </c>
      <c r="AH156" s="745">
        <f t="shared" si="51"/>
        <v>14957500</v>
      </c>
      <c r="AI156" s="11"/>
    </row>
    <row r="157" spans="1:35" ht="15" hidden="1" customHeight="1" x14ac:dyDescent="0.2">
      <c r="A157" s="775" t="s">
        <v>1221</v>
      </c>
      <c r="B157" s="760">
        <v>125</v>
      </c>
      <c r="C157" s="692" t="s">
        <v>144</v>
      </c>
      <c r="D157" s="693" t="str">
        <f t="shared" si="36"/>
        <v>2.06.03.02.01</v>
      </c>
      <c r="E157" s="694" t="s">
        <v>1032</v>
      </c>
      <c r="F157" s="603" t="s">
        <v>128</v>
      </c>
      <c r="G157" s="695" t="s">
        <v>1125</v>
      </c>
      <c r="H157" s="696" t="s">
        <v>128</v>
      </c>
      <c r="I157" s="695" t="s">
        <v>495</v>
      </c>
      <c r="J157" s="692">
        <v>2010</v>
      </c>
      <c r="K157" s="696" t="s">
        <v>128</v>
      </c>
      <c r="L157" s="696" t="s">
        <v>128</v>
      </c>
      <c r="M157" s="696" t="s">
        <v>128</v>
      </c>
      <c r="N157" s="696" t="s">
        <v>128</v>
      </c>
      <c r="O157" s="696" t="s">
        <v>128</v>
      </c>
      <c r="P157" s="692" t="s">
        <v>130</v>
      </c>
      <c r="Q157" s="814">
        <v>14957500</v>
      </c>
      <c r="R157" s="707"/>
      <c r="S157" s="516" t="str">
        <f t="shared" si="52"/>
        <v>2.06.03</v>
      </c>
      <c r="T157" s="524" t="str">
        <f t="shared" si="37"/>
        <v>KOMPUTER</v>
      </c>
      <c r="U157" s="516">
        <f t="shared" si="38"/>
        <v>4</v>
      </c>
      <c r="V157" s="769">
        <f t="shared" si="39"/>
        <v>3739375</v>
      </c>
      <c r="W157" s="516">
        <f t="shared" si="40"/>
        <v>4</v>
      </c>
      <c r="X157" s="770">
        <f t="shared" si="41"/>
        <v>14957500</v>
      </c>
      <c r="Y157" s="771">
        <f t="shared" si="42"/>
        <v>0</v>
      </c>
      <c r="Z157" s="769">
        <f t="shared" si="43"/>
        <v>0</v>
      </c>
      <c r="AA157" s="769">
        <f t="shared" si="44"/>
        <v>0</v>
      </c>
      <c r="AB157" s="769">
        <f t="shared" si="45"/>
        <v>0</v>
      </c>
      <c r="AC157" s="769">
        <f t="shared" si="46"/>
        <v>0</v>
      </c>
      <c r="AD157" s="516">
        <f t="shared" si="47"/>
        <v>2010</v>
      </c>
      <c r="AE157" s="748">
        <f t="shared" si="48"/>
        <v>0</v>
      </c>
      <c r="AF157" s="749">
        <f t="shared" si="49"/>
        <v>14957500</v>
      </c>
      <c r="AG157" s="746">
        <f t="shared" si="50"/>
        <v>14957500</v>
      </c>
      <c r="AH157" s="745">
        <f t="shared" si="51"/>
        <v>14957500</v>
      </c>
      <c r="AI157" s="11"/>
    </row>
    <row r="158" spans="1:35" ht="15" hidden="1" customHeight="1" x14ac:dyDescent="0.2">
      <c r="A158" s="775" t="s">
        <v>1221</v>
      </c>
      <c r="B158" s="760">
        <v>126</v>
      </c>
      <c r="C158" s="692" t="s">
        <v>144</v>
      </c>
      <c r="D158" s="693" t="str">
        <f t="shared" si="36"/>
        <v>2.06.03.02.01</v>
      </c>
      <c r="E158" s="694" t="s">
        <v>1032</v>
      </c>
      <c r="F158" s="603" t="s">
        <v>128</v>
      </c>
      <c r="G158" s="695" t="s">
        <v>1125</v>
      </c>
      <c r="H158" s="696" t="s">
        <v>128</v>
      </c>
      <c r="I158" s="695" t="s">
        <v>495</v>
      </c>
      <c r="J158" s="692">
        <v>2010</v>
      </c>
      <c r="K158" s="696" t="s">
        <v>128</v>
      </c>
      <c r="L158" s="696" t="s">
        <v>128</v>
      </c>
      <c r="M158" s="696" t="s">
        <v>128</v>
      </c>
      <c r="N158" s="696" t="s">
        <v>128</v>
      </c>
      <c r="O158" s="696" t="s">
        <v>128</v>
      </c>
      <c r="P158" s="692" t="s">
        <v>130</v>
      </c>
      <c r="Q158" s="814">
        <v>14957500</v>
      </c>
      <c r="R158" s="707"/>
      <c r="S158" s="516" t="str">
        <f t="shared" si="52"/>
        <v>2.06.03</v>
      </c>
      <c r="T158" s="524" t="str">
        <f t="shared" si="37"/>
        <v>KOMPUTER</v>
      </c>
      <c r="U158" s="516">
        <f t="shared" si="38"/>
        <v>4</v>
      </c>
      <c r="V158" s="769">
        <f t="shared" si="39"/>
        <v>3739375</v>
      </c>
      <c r="W158" s="516">
        <f t="shared" si="40"/>
        <v>4</v>
      </c>
      <c r="X158" s="770">
        <f t="shared" si="41"/>
        <v>14957500</v>
      </c>
      <c r="Y158" s="771">
        <f t="shared" si="42"/>
        <v>0</v>
      </c>
      <c r="Z158" s="769">
        <f t="shared" si="43"/>
        <v>0</v>
      </c>
      <c r="AA158" s="769">
        <f t="shared" si="44"/>
        <v>0</v>
      </c>
      <c r="AB158" s="769">
        <f t="shared" si="45"/>
        <v>0</v>
      </c>
      <c r="AC158" s="769">
        <f t="shared" si="46"/>
        <v>0</v>
      </c>
      <c r="AD158" s="516">
        <f t="shared" si="47"/>
        <v>2010</v>
      </c>
      <c r="AE158" s="748">
        <f t="shared" si="48"/>
        <v>0</v>
      </c>
      <c r="AF158" s="749">
        <f t="shared" si="49"/>
        <v>14957500</v>
      </c>
      <c r="AG158" s="746">
        <f t="shared" si="50"/>
        <v>14957500</v>
      </c>
      <c r="AH158" s="745">
        <f t="shared" si="51"/>
        <v>14957500</v>
      </c>
      <c r="AI158" s="11"/>
    </row>
    <row r="159" spans="1:35" ht="16" hidden="1" x14ac:dyDescent="0.2">
      <c r="A159" s="775" t="s">
        <v>1221</v>
      </c>
      <c r="B159" s="760">
        <v>127</v>
      </c>
      <c r="C159" s="692" t="s">
        <v>218</v>
      </c>
      <c r="D159" s="693" t="str">
        <f t="shared" si="36"/>
        <v>2.06.03.05.02</v>
      </c>
      <c r="E159" s="694" t="s">
        <v>166</v>
      </c>
      <c r="F159" s="603" t="s">
        <v>128</v>
      </c>
      <c r="G159" s="695" t="s">
        <v>1126</v>
      </c>
      <c r="H159" s="692" t="s">
        <v>305</v>
      </c>
      <c r="I159" s="695" t="s">
        <v>495</v>
      </c>
      <c r="J159" s="692">
        <v>2010</v>
      </c>
      <c r="K159" s="696" t="s">
        <v>128</v>
      </c>
      <c r="L159" s="696" t="s">
        <v>128</v>
      </c>
      <c r="M159" s="696" t="s">
        <v>128</v>
      </c>
      <c r="N159" s="696" t="s">
        <v>128</v>
      </c>
      <c r="O159" s="696" t="s">
        <v>128</v>
      </c>
      <c r="P159" s="692" t="s">
        <v>130</v>
      </c>
      <c r="Q159" s="814">
        <v>1685446.9424460432</v>
      </c>
      <c r="R159" s="563"/>
      <c r="S159" s="516" t="str">
        <f t="shared" si="52"/>
        <v>2.06.03</v>
      </c>
      <c r="T159" s="524" t="str">
        <f t="shared" si="37"/>
        <v>KOMPUTER</v>
      </c>
      <c r="U159" s="516">
        <f t="shared" si="38"/>
        <v>4</v>
      </c>
      <c r="V159" s="769">
        <f t="shared" si="39"/>
        <v>421361.73561151081</v>
      </c>
      <c r="W159" s="516">
        <f t="shared" si="40"/>
        <v>4</v>
      </c>
      <c r="X159" s="770">
        <f t="shared" si="41"/>
        <v>1685446.9424460432</v>
      </c>
      <c r="Y159" s="771">
        <f t="shared" si="42"/>
        <v>0</v>
      </c>
      <c r="Z159" s="769">
        <f t="shared" si="43"/>
        <v>0</v>
      </c>
      <c r="AA159" s="769">
        <f t="shared" si="44"/>
        <v>0</v>
      </c>
      <c r="AB159" s="769">
        <f t="shared" si="45"/>
        <v>0</v>
      </c>
      <c r="AC159" s="769">
        <f t="shared" si="46"/>
        <v>0</v>
      </c>
      <c r="AD159" s="516">
        <f t="shared" si="47"/>
        <v>2010</v>
      </c>
      <c r="AE159" s="748">
        <f t="shared" si="48"/>
        <v>0</v>
      </c>
      <c r="AF159" s="749">
        <f t="shared" si="49"/>
        <v>1685446.9424460432</v>
      </c>
      <c r="AG159" s="746">
        <f t="shared" si="50"/>
        <v>1685446.9424460432</v>
      </c>
      <c r="AH159" s="745">
        <f t="shared" si="51"/>
        <v>1685446.9424460432</v>
      </c>
      <c r="AI159" s="11"/>
    </row>
    <row r="160" spans="1:35" ht="16" hidden="1" x14ac:dyDescent="0.2">
      <c r="A160" s="775" t="s">
        <v>1221</v>
      </c>
      <c r="B160" s="760">
        <v>128</v>
      </c>
      <c r="C160" s="692" t="s">
        <v>218</v>
      </c>
      <c r="D160" s="693" t="str">
        <f t="shared" si="36"/>
        <v>2.06.03.05.02</v>
      </c>
      <c r="E160" s="694" t="s">
        <v>166</v>
      </c>
      <c r="F160" s="603" t="s">
        <v>128</v>
      </c>
      <c r="G160" s="695" t="s">
        <v>1126</v>
      </c>
      <c r="H160" s="692" t="s">
        <v>305</v>
      </c>
      <c r="I160" s="695" t="s">
        <v>495</v>
      </c>
      <c r="J160" s="692">
        <v>2010</v>
      </c>
      <c r="K160" s="696" t="s">
        <v>128</v>
      </c>
      <c r="L160" s="696" t="s">
        <v>128</v>
      </c>
      <c r="M160" s="696" t="s">
        <v>128</v>
      </c>
      <c r="N160" s="696" t="s">
        <v>128</v>
      </c>
      <c r="O160" s="696" t="s">
        <v>128</v>
      </c>
      <c r="P160" s="692" t="s">
        <v>130</v>
      </c>
      <c r="Q160" s="814">
        <v>1685446.9424460432</v>
      </c>
      <c r="R160" s="707"/>
      <c r="S160" s="516" t="str">
        <f t="shared" si="52"/>
        <v>2.06.03</v>
      </c>
      <c r="T160" s="524" t="str">
        <f t="shared" si="37"/>
        <v>KOMPUTER</v>
      </c>
      <c r="U160" s="516">
        <f t="shared" si="38"/>
        <v>4</v>
      </c>
      <c r="V160" s="769">
        <f t="shared" si="39"/>
        <v>421361.73561151081</v>
      </c>
      <c r="W160" s="516">
        <f t="shared" si="40"/>
        <v>4</v>
      </c>
      <c r="X160" s="770">
        <f t="shared" si="41"/>
        <v>1685446.9424460432</v>
      </c>
      <c r="Y160" s="771">
        <f t="shared" si="42"/>
        <v>0</v>
      </c>
      <c r="Z160" s="769">
        <f t="shared" si="43"/>
        <v>0</v>
      </c>
      <c r="AA160" s="769">
        <f t="shared" si="44"/>
        <v>0</v>
      </c>
      <c r="AB160" s="769">
        <f t="shared" si="45"/>
        <v>0</v>
      </c>
      <c r="AC160" s="769">
        <f t="shared" si="46"/>
        <v>0</v>
      </c>
      <c r="AD160" s="516">
        <f t="shared" si="47"/>
        <v>2010</v>
      </c>
      <c r="AE160" s="748">
        <f t="shared" si="48"/>
        <v>0</v>
      </c>
      <c r="AF160" s="749">
        <f t="shared" si="49"/>
        <v>1685446.9424460432</v>
      </c>
      <c r="AG160" s="746">
        <f t="shared" si="50"/>
        <v>1685446.9424460432</v>
      </c>
      <c r="AH160" s="745">
        <f t="shared" si="51"/>
        <v>1685446.9424460432</v>
      </c>
      <c r="AI160" s="11"/>
    </row>
    <row r="161" spans="1:35" ht="16" hidden="1" x14ac:dyDescent="0.2">
      <c r="A161" s="775" t="s">
        <v>1221</v>
      </c>
      <c r="B161" s="760">
        <v>129</v>
      </c>
      <c r="C161" s="692" t="s">
        <v>1211</v>
      </c>
      <c r="D161" s="693" t="str">
        <f t="shared" ref="D161:D224" si="53">MID(C161,2,18)</f>
        <v>2.06.01.05.40</v>
      </c>
      <c r="E161" s="694" t="s">
        <v>1033</v>
      </c>
      <c r="F161" s="603" t="s">
        <v>128</v>
      </c>
      <c r="G161" s="695" t="s">
        <v>264</v>
      </c>
      <c r="H161" s="692" t="s">
        <v>306</v>
      </c>
      <c r="I161" s="695" t="s">
        <v>256</v>
      </c>
      <c r="J161" s="692">
        <v>2010</v>
      </c>
      <c r="K161" s="696" t="s">
        <v>128</v>
      </c>
      <c r="L161" s="696" t="s">
        <v>128</v>
      </c>
      <c r="M161" s="696" t="s">
        <v>128</v>
      </c>
      <c r="N161" s="696" t="s">
        <v>128</v>
      </c>
      <c r="O161" s="696" t="s">
        <v>128</v>
      </c>
      <c r="P161" s="692" t="s">
        <v>130</v>
      </c>
      <c r="Q161" s="814">
        <v>4899032.4460431654</v>
      </c>
      <c r="R161" s="563"/>
      <c r="S161" s="516" t="str">
        <f t="shared" si="52"/>
        <v>2.06.01</v>
      </c>
      <c r="T161" s="524" t="str">
        <f t="shared" ref="T161:T165" si="54">VLOOKUP(S161,kelompok,2,0)</f>
        <v>ALAT KANTOR</v>
      </c>
      <c r="U161" s="516">
        <f t="shared" ref="U161:U165" si="55">VLOOKUP(S161,MASAMANFAAT,4,0)</f>
        <v>5</v>
      </c>
      <c r="V161" s="769">
        <f t="shared" ref="V161:V224" si="56">(Q161)/U161</f>
        <v>979806.48920863308</v>
      </c>
      <c r="W161" s="516">
        <f t="shared" ref="W161:W224" si="57">2013-AD161+1</f>
        <v>4</v>
      </c>
      <c r="X161" s="770">
        <f t="shared" ref="X161:X224" si="58">IF(W161&gt;U161,Q161,V161*W161)</f>
        <v>3919225.9568345323</v>
      </c>
      <c r="Y161" s="771">
        <f t="shared" ref="Y161:Y224" si="59">IF(Q161=X161,0,V161)</f>
        <v>979806.48920863308</v>
      </c>
      <c r="Z161" s="769">
        <f t="shared" ref="Z161:Z224" si="60">IF(Q161=X161+Y161,0,V161)</f>
        <v>0</v>
      </c>
      <c r="AA161" s="769">
        <f t="shared" ref="AA161:AA224" si="61">IF(Q161=X161+Y161+Z161,0,V161)</f>
        <v>0</v>
      </c>
      <c r="AB161" s="769">
        <f t="shared" ref="AB161:AB224" si="62">IF(Q161=X161+Y161+Z161+AA161,0,V161)</f>
        <v>0</v>
      </c>
      <c r="AC161" s="769">
        <f t="shared" ref="AC161:AC224" si="63">IF(Q161=X161+Y161+Z161+AA161+AB161,0,V161)</f>
        <v>0</v>
      </c>
      <c r="AD161" s="516">
        <f t="shared" ref="AD161:AD165" si="64">J161</f>
        <v>2010</v>
      </c>
      <c r="AE161" s="748">
        <f t="shared" ref="AE161:AE224" si="65">Q161-(X161+Y161+Z161+AA161+AB161+AC161)</f>
        <v>0</v>
      </c>
      <c r="AF161" s="749">
        <f t="shared" ref="AF161:AF224" si="66">X161+Y161+Z161+AA161</f>
        <v>4899032.4460431654</v>
      </c>
      <c r="AG161" s="746">
        <f t="shared" si="50"/>
        <v>4899032.4460431654</v>
      </c>
      <c r="AH161" s="745">
        <f t="shared" si="51"/>
        <v>4899032.4460431654</v>
      </c>
      <c r="AI161" s="11"/>
    </row>
    <row r="162" spans="1:35" ht="16" hidden="1" x14ac:dyDescent="0.2">
      <c r="A162" s="775" t="s">
        <v>1221</v>
      </c>
      <c r="B162" s="760">
        <v>130</v>
      </c>
      <c r="C162" s="692" t="s">
        <v>1211</v>
      </c>
      <c r="D162" s="693" t="str">
        <f t="shared" si="53"/>
        <v>2.06.01.05.40</v>
      </c>
      <c r="E162" s="694" t="s">
        <v>1033</v>
      </c>
      <c r="F162" s="603" t="s">
        <v>128</v>
      </c>
      <c r="G162" s="695" t="s">
        <v>264</v>
      </c>
      <c r="H162" s="692" t="s">
        <v>306</v>
      </c>
      <c r="I162" s="695" t="s">
        <v>256</v>
      </c>
      <c r="J162" s="692">
        <v>2010</v>
      </c>
      <c r="K162" s="696" t="s">
        <v>128</v>
      </c>
      <c r="L162" s="696" t="s">
        <v>128</v>
      </c>
      <c r="M162" s="696" t="s">
        <v>128</v>
      </c>
      <c r="N162" s="696" t="s">
        <v>128</v>
      </c>
      <c r="O162" s="696" t="s">
        <v>128</v>
      </c>
      <c r="P162" s="692" t="s">
        <v>130</v>
      </c>
      <c r="Q162" s="814">
        <v>4899032.4460431654</v>
      </c>
      <c r="R162" s="707"/>
      <c r="S162" s="516" t="str">
        <f t="shared" si="52"/>
        <v>2.06.01</v>
      </c>
      <c r="T162" s="524" t="str">
        <f t="shared" si="54"/>
        <v>ALAT KANTOR</v>
      </c>
      <c r="U162" s="516">
        <f t="shared" si="55"/>
        <v>5</v>
      </c>
      <c r="V162" s="769">
        <f t="shared" si="56"/>
        <v>979806.48920863308</v>
      </c>
      <c r="W162" s="516">
        <f t="shared" si="57"/>
        <v>4</v>
      </c>
      <c r="X162" s="770">
        <f t="shared" si="58"/>
        <v>3919225.9568345323</v>
      </c>
      <c r="Y162" s="771">
        <f t="shared" si="59"/>
        <v>979806.48920863308</v>
      </c>
      <c r="Z162" s="769">
        <f t="shared" si="60"/>
        <v>0</v>
      </c>
      <c r="AA162" s="769">
        <f t="shared" si="61"/>
        <v>0</v>
      </c>
      <c r="AB162" s="769">
        <f t="shared" si="62"/>
        <v>0</v>
      </c>
      <c r="AC162" s="769">
        <f t="shared" si="63"/>
        <v>0</v>
      </c>
      <c r="AD162" s="516">
        <f t="shared" si="64"/>
        <v>2010</v>
      </c>
      <c r="AE162" s="748">
        <f t="shared" si="65"/>
        <v>0</v>
      </c>
      <c r="AF162" s="749">
        <f t="shared" si="66"/>
        <v>4899032.4460431654</v>
      </c>
      <c r="AG162" s="746">
        <f t="shared" ref="AG162:AG225" si="67">X162+Y162+Z162+AA162+AB162</f>
        <v>4899032.4460431654</v>
      </c>
      <c r="AH162" s="745">
        <f t="shared" ref="AH162:AH225" si="68">X162+Y162+Z162+AA162+AB162+AC162</f>
        <v>4899032.4460431654</v>
      </c>
      <c r="AI162" s="11"/>
    </row>
    <row r="163" spans="1:35" ht="16" hidden="1" x14ac:dyDescent="0.2">
      <c r="A163" s="775" t="s">
        <v>1221</v>
      </c>
      <c r="B163" s="760">
        <v>131</v>
      </c>
      <c r="C163" s="692" t="s">
        <v>1211</v>
      </c>
      <c r="D163" s="693" t="str">
        <f t="shared" si="53"/>
        <v>2.06.01.05.40</v>
      </c>
      <c r="E163" s="694" t="s">
        <v>1033</v>
      </c>
      <c r="F163" s="603" t="s">
        <v>128</v>
      </c>
      <c r="G163" s="695" t="s">
        <v>264</v>
      </c>
      <c r="H163" s="692" t="s">
        <v>306</v>
      </c>
      <c r="I163" s="695" t="s">
        <v>256</v>
      </c>
      <c r="J163" s="692">
        <v>2010</v>
      </c>
      <c r="K163" s="696" t="s">
        <v>128</v>
      </c>
      <c r="L163" s="696" t="s">
        <v>128</v>
      </c>
      <c r="M163" s="696" t="s">
        <v>128</v>
      </c>
      <c r="N163" s="696" t="s">
        <v>128</v>
      </c>
      <c r="O163" s="696" t="s">
        <v>128</v>
      </c>
      <c r="P163" s="692" t="s">
        <v>130</v>
      </c>
      <c r="Q163" s="814">
        <v>4899032.4460431654</v>
      </c>
      <c r="R163" s="563"/>
      <c r="S163" s="516" t="str">
        <f t="shared" si="52"/>
        <v>2.06.01</v>
      </c>
      <c r="T163" s="524" t="str">
        <f t="shared" si="54"/>
        <v>ALAT KANTOR</v>
      </c>
      <c r="U163" s="516">
        <f t="shared" si="55"/>
        <v>5</v>
      </c>
      <c r="V163" s="769">
        <f t="shared" si="56"/>
        <v>979806.48920863308</v>
      </c>
      <c r="W163" s="516">
        <f t="shared" si="57"/>
        <v>4</v>
      </c>
      <c r="X163" s="770">
        <f t="shared" si="58"/>
        <v>3919225.9568345323</v>
      </c>
      <c r="Y163" s="771">
        <f t="shared" si="59"/>
        <v>979806.48920863308</v>
      </c>
      <c r="Z163" s="769">
        <f t="shared" si="60"/>
        <v>0</v>
      </c>
      <c r="AA163" s="769">
        <f t="shared" si="61"/>
        <v>0</v>
      </c>
      <c r="AB163" s="769">
        <f t="shared" si="62"/>
        <v>0</v>
      </c>
      <c r="AC163" s="769">
        <f t="shared" si="63"/>
        <v>0</v>
      </c>
      <c r="AD163" s="516">
        <f t="shared" si="64"/>
        <v>2010</v>
      </c>
      <c r="AE163" s="748">
        <f t="shared" si="65"/>
        <v>0</v>
      </c>
      <c r="AF163" s="749">
        <f t="shared" si="66"/>
        <v>4899032.4460431654</v>
      </c>
      <c r="AG163" s="746">
        <f t="shared" si="67"/>
        <v>4899032.4460431654</v>
      </c>
      <c r="AH163" s="745">
        <f t="shared" si="68"/>
        <v>4899032.4460431654</v>
      </c>
      <c r="AI163" s="11"/>
    </row>
    <row r="164" spans="1:35" ht="16" hidden="1" x14ac:dyDescent="0.2">
      <c r="A164" s="775" t="s">
        <v>1221</v>
      </c>
      <c r="B164" s="760">
        <v>132</v>
      </c>
      <c r="C164" s="692" t="s">
        <v>1211</v>
      </c>
      <c r="D164" s="693" t="str">
        <f t="shared" si="53"/>
        <v>2.06.01.05.40</v>
      </c>
      <c r="E164" s="694" t="s">
        <v>1033</v>
      </c>
      <c r="F164" s="603" t="s">
        <v>128</v>
      </c>
      <c r="G164" s="695" t="s">
        <v>264</v>
      </c>
      <c r="H164" s="692" t="s">
        <v>306</v>
      </c>
      <c r="I164" s="695" t="s">
        <v>256</v>
      </c>
      <c r="J164" s="692">
        <v>2010</v>
      </c>
      <c r="K164" s="696" t="s">
        <v>128</v>
      </c>
      <c r="L164" s="696" t="s">
        <v>128</v>
      </c>
      <c r="M164" s="696" t="s">
        <v>128</v>
      </c>
      <c r="N164" s="696" t="s">
        <v>128</v>
      </c>
      <c r="O164" s="696" t="s">
        <v>128</v>
      </c>
      <c r="P164" s="692" t="s">
        <v>130</v>
      </c>
      <c r="Q164" s="814">
        <v>4899032.4460431654</v>
      </c>
      <c r="R164" s="563"/>
      <c r="S164" s="516" t="str">
        <f t="shared" si="52"/>
        <v>2.06.01</v>
      </c>
      <c r="T164" s="524" t="str">
        <f t="shared" si="54"/>
        <v>ALAT KANTOR</v>
      </c>
      <c r="U164" s="516">
        <f t="shared" si="55"/>
        <v>5</v>
      </c>
      <c r="V164" s="769">
        <f t="shared" si="56"/>
        <v>979806.48920863308</v>
      </c>
      <c r="W164" s="516">
        <f t="shared" si="57"/>
        <v>4</v>
      </c>
      <c r="X164" s="770">
        <f t="shared" si="58"/>
        <v>3919225.9568345323</v>
      </c>
      <c r="Y164" s="771">
        <f t="shared" si="59"/>
        <v>979806.48920863308</v>
      </c>
      <c r="Z164" s="769">
        <f t="shared" si="60"/>
        <v>0</v>
      </c>
      <c r="AA164" s="769">
        <f t="shared" si="61"/>
        <v>0</v>
      </c>
      <c r="AB164" s="769">
        <f t="shared" si="62"/>
        <v>0</v>
      </c>
      <c r="AC164" s="769">
        <f t="shared" si="63"/>
        <v>0</v>
      </c>
      <c r="AD164" s="516">
        <f t="shared" si="64"/>
        <v>2010</v>
      </c>
      <c r="AE164" s="748">
        <f t="shared" si="65"/>
        <v>0</v>
      </c>
      <c r="AF164" s="749">
        <f t="shared" si="66"/>
        <v>4899032.4460431654</v>
      </c>
      <c r="AG164" s="746">
        <f t="shared" si="67"/>
        <v>4899032.4460431654</v>
      </c>
      <c r="AH164" s="745">
        <f t="shared" si="68"/>
        <v>4899032.4460431654</v>
      </c>
      <c r="AI164" s="11"/>
    </row>
    <row r="165" spans="1:35" ht="16" hidden="1" x14ac:dyDescent="0.2">
      <c r="A165" s="775" t="s">
        <v>1221</v>
      </c>
      <c r="B165" s="760">
        <v>133</v>
      </c>
      <c r="C165" s="692" t="s">
        <v>1211</v>
      </c>
      <c r="D165" s="693" t="str">
        <f t="shared" si="53"/>
        <v>2.06.01.05.40</v>
      </c>
      <c r="E165" s="694" t="s">
        <v>1033</v>
      </c>
      <c r="F165" s="603" t="s">
        <v>128</v>
      </c>
      <c r="G165" s="695" t="s">
        <v>264</v>
      </c>
      <c r="H165" s="692" t="s">
        <v>306</v>
      </c>
      <c r="I165" s="695" t="s">
        <v>256</v>
      </c>
      <c r="J165" s="692">
        <v>2010</v>
      </c>
      <c r="K165" s="696" t="s">
        <v>128</v>
      </c>
      <c r="L165" s="696" t="s">
        <v>128</v>
      </c>
      <c r="M165" s="696" t="s">
        <v>128</v>
      </c>
      <c r="N165" s="696" t="s">
        <v>128</v>
      </c>
      <c r="O165" s="696" t="s">
        <v>128</v>
      </c>
      <c r="P165" s="692" t="s">
        <v>130</v>
      </c>
      <c r="Q165" s="814">
        <v>4899032.4460431654</v>
      </c>
      <c r="R165" s="707"/>
      <c r="S165" s="516" t="str">
        <f t="shared" si="52"/>
        <v>2.06.01</v>
      </c>
      <c r="T165" s="524" t="str">
        <f t="shared" si="54"/>
        <v>ALAT KANTOR</v>
      </c>
      <c r="U165" s="516">
        <f t="shared" si="55"/>
        <v>5</v>
      </c>
      <c r="V165" s="769">
        <f t="shared" si="56"/>
        <v>979806.48920863308</v>
      </c>
      <c r="W165" s="516">
        <f t="shared" si="57"/>
        <v>4</v>
      </c>
      <c r="X165" s="770">
        <f t="shared" si="58"/>
        <v>3919225.9568345323</v>
      </c>
      <c r="Y165" s="771">
        <f t="shared" si="59"/>
        <v>979806.48920863308</v>
      </c>
      <c r="Z165" s="769">
        <f t="shared" si="60"/>
        <v>0</v>
      </c>
      <c r="AA165" s="769">
        <f t="shared" si="61"/>
        <v>0</v>
      </c>
      <c r="AB165" s="769">
        <f t="shared" si="62"/>
        <v>0</v>
      </c>
      <c r="AC165" s="769">
        <f t="shared" si="63"/>
        <v>0</v>
      </c>
      <c r="AD165" s="516">
        <f t="shared" si="64"/>
        <v>2010</v>
      </c>
      <c r="AE165" s="748">
        <f t="shared" si="65"/>
        <v>0</v>
      </c>
      <c r="AF165" s="749">
        <f t="shared" si="66"/>
        <v>4899032.4460431654</v>
      </c>
      <c r="AG165" s="746">
        <f t="shared" si="67"/>
        <v>4899032.4460431654</v>
      </c>
      <c r="AH165" s="745">
        <f t="shared" si="68"/>
        <v>4899032.4460431654</v>
      </c>
      <c r="AI165" s="11"/>
    </row>
    <row r="166" spans="1:35" ht="33.5" hidden="1" customHeight="1" x14ac:dyDescent="0.2">
      <c r="A166" s="775" t="s">
        <v>1221</v>
      </c>
      <c r="B166" s="760"/>
      <c r="C166" s="696"/>
      <c r="D166" s="693" t="str">
        <f t="shared" si="53"/>
        <v/>
      </c>
      <c r="E166" s="694" t="s">
        <v>1034</v>
      </c>
      <c r="F166" s="603"/>
      <c r="G166" s="695" t="s">
        <v>935</v>
      </c>
      <c r="H166" s="692"/>
      <c r="I166" s="695" t="s">
        <v>935</v>
      </c>
      <c r="J166" s="692"/>
      <c r="K166" s="696"/>
      <c r="L166" s="696"/>
      <c r="M166" s="696"/>
      <c r="N166" s="696"/>
      <c r="O166" s="696"/>
      <c r="P166" s="692"/>
      <c r="Q166" s="814"/>
      <c r="R166" s="563"/>
      <c r="S166" s="516" t="str">
        <f t="shared" si="52"/>
        <v/>
      </c>
      <c r="T166" s="524"/>
      <c r="U166" s="516"/>
      <c r="V166" s="769"/>
      <c r="W166" s="516"/>
      <c r="X166" s="770"/>
      <c r="Y166" s="771"/>
      <c r="Z166" s="769"/>
      <c r="AA166" s="769"/>
      <c r="AB166" s="769"/>
      <c r="AC166" s="769"/>
      <c r="AD166" s="516"/>
      <c r="AE166" s="748"/>
      <c r="AF166" s="749"/>
      <c r="AG166" s="746"/>
      <c r="AH166" s="745"/>
      <c r="AI166" s="11"/>
    </row>
    <row r="167" spans="1:35" ht="16" hidden="1" x14ac:dyDescent="0.2">
      <c r="A167" s="775" t="s">
        <v>1221</v>
      </c>
      <c r="B167" s="760">
        <v>135</v>
      </c>
      <c r="C167" s="696" t="s">
        <v>216</v>
      </c>
      <c r="D167" s="693" t="str">
        <f t="shared" si="53"/>
        <v>2.06.02.06.50</v>
      </c>
      <c r="E167" s="694" t="s">
        <v>1035</v>
      </c>
      <c r="F167" s="603" t="s">
        <v>128</v>
      </c>
      <c r="G167" s="695" t="s">
        <v>1127</v>
      </c>
      <c r="H167" s="692" t="s">
        <v>426</v>
      </c>
      <c r="I167" s="695" t="s">
        <v>270</v>
      </c>
      <c r="J167" s="692">
        <v>2011</v>
      </c>
      <c r="K167" s="696" t="s">
        <v>128</v>
      </c>
      <c r="L167" s="696" t="s">
        <v>128</v>
      </c>
      <c r="M167" s="696" t="s">
        <v>128</v>
      </c>
      <c r="N167" s="696" t="s">
        <v>128</v>
      </c>
      <c r="O167" s="696" t="s">
        <v>128</v>
      </c>
      <c r="P167" s="692" t="s">
        <v>130</v>
      </c>
      <c r="Q167" s="814">
        <v>1265865.6588880001</v>
      </c>
      <c r="R167" s="712"/>
      <c r="S167" s="516" t="str">
        <f t="shared" si="52"/>
        <v>2.06.02</v>
      </c>
      <c r="T167" s="524" t="str">
        <f>VLOOKUP(S167,kelompok,2,0)</f>
        <v>ALAT RUMAH TANGGA</v>
      </c>
      <c r="U167" s="516">
        <f>VLOOKUP(S167,MASAMANFAAT,4,0)</f>
        <v>5</v>
      </c>
      <c r="V167" s="769">
        <f t="shared" si="56"/>
        <v>253173.13177760001</v>
      </c>
      <c r="W167" s="516">
        <f t="shared" si="57"/>
        <v>3</v>
      </c>
      <c r="X167" s="770">
        <f t="shared" si="58"/>
        <v>759519.39533279999</v>
      </c>
      <c r="Y167" s="771">
        <f t="shared" si="59"/>
        <v>253173.13177760001</v>
      </c>
      <c r="Z167" s="769">
        <f t="shared" si="60"/>
        <v>253173.13177760001</v>
      </c>
      <c r="AA167" s="769">
        <f t="shared" si="61"/>
        <v>0</v>
      </c>
      <c r="AB167" s="769">
        <f t="shared" si="62"/>
        <v>0</v>
      </c>
      <c r="AC167" s="769">
        <f t="shared" si="63"/>
        <v>0</v>
      </c>
      <c r="AD167" s="516">
        <f>J167</f>
        <v>2011</v>
      </c>
      <c r="AE167" s="748">
        <f t="shared" si="65"/>
        <v>0</v>
      </c>
      <c r="AF167" s="749">
        <f t="shared" si="66"/>
        <v>1265865.6588880001</v>
      </c>
      <c r="AG167" s="746">
        <f t="shared" si="67"/>
        <v>1265865.6588880001</v>
      </c>
      <c r="AH167" s="745">
        <f t="shared" si="68"/>
        <v>1265865.6588880001</v>
      </c>
      <c r="AI167" s="11"/>
    </row>
    <row r="168" spans="1:35" ht="16" hidden="1" x14ac:dyDescent="0.2">
      <c r="A168" s="775" t="s">
        <v>1221</v>
      </c>
      <c r="B168" s="760">
        <v>136</v>
      </c>
      <c r="C168" s="696" t="s">
        <v>216</v>
      </c>
      <c r="D168" s="693" t="str">
        <f t="shared" si="53"/>
        <v>2.06.02.06.50</v>
      </c>
      <c r="E168" s="694" t="s">
        <v>1035</v>
      </c>
      <c r="F168" s="603" t="s">
        <v>128</v>
      </c>
      <c r="G168" s="695" t="s">
        <v>1127</v>
      </c>
      <c r="H168" s="692" t="s">
        <v>427</v>
      </c>
      <c r="I168" s="695" t="s">
        <v>270</v>
      </c>
      <c r="J168" s="692">
        <v>2011</v>
      </c>
      <c r="K168" s="696" t="s">
        <v>128</v>
      </c>
      <c r="L168" s="696" t="s">
        <v>128</v>
      </c>
      <c r="M168" s="696" t="s">
        <v>128</v>
      </c>
      <c r="N168" s="696" t="s">
        <v>128</v>
      </c>
      <c r="O168" s="696" t="s">
        <v>128</v>
      </c>
      <c r="P168" s="692" t="s">
        <v>130</v>
      </c>
      <c r="Q168" s="814">
        <v>3209710.0169990002</v>
      </c>
      <c r="R168" s="712"/>
      <c r="S168" s="516" t="str">
        <f t="shared" si="52"/>
        <v>2.06.02</v>
      </c>
      <c r="T168" s="524" t="str">
        <f>VLOOKUP(S168,kelompok,2,0)</f>
        <v>ALAT RUMAH TANGGA</v>
      </c>
      <c r="U168" s="516">
        <f>VLOOKUP(S168,MASAMANFAAT,4,0)</f>
        <v>5</v>
      </c>
      <c r="V168" s="769">
        <f t="shared" si="56"/>
        <v>641942.00339980004</v>
      </c>
      <c r="W168" s="516">
        <f t="shared" si="57"/>
        <v>3</v>
      </c>
      <c r="X168" s="770">
        <f t="shared" si="58"/>
        <v>1925826.0101994001</v>
      </c>
      <c r="Y168" s="771">
        <f t="shared" si="59"/>
        <v>641942.00339980004</v>
      </c>
      <c r="Z168" s="769">
        <f t="shared" si="60"/>
        <v>641942.00339980004</v>
      </c>
      <c r="AA168" s="769">
        <f t="shared" si="61"/>
        <v>0</v>
      </c>
      <c r="AB168" s="769">
        <f t="shared" si="62"/>
        <v>0</v>
      </c>
      <c r="AC168" s="769">
        <f t="shared" si="63"/>
        <v>0</v>
      </c>
      <c r="AD168" s="516">
        <f>J168</f>
        <v>2011</v>
      </c>
      <c r="AE168" s="748">
        <f t="shared" si="65"/>
        <v>0</v>
      </c>
      <c r="AF168" s="749">
        <f t="shared" si="66"/>
        <v>3209710.0169990002</v>
      </c>
      <c r="AG168" s="746">
        <f t="shared" si="67"/>
        <v>3209710.0169990002</v>
      </c>
      <c r="AH168" s="745">
        <f t="shared" si="68"/>
        <v>3209710.0169990002</v>
      </c>
      <c r="AI168" s="11"/>
    </row>
    <row r="169" spans="1:35" ht="16" hidden="1" x14ac:dyDescent="0.2">
      <c r="A169" s="775" t="s">
        <v>1221</v>
      </c>
      <c r="B169" s="760">
        <v>137</v>
      </c>
      <c r="C169" s="696" t="s">
        <v>216</v>
      </c>
      <c r="D169" s="693" t="str">
        <f t="shared" si="53"/>
        <v>2.06.02.06.50</v>
      </c>
      <c r="E169" s="694" t="s">
        <v>1035</v>
      </c>
      <c r="F169" s="603" t="s">
        <v>128</v>
      </c>
      <c r="G169" s="695" t="s">
        <v>1127</v>
      </c>
      <c r="H169" s="692" t="s">
        <v>428</v>
      </c>
      <c r="I169" s="695" t="s">
        <v>270</v>
      </c>
      <c r="J169" s="692">
        <v>2011</v>
      </c>
      <c r="K169" s="696" t="s">
        <v>128</v>
      </c>
      <c r="L169" s="696" t="s">
        <v>128</v>
      </c>
      <c r="M169" s="696" t="s">
        <v>128</v>
      </c>
      <c r="N169" s="696" t="s">
        <v>128</v>
      </c>
      <c r="O169" s="696" t="s">
        <v>128</v>
      </c>
      <c r="P169" s="692" t="s">
        <v>130</v>
      </c>
      <c r="Q169" s="814">
        <v>919241.40999900002</v>
      </c>
      <c r="R169" s="712"/>
      <c r="S169" s="516" t="str">
        <f t="shared" si="52"/>
        <v>2.06.02</v>
      </c>
      <c r="T169" s="524" t="str">
        <f>VLOOKUP(S169,kelompok,2,0)</f>
        <v>ALAT RUMAH TANGGA</v>
      </c>
      <c r="U169" s="516">
        <f>VLOOKUP(S169,MASAMANFAAT,4,0)</f>
        <v>5</v>
      </c>
      <c r="V169" s="769">
        <f t="shared" si="56"/>
        <v>183848.2819998</v>
      </c>
      <c r="W169" s="516">
        <f t="shared" si="57"/>
        <v>3</v>
      </c>
      <c r="X169" s="770">
        <f t="shared" si="58"/>
        <v>551544.84599940001</v>
      </c>
      <c r="Y169" s="771">
        <f t="shared" si="59"/>
        <v>183848.2819998</v>
      </c>
      <c r="Z169" s="769">
        <f t="shared" si="60"/>
        <v>183848.2819998</v>
      </c>
      <c r="AA169" s="769">
        <f t="shared" si="61"/>
        <v>0</v>
      </c>
      <c r="AB169" s="769">
        <f t="shared" si="62"/>
        <v>0</v>
      </c>
      <c r="AC169" s="769">
        <f t="shared" si="63"/>
        <v>0</v>
      </c>
      <c r="AD169" s="516">
        <f>J169</f>
        <v>2011</v>
      </c>
      <c r="AE169" s="748">
        <f t="shared" si="65"/>
        <v>0</v>
      </c>
      <c r="AF169" s="749">
        <f t="shared" si="66"/>
        <v>919241.40999900002</v>
      </c>
      <c r="AG169" s="746">
        <f t="shared" si="67"/>
        <v>919241.40999900002</v>
      </c>
      <c r="AH169" s="745">
        <f t="shared" si="68"/>
        <v>919241.40999900002</v>
      </c>
      <c r="AI169" s="11"/>
    </row>
    <row r="170" spans="1:35" ht="16" hidden="1" x14ac:dyDescent="0.2">
      <c r="A170" s="775" t="s">
        <v>1221</v>
      </c>
      <c r="B170" s="760">
        <v>138</v>
      </c>
      <c r="C170" s="696" t="s">
        <v>216</v>
      </c>
      <c r="D170" s="693" t="str">
        <f t="shared" si="53"/>
        <v>2.06.02.06.50</v>
      </c>
      <c r="E170" s="694" t="s">
        <v>1035</v>
      </c>
      <c r="F170" s="603" t="s">
        <v>128</v>
      </c>
      <c r="G170" s="695" t="s">
        <v>1127</v>
      </c>
      <c r="H170" s="692" t="s">
        <v>429</v>
      </c>
      <c r="I170" s="695" t="s">
        <v>270</v>
      </c>
      <c r="J170" s="692">
        <v>2011</v>
      </c>
      <c r="K170" s="696" t="s">
        <v>128</v>
      </c>
      <c r="L170" s="696" t="s">
        <v>128</v>
      </c>
      <c r="M170" s="696" t="s">
        <v>128</v>
      </c>
      <c r="N170" s="696" t="s">
        <v>128</v>
      </c>
      <c r="O170" s="696" t="s">
        <v>128</v>
      </c>
      <c r="P170" s="692" t="s">
        <v>130</v>
      </c>
      <c r="Q170" s="814">
        <v>2501191.7255555</v>
      </c>
      <c r="R170" s="708"/>
      <c r="S170" s="516" t="str">
        <f t="shared" si="52"/>
        <v>2.06.02</v>
      </c>
      <c r="T170" s="524" t="str">
        <f>VLOOKUP(S170,kelompok,2,0)</f>
        <v>ALAT RUMAH TANGGA</v>
      </c>
      <c r="U170" s="516">
        <f>VLOOKUP(S170,MASAMANFAAT,4,0)</f>
        <v>5</v>
      </c>
      <c r="V170" s="769">
        <f t="shared" si="56"/>
        <v>500238.3451111</v>
      </c>
      <c r="W170" s="516">
        <f t="shared" si="57"/>
        <v>3</v>
      </c>
      <c r="X170" s="770">
        <f t="shared" si="58"/>
        <v>1500715.0353333</v>
      </c>
      <c r="Y170" s="771">
        <f t="shared" si="59"/>
        <v>500238.3451111</v>
      </c>
      <c r="Z170" s="769">
        <f t="shared" si="60"/>
        <v>500238.3451111</v>
      </c>
      <c r="AA170" s="769">
        <f t="shared" si="61"/>
        <v>0</v>
      </c>
      <c r="AB170" s="769">
        <f t="shared" si="62"/>
        <v>0</v>
      </c>
      <c r="AC170" s="769">
        <f t="shared" si="63"/>
        <v>0</v>
      </c>
      <c r="AD170" s="516">
        <f>J170</f>
        <v>2011</v>
      </c>
      <c r="AE170" s="748">
        <f t="shared" si="65"/>
        <v>0</v>
      </c>
      <c r="AF170" s="749">
        <f t="shared" si="66"/>
        <v>2501191.7255555</v>
      </c>
      <c r="AG170" s="746">
        <f t="shared" si="67"/>
        <v>2501191.7255555</v>
      </c>
      <c r="AH170" s="745">
        <f t="shared" si="68"/>
        <v>2501191.7255555</v>
      </c>
      <c r="AI170" s="11"/>
    </row>
    <row r="171" spans="1:35" ht="16" hidden="1" x14ac:dyDescent="0.2">
      <c r="A171" s="775" t="s">
        <v>1221</v>
      </c>
      <c r="B171" s="760">
        <v>139</v>
      </c>
      <c r="C171" s="696" t="s">
        <v>216</v>
      </c>
      <c r="D171" s="693" t="str">
        <f t="shared" si="53"/>
        <v>2.06.02.06.50</v>
      </c>
      <c r="E171" s="694" t="s">
        <v>1035</v>
      </c>
      <c r="F171" s="603" t="s">
        <v>128</v>
      </c>
      <c r="G171" s="695" t="s">
        <v>1127</v>
      </c>
      <c r="H171" s="692" t="s">
        <v>426</v>
      </c>
      <c r="I171" s="695" t="s">
        <v>270</v>
      </c>
      <c r="J171" s="692">
        <v>2011</v>
      </c>
      <c r="K171" s="696" t="s">
        <v>128</v>
      </c>
      <c r="L171" s="696" t="s">
        <v>128</v>
      </c>
      <c r="M171" s="696" t="s">
        <v>128</v>
      </c>
      <c r="N171" s="696" t="s">
        <v>128</v>
      </c>
      <c r="O171" s="696" t="s">
        <v>128</v>
      </c>
      <c r="P171" s="692" t="s">
        <v>130</v>
      </c>
      <c r="Q171" s="814">
        <v>1265865.6588880001</v>
      </c>
      <c r="R171" s="712"/>
      <c r="S171" s="516" t="str">
        <f t="shared" si="52"/>
        <v>2.06.02</v>
      </c>
      <c r="T171" s="524" t="str">
        <f>VLOOKUP(S171,kelompok,2,0)</f>
        <v>ALAT RUMAH TANGGA</v>
      </c>
      <c r="U171" s="516">
        <f>VLOOKUP(S171,MASAMANFAAT,4,0)</f>
        <v>5</v>
      </c>
      <c r="V171" s="769">
        <f t="shared" si="56"/>
        <v>253173.13177760001</v>
      </c>
      <c r="W171" s="516">
        <f t="shared" si="57"/>
        <v>3</v>
      </c>
      <c r="X171" s="770">
        <f t="shared" si="58"/>
        <v>759519.39533279999</v>
      </c>
      <c r="Y171" s="771">
        <f t="shared" si="59"/>
        <v>253173.13177760001</v>
      </c>
      <c r="Z171" s="769">
        <f t="shared" si="60"/>
        <v>253173.13177760001</v>
      </c>
      <c r="AA171" s="769">
        <f t="shared" si="61"/>
        <v>0</v>
      </c>
      <c r="AB171" s="769">
        <f t="shared" si="62"/>
        <v>0</v>
      </c>
      <c r="AC171" s="769">
        <f t="shared" si="63"/>
        <v>0</v>
      </c>
      <c r="AD171" s="516">
        <f>J171</f>
        <v>2011</v>
      </c>
      <c r="AE171" s="748">
        <f t="shared" si="65"/>
        <v>0</v>
      </c>
      <c r="AF171" s="749">
        <f t="shared" si="66"/>
        <v>1265865.6588880001</v>
      </c>
      <c r="AG171" s="746">
        <f t="shared" si="67"/>
        <v>1265865.6588880001</v>
      </c>
      <c r="AH171" s="745">
        <f t="shared" si="68"/>
        <v>1265865.6588880001</v>
      </c>
      <c r="AI171" s="11"/>
    </row>
    <row r="172" spans="1:35" ht="33" hidden="1" customHeight="1" x14ac:dyDescent="0.2">
      <c r="A172" s="775" t="s">
        <v>1221</v>
      </c>
      <c r="B172" s="760"/>
      <c r="C172" s="696"/>
      <c r="D172" s="693"/>
      <c r="E172" s="694" t="s">
        <v>1036</v>
      </c>
      <c r="F172" s="603"/>
      <c r="G172" s="695" t="s">
        <v>935</v>
      </c>
      <c r="H172" s="692"/>
      <c r="I172" s="695" t="s">
        <v>935</v>
      </c>
      <c r="J172" s="692"/>
      <c r="K172" s="696"/>
      <c r="L172" s="696"/>
      <c r="M172" s="696"/>
      <c r="N172" s="696"/>
      <c r="O172" s="696"/>
      <c r="P172" s="692"/>
      <c r="Q172" s="814"/>
      <c r="R172" s="563"/>
      <c r="S172" s="516" t="str">
        <f t="shared" si="52"/>
        <v/>
      </c>
      <c r="T172" s="524"/>
      <c r="U172" s="516"/>
      <c r="V172" s="769"/>
      <c r="W172" s="516"/>
      <c r="X172" s="770"/>
      <c r="Y172" s="771"/>
      <c r="Z172" s="769"/>
      <c r="AA172" s="769"/>
      <c r="AB172" s="769"/>
      <c r="AC172" s="769"/>
      <c r="AD172" s="516"/>
      <c r="AE172" s="748"/>
      <c r="AF172" s="749"/>
      <c r="AG172" s="746"/>
      <c r="AH172" s="745"/>
      <c r="AI172" s="11"/>
    </row>
    <row r="173" spans="1:35" ht="18.75" hidden="1" customHeight="1" x14ac:dyDescent="0.2">
      <c r="A173" s="775" t="s">
        <v>1221</v>
      </c>
      <c r="B173" s="760">
        <v>141</v>
      </c>
      <c r="C173" s="696" t="s">
        <v>216</v>
      </c>
      <c r="D173" s="693" t="str">
        <f t="shared" si="53"/>
        <v>2.06.02.06.50</v>
      </c>
      <c r="E173" s="694" t="s">
        <v>1037</v>
      </c>
      <c r="F173" s="603" t="s">
        <v>128</v>
      </c>
      <c r="G173" s="695" t="s">
        <v>1127</v>
      </c>
      <c r="H173" s="692"/>
      <c r="I173" s="695" t="s">
        <v>270</v>
      </c>
      <c r="J173" s="692">
        <v>2011</v>
      </c>
      <c r="K173" s="696" t="s">
        <v>128</v>
      </c>
      <c r="L173" s="696" t="s">
        <v>128</v>
      </c>
      <c r="M173" s="696" t="s">
        <v>128</v>
      </c>
      <c r="N173" s="696" t="s">
        <v>128</v>
      </c>
      <c r="O173" s="696" t="s">
        <v>128</v>
      </c>
      <c r="P173" s="692" t="s">
        <v>130</v>
      </c>
      <c r="Q173" s="814">
        <v>2443137.0099999998</v>
      </c>
      <c r="R173" s="712"/>
      <c r="S173" s="516" t="str">
        <f t="shared" si="52"/>
        <v>2.06.02</v>
      </c>
      <c r="T173" s="524" t="str">
        <f t="shared" ref="T173:T236" si="69">VLOOKUP(S173,kelompok,2,0)</f>
        <v>ALAT RUMAH TANGGA</v>
      </c>
      <c r="U173" s="516">
        <f t="shared" ref="U173:U236" si="70">VLOOKUP(S173,MASAMANFAAT,4,0)</f>
        <v>5</v>
      </c>
      <c r="V173" s="769">
        <f t="shared" si="56"/>
        <v>488627.40199999994</v>
      </c>
      <c r="W173" s="516">
        <f t="shared" si="57"/>
        <v>3</v>
      </c>
      <c r="X173" s="770">
        <f t="shared" si="58"/>
        <v>1465882.2059999998</v>
      </c>
      <c r="Y173" s="771">
        <f t="shared" si="59"/>
        <v>488627.40199999994</v>
      </c>
      <c r="Z173" s="769">
        <f t="shared" si="60"/>
        <v>488627.40199999994</v>
      </c>
      <c r="AA173" s="769">
        <f t="shared" si="61"/>
        <v>0</v>
      </c>
      <c r="AB173" s="769">
        <f t="shared" si="62"/>
        <v>0</v>
      </c>
      <c r="AC173" s="769">
        <f t="shared" si="63"/>
        <v>0</v>
      </c>
      <c r="AD173" s="516">
        <f t="shared" ref="AD173:AD236" si="71">J173</f>
        <v>2011</v>
      </c>
      <c r="AE173" s="748">
        <f t="shared" si="65"/>
        <v>0</v>
      </c>
      <c r="AF173" s="749">
        <f t="shared" si="66"/>
        <v>2443137.0099999998</v>
      </c>
      <c r="AG173" s="746">
        <f t="shared" si="67"/>
        <v>2443137.0099999998</v>
      </c>
      <c r="AH173" s="745">
        <f t="shared" si="68"/>
        <v>2443137.0099999998</v>
      </c>
      <c r="AI173" s="11"/>
    </row>
    <row r="174" spans="1:35" ht="18.75" hidden="1" customHeight="1" x14ac:dyDescent="0.2">
      <c r="A174" s="775" t="s">
        <v>1221</v>
      </c>
      <c r="B174" s="760">
        <v>142</v>
      </c>
      <c r="C174" s="696" t="s">
        <v>216</v>
      </c>
      <c r="D174" s="693" t="str">
        <f t="shared" si="53"/>
        <v>2.06.02.06.50</v>
      </c>
      <c r="E174" s="694" t="s">
        <v>1037</v>
      </c>
      <c r="F174" s="603" t="s">
        <v>128</v>
      </c>
      <c r="G174" s="695" t="s">
        <v>1127</v>
      </c>
      <c r="H174" s="692"/>
      <c r="I174" s="695" t="s">
        <v>270</v>
      </c>
      <c r="J174" s="692">
        <v>2011</v>
      </c>
      <c r="K174" s="696" t="s">
        <v>128</v>
      </c>
      <c r="L174" s="696" t="s">
        <v>128</v>
      </c>
      <c r="M174" s="696" t="s">
        <v>128</v>
      </c>
      <c r="N174" s="696" t="s">
        <v>128</v>
      </c>
      <c r="O174" s="696" t="s">
        <v>128</v>
      </c>
      <c r="P174" s="692" t="s">
        <v>130</v>
      </c>
      <c r="Q174" s="814">
        <v>1221568.5</v>
      </c>
      <c r="R174" s="712"/>
      <c r="S174" s="516" t="str">
        <f t="shared" si="52"/>
        <v>2.06.02</v>
      </c>
      <c r="T174" s="524" t="str">
        <f t="shared" si="69"/>
        <v>ALAT RUMAH TANGGA</v>
      </c>
      <c r="U174" s="516">
        <f t="shared" si="70"/>
        <v>5</v>
      </c>
      <c r="V174" s="769">
        <f t="shared" si="56"/>
        <v>244313.7</v>
      </c>
      <c r="W174" s="516">
        <f t="shared" si="57"/>
        <v>3</v>
      </c>
      <c r="X174" s="770">
        <f t="shared" si="58"/>
        <v>732941.10000000009</v>
      </c>
      <c r="Y174" s="771">
        <f t="shared" si="59"/>
        <v>244313.7</v>
      </c>
      <c r="Z174" s="769">
        <f t="shared" si="60"/>
        <v>244313.7</v>
      </c>
      <c r="AA174" s="769">
        <f t="shared" si="61"/>
        <v>0</v>
      </c>
      <c r="AB174" s="769">
        <f t="shared" si="62"/>
        <v>0</v>
      </c>
      <c r="AC174" s="769">
        <f t="shared" si="63"/>
        <v>0</v>
      </c>
      <c r="AD174" s="516">
        <f t="shared" si="71"/>
        <v>2011</v>
      </c>
      <c r="AE174" s="748">
        <f t="shared" si="65"/>
        <v>0</v>
      </c>
      <c r="AF174" s="749">
        <f t="shared" si="66"/>
        <v>1221568.5</v>
      </c>
      <c r="AG174" s="746">
        <f t="shared" si="67"/>
        <v>1221568.5</v>
      </c>
      <c r="AH174" s="745">
        <f t="shared" si="68"/>
        <v>1221568.5</v>
      </c>
      <c r="AI174" s="11"/>
    </row>
    <row r="175" spans="1:35" ht="18.75" hidden="1" customHeight="1" x14ac:dyDescent="0.2">
      <c r="A175" s="775" t="s">
        <v>1221</v>
      </c>
      <c r="B175" s="760">
        <v>143</v>
      </c>
      <c r="C175" s="696" t="s">
        <v>216</v>
      </c>
      <c r="D175" s="693" t="str">
        <f t="shared" si="53"/>
        <v>2.06.02.06.50</v>
      </c>
      <c r="E175" s="694" t="s">
        <v>1037</v>
      </c>
      <c r="F175" s="603" t="s">
        <v>128</v>
      </c>
      <c r="G175" s="695" t="s">
        <v>1127</v>
      </c>
      <c r="H175" s="692"/>
      <c r="I175" s="695" t="s">
        <v>270</v>
      </c>
      <c r="J175" s="692">
        <v>2011</v>
      </c>
      <c r="K175" s="696" t="s">
        <v>128</v>
      </c>
      <c r="L175" s="696" t="s">
        <v>128</v>
      </c>
      <c r="M175" s="696" t="s">
        <v>128</v>
      </c>
      <c r="N175" s="696" t="s">
        <v>128</v>
      </c>
      <c r="O175" s="696" t="s">
        <v>128</v>
      </c>
      <c r="P175" s="692" t="s">
        <v>130</v>
      </c>
      <c r="Q175" s="814">
        <v>1221568.5</v>
      </c>
      <c r="R175" s="712"/>
      <c r="S175" s="516" t="str">
        <f t="shared" si="52"/>
        <v>2.06.02</v>
      </c>
      <c r="T175" s="524" t="str">
        <f t="shared" si="69"/>
        <v>ALAT RUMAH TANGGA</v>
      </c>
      <c r="U175" s="516">
        <f t="shared" si="70"/>
        <v>5</v>
      </c>
      <c r="V175" s="769">
        <f t="shared" si="56"/>
        <v>244313.7</v>
      </c>
      <c r="W175" s="516">
        <f t="shared" si="57"/>
        <v>3</v>
      </c>
      <c r="X175" s="770">
        <f t="shared" si="58"/>
        <v>732941.10000000009</v>
      </c>
      <c r="Y175" s="771">
        <f t="shared" si="59"/>
        <v>244313.7</v>
      </c>
      <c r="Z175" s="769">
        <f t="shared" si="60"/>
        <v>244313.7</v>
      </c>
      <c r="AA175" s="769">
        <f t="shared" si="61"/>
        <v>0</v>
      </c>
      <c r="AB175" s="769">
        <f t="shared" si="62"/>
        <v>0</v>
      </c>
      <c r="AC175" s="769">
        <f t="shared" si="63"/>
        <v>0</v>
      </c>
      <c r="AD175" s="516">
        <f t="shared" si="71"/>
        <v>2011</v>
      </c>
      <c r="AE175" s="748">
        <f t="shared" si="65"/>
        <v>0</v>
      </c>
      <c r="AF175" s="749">
        <f t="shared" si="66"/>
        <v>1221568.5</v>
      </c>
      <c r="AG175" s="746">
        <f t="shared" si="67"/>
        <v>1221568.5</v>
      </c>
      <c r="AH175" s="745">
        <f t="shared" si="68"/>
        <v>1221568.5</v>
      </c>
      <c r="AI175" s="11"/>
    </row>
    <row r="176" spans="1:35" ht="18.75" hidden="1" customHeight="1" x14ac:dyDescent="0.2">
      <c r="A176" s="775" t="s">
        <v>1221</v>
      </c>
      <c r="B176" s="760">
        <v>144</v>
      </c>
      <c r="C176" s="696" t="s">
        <v>216</v>
      </c>
      <c r="D176" s="693" t="str">
        <f t="shared" si="53"/>
        <v>2.06.02.06.50</v>
      </c>
      <c r="E176" s="694" t="s">
        <v>1037</v>
      </c>
      <c r="F176" s="603" t="s">
        <v>128</v>
      </c>
      <c r="G176" s="695" t="s">
        <v>1127</v>
      </c>
      <c r="H176" s="692"/>
      <c r="I176" s="695" t="s">
        <v>270</v>
      </c>
      <c r="J176" s="692">
        <v>2011</v>
      </c>
      <c r="K176" s="696" t="s">
        <v>128</v>
      </c>
      <c r="L176" s="696" t="s">
        <v>128</v>
      </c>
      <c r="M176" s="696" t="s">
        <v>128</v>
      </c>
      <c r="N176" s="696" t="s">
        <v>128</v>
      </c>
      <c r="O176" s="696" t="s">
        <v>128</v>
      </c>
      <c r="P176" s="692" t="s">
        <v>130</v>
      </c>
      <c r="Q176" s="814">
        <v>1832352.76</v>
      </c>
      <c r="R176" s="712"/>
      <c r="S176" s="516" t="str">
        <f t="shared" si="52"/>
        <v>2.06.02</v>
      </c>
      <c r="T176" s="524" t="str">
        <f t="shared" si="69"/>
        <v>ALAT RUMAH TANGGA</v>
      </c>
      <c r="U176" s="516">
        <f t="shared" si="70"/>
        <v>5</v>
      </c>
      <c r="V176" s="769">
        <f t="shared" si="56"/>
        <v>366470.55200000003</v>
      </c>
      <c r="W176" s="516">
        <f t="shared" si="57"/>
        <v>3</v>
      </c>
      <c r="X176" s="770">
        <f t="shared" si="58"/>
        <v>1099411.656</v>
      </c>
      <c r="Y176" s="771">
        <f t="shared" si="59"/>
        <v>366470.55200000003</v>
      </c>
      <c r="Z176" s="769">
        <f t="shared" si="60"/>
        <v>366470.55200000003</v>
      </c>
      <c r="AA176" s="769">
        <f t="shared" si="61"/>
        <v>0</v>
      </c>
      <c r="AB176" s="769">
        <f t="shared" si="62"/>
        <v>0</v>
      </c>
      <c r="AC176" s="769">
        <f t="shared" si="63"/>
        <v>0</v>
      </c>
      <c r="AD176" s="516">
        <f t="shared" si="71"/>
        <v>2011</v>
      </c>
      <c r="AE176" s="748">
        <f t="shared" si="65"/>
        <v>0</v>
      </c>
      <c r="AF176" s="749">
        <f t="shared" si="66"/>
        <v>1832352.7600000002</v>
      </c>
      <c r="AG176" s="746">
        <f t="shared" si="67"/>
        <v>1832352.7600000002</v>
      </c>
      <c r="AH176" s="745">
        <f t="shared" si="68"/>
        <v>1832352.7600000002</v>
      </c>
      <c r="AI176" s="11"/>
    </row>
    <row r="177" spans="1:35" s="800" customFormat="1" ht="32.25" customHeight="1" x14ac:dyDescent="0.2">
      <c r="A177" s="775" t="s">
        <v>1221</v>
      </c>
      <c r="B177" s="784">
        <v>145</v>
      </c>
      <c r="C177" s="790" t="s">
        <v>215</v>
      </c>
      <c r="D177" s="786" t="str">
        <f t="shared" si="53"/>
        <v>2.06.04.01.06</v>
      </c>
      <c r="E177" s="787" t="s">
        <v>1038</v>
      </c>
      <c r="F177" s="788" t="s">
        <v>128</v>
      </c>
      <c r="G177" s="789" t="s">
        <v>607</v>
      </c>
      <c r="H177" s="790" t="s">
        <v>128</v>
      </c>
      <c r="I177" s="789" t="s">
        <v>1158</v>
      </c>
      <c r="J177" s="785">
        <v>2011</v>
      </c>
      <c r="K177" s="790" t="s">
        <v>128</v>
      </c>
      <c r="L177" s="790" t="s">
        <v>128</v>
      </c>
      <c r="M177" s="790" t="s">
        <v>128</v>
      </c>
      <c r="N177" s="790" t="s">
        <v>128</v>
      </c>
      <c r="O177" s="790" t="s">
        <v>128</v>
      </c>
      <c r="P177" s="785" t="s">
        <v>130</v>
      </c>
      <c r="Q177" s="814">
        <v>918636.97450999997</v>
      </c>
      <c r="R177" s="801" t="s">
        <v>1243</v>
      </c>
      <c r="S177" s="791" t="str">
        <f t="shared" si="52"/>
        <v>2.06.04</v>
      </c>
      <c r="T177" s="792" t="str">
        <f t="shared" si="69"/>
        <v>MEJA DAN KURSI KERJA/RAPAT PEJABAT</v>
      </c>
      <c r="U177" s="791">
        <f t="shared" si="70"/>
        <v>5</v>
      </c>
      <c r="V177" s="793">
        <f t="shared" si="56"/>
        <v>183727.394902</v>
      </c>
      <c r="W177" s="791">
        <f t="shared" si="57"/>
        <v>3</v>
      </c>
      <c r="X177" s="794">
        <f t="shared" si="58"/>
        <v>551182.18470600003</v>
      </c>
      <c r="Y177" s="795">
        <f t="shared" si="59"/>
        <v>183727.394902</v>
      </c>
      <c r="Z177" s="793">
        <f t="shared" si="60"/>
        <v>183727.394902</v>
      </c>
      <c r="AA177" s="793">
        <f t="shared" si="61"/>
        <v>0</v>
      </c>
      <c r="AB177" s="793">
        <f t="shared" si="62"/>
        <v>0</v>
      </c>
      <c r="AC177" s="793">
        <f t="shared" si="63"/>
        <v>0</v>
      </c>
      <c r="AD177" s="791">
        <f t="shared" si="71"/>
        <v>2011</v>
      </c>
      <c r="AE177" s="796">
        <f t="shared" si="65"/>
        <v>0</v>
      </c>
      <c r="AF177" s="797">
        <f t="shared" si="66"/>
        <v>918636.97450999997</v>
      </c>
      <c r="AG177" s="798">
        <f t="shared" si="67"/>
        <v>918636.97450999997</v>
      </c>
      <c r="AH177" s="799">
        <f t="shared" si="68"/>
        <v>918636.97450999997</v>
      </c>
    </row>
    <row r="178" spans="1:35" s="800" customFormat="1" ht="33" customHeight="1" x14ac:dyDescent="0.2">
      <c r="A178" s="775" t="s">
        <v>1221</v>
      </c>
      <c r="B178" s="784">
        <v>146</v>
      </c>
      <c r="C178" s="790" t="s">
        <v>215</v>
      </c>
      <c r="D178" s="786" t="str">
        <f t="shared" si="53"/>
        <v>2.06.04.01.06</v>
      </c>
      <c r="E178" s="787" t="s">
        <v>1038</v>
      </c>
      <c r="F178" s="788" t="s">
        <v>128</v>
      </c>
      <c r="G178" s="789" t="s">
        <v>607</v>
      </c>
      <c r="H178" s="790" t="s">
        <v>128</v>
      </c>
      <c r="I178" s="789" t="s">
        <v>1158</v>
      </c>
      <c r="J178" s="785">
        <v>2011</v>
      </c>
      <c r="K178" s="790" t="s">
        <v>128</v>
      </c>
      <c r="L178" s="790" t="s">
        <v>128</v>
      </c>
      <c r="M178" s="790" t="s">
        <v>128</v>
      </c>
      <c r="N178" s="790" t="s">
        <v>128</v>
      </c>
      <c r="O178" s="790" t="s">
        <v>128</v>
      </c>
      <c r="P178" s="785" t="s">
        <v>130</v>
      </c>
      <c r="Q178" s="814">
        <v>918636.97450999997</v>
      </c>
      <c r="R178" s="801" t="s">
        <v>1243</v>
      </c>
      <c r="S178" s="791" t="str">
        <f t="shared" si="52"/>
        <v>2.06.04</v>
      </c>
      <c r="T178" s="792" t="str">
        <f t="shared" si="69"/>
        <v>MEJA DAN KURSI KERJA/RAPAT PEJABAT</v>
      </c>
      <c r="U178" s="791">
        <f t="shared" si="70"/>
        <v>5</v>
      </c>
      <c r="V178" s="793">
        <f t="shared" si="56"/>
        <v>183727.394902</v>
      </c>
      <c r="W178" s="791">
        <f t="shared" si="57"/>
        <v>3</v>
      </c>
      <c r="X178" s="794">
        <f t="shared" si="58"/>
        <v>551182.18470600003</v>
      </c>
      <c r="Y178" s="795">
        <f t="shared" si="59"/>
        <v>183727.394902</v>
      </c>
      <c r="Z178" s="793">
        <f t="shared" si="60"/>
        <v>183727.394902</v>
      </c>
      <c r="AA178" s="793">
        <f t="shared" si="61"/>
        <v>0</v>
      </c>
      <c r="AB178" s="793">
        <f t="shared" si="62"/>
        <v>0</v>
      </c>
      <c r="AC178" s="793">
        <f t="shared" si="63"/>
        <v>0</v>
      </c>
      <c r="AD178" s="791">
        <f t="shared" si="71"/>
        <v>2011</v>
      </c>
      <c r="AE178" s="796">
        <f t="shared" si="65"/>
        <v>0</v>
      </c>
      <c r="AF178" s="797">
        <f t="shared" si="66"/>
        <v>918636.97450999997</v>
      </c>
      <c r="AG178" s="798">
        <f t="shared" si="67"/>
        <v>918636.97450999997</v>
      </c>
      <c r="AH178" s="799">
        <f t="shared" si="68"/>
        <v>918636.97450999997</v>
      </c>
    </row>
    <row r="179" spans="1:35" s="800" customFormat="1" ht="30" customHeight="1" x14ac:dyDescent="0.2">
      <c r="A179" s="775" t="s">
        <v>1221</v>
      </c>
      <c r="B179" s="784">
        <v>147</v>
      </c>
      <c r="C179" s="790" t="s">
        <v>215</v>
      </c>
      <c r="D179" s="786" t="str">
        <f t="shared" si="53"/>
        <v>2.06.04.01.06</v>
      </c>
      <c r="E179" s="787" t="s">
        <v>1038</v>
      </c>
      <c r="F179" s="788" t="s">
        <v>128</v>
      </c>
      <c r="G179" s="789" t="s">
        <v>607</v>
      </c>
      <c r="H179" s="790" t="s">
        <v>128</v>
      </c>
      <c r="I179" s="789" t="s">
        <v>1158</v>
      </c>
      <c r="J179" s="785">
        <v>2011</v>
      </c>
      <c r="K179" s="790" t="s">
        <v>128</v>
      </c>
      <c r="L179" s="790" t="s">
        <v>128</v>
      </c>
      <c r="M179" s="790" t="s">
        <v>128</v>
      </c>
      <c r="N179" s="790" t="s">
        <v>128</v>
      </c>
      <c r="O179" s="790" t="s">
        <v>128</v>
      </c>
      <c r="P179" s="785" t="s">
        <v>130</v>
      </c>
      <c r="Q179" s="814">
        <v>918636.97450999997</v>
      </c>
      <c r="R179" s="801" t="s">
        <v>1243</v>
      </c>
      <c r="S179" s="791" t="str">
        <f t="shared" si="52"/>
        <v>2.06.04</v>
      </c>
      <c r="T179" s="792" t="str">
        <f t="shared" si="69"/>
        <v>MEJA DAN KURSI KERJA/RAPAT PEJABAT</v>
      </c>
      <c r="U179" s="791">
        <f t="shared" si="70"/>
        <v>5</v>
      </c>
      <c r="V179" s="793">
        <f t="shared" si="56"/>
        <v>183727.394902</v>
      </c>
      <c r="W179" s="791">
        <f t="shared" si="57"/>
        <v>3</v>
      </c>
      <c r="X179" s="794">
        <f t="shared" si="58"/>
        <v>551182.18470600003</v>
      </c>
      <c r="Y179" s="795">
        <f t="shared" si="59"/>
        <v>183727.394902</v>
      </c>
      <c r="Z179" s="793">
        <f t="shared" si="60"/>
        <v>183727.394902</v>
      </c>
      <c r="AA179" s="793">
        <f t="shared" si="61"/>
        <v>0</v>
      </c>
      <c r="AB179" s="793">
        <f t="shared" si="62"/>
        <v>0</v>
      </c>
      <c r="AC179" s="793">
        <f t="shared" si="63"/>
        <v>0</v>
      </c>
      <c r="AD179" s="791">
        <f t="shared" si="71"/>
        <v>2011</v>
      </c>
      <c r="AE179" s="796">
        <f t="shared" si="65"/>
        <v>0</v>
      </c>
      <c r="AF179" s="797">
        <f t="shared" si="66"/>
        <v>918636.97450999997</v>
      </c>
      <c r="AG179" s="798">
        <f t="shared" si="67"/>
        <v>918636.97450999997</v>
      </c>
      <c r="AH179" s="799">
        <f t="shared" si="68"/>
        <v>918636.97450999997</v>
      </c>
    </row>
    <row r="180" spans="1:35" ht="43.5" hidden="1" customHeight="1" x14ac:dyDescent="0.2">
      <c r="A180" s="775" t="s">
        <v>1221</v>
      </c>
      <c r="B180" s="760">
        <v>148</v>
      </c>
      <c r="C180" s="696" t="s">
        <v>215</v>
      </c>
      <c r="D180" s="693" t="str">
        <f t="shared" si="53"/>
        <v>2.06.04.01.06</v>
      </c>
      <c r="E180" s="694" t="s">
        <v>1038</v>
      </c>
      <c r="F180" s="603" t="s">
        <v>128</v>
      </c>
      <c r="G180" s="695" t="s">
        <v>607</v>
      </c>
      <c r="H180" s="696" t="s">
        <v>128</v>
      </c>
      <c r="I180" s="695" t="s">
        <v>1158</v>
      </c>
      <c r="J180" s="692">
        <v>2011</v>
      </c>
      <c r="K180" s="696" t="s">
        <v>128</v>
      </c>
      <c r="L180" s="696" t="s">
        <v>128</v>
      </c>
      <c r="M180" s="696" t="s">
        <v>128</v>
      </c>
      <c r="N180" s="696" t="s">
        <v>128</v>
      </c>
      <c r="O180" s="696" t="s">
        <v>128</v>
      </c>
      <c r="P180" s="692" t="s">
        <v>130</v>
      </c>
      <c r="Q180" s="814">
        <v>918636.97450999997</v>
      </c>
      <c r="R180" s="563"/>
      <c r="S180" s="516" t="str">
        <f t="shared" si="52"/>
        <v>2.06.04</v>
      </c>
      <c r="T180" s="524" t="str">
        <f t="shared" si="69"/>
        <v>MEJA DAN KURSI KERJA/RAPAT PEJABAT</v>
      </c>
      <c r="U180" s="516">
        <f t="shared" si="70"/>
        <v>5</v>
      </c>
      <c r="V180" s="769">
        <f t="shared" si="56"/>
        <v>183727.394902</v>
      </c>
      <c r="W180" s="516">
        <f t="shared" si="57"/>
        <v>3</v>
      </c>
      <c r="X180" s="770">
        <f t="shared" si="58"/>
        <v>551182.18470600003</v>
      </c>
      <c r="Y180" s="771">
        <f t="shared" si="59"/>
        <v>183727.394902</v>
      </c>
      <c r="Z180" s="769">
        <f t="shared" si="60"/>
        <v>183727.394902</v>
      </c>
      <c r="AA180" s="769">
        <f t="shared" si="61"/>
        <v>0</v>
      </c>
      <c r="AB180" s="769">
        <f t="shared" si="62"/>
        <v>0</v>
      </c>
      <c r="AC180" s="769">
        <f t="shared" si="63"/>
        <v>0</v>
      </c>
      <c r="AD180" s="516">
        <f t="shared" si="71"/>
        <v>2011</v>
      </c>
      <c r="AE180" s="748">
        <f t="shared" si="65"/>
        <v>0</v>
      </c>
      <c r="AF180" s="749">
        <f t="shared" si="66"/>
        <v>918636.97450999997</v>
      </c>
      <c r="AG180" s="746">
        <f t="shared" si="67"/>
        <v>918636.97450999997</v>
      </c>
      <c r="AH180" s="745">
        <f t="shared" si="68"/>
        <v>918636.97450999997</v>
      </c>
      <c r="AI180" s="11"/>
    </row>
    <row r="181" spans="1:35" ht="45" hidden="1" customHeight="1" x14ac:dyDescent="0.2">
      <c r="A181" s="775" t="s">
        <v>1221</v>
      </c>
      <c r="B181" s="760">
        <v>149</v>
      </c>
      <c r="C181" s="696" t="s">
        <v>215</v>
      </c>
      <c r="D181" s="693" t="str">
        <f t="shared" si="53"/>
        <v>2.06.04.01.06</v>
      </c>
      <c r="E181" s="694" t="s">
        <v>1038</v>
      </c>
      <c r="F181" s="603" t="s">
        <v>128</v>
      </c>
      <c r="G181" s="695" t="s">
        <v>607</v>
      </c>
      <c r="H181" s="696" t="s">
        <v>128</v>
      </c>
      <c r="I181" s="695" t="s">
        <v>1158</v>
      </c>
      <c r="J181" s="692">
        <v>2011</v>
      </c>
      <c r="K181" s="696" t="s">
        <v>128</v>
      </c>
      <c r="L181" s="696" t="s">
        <v>128</v>
      </c>
      <c r="M181" s="696" t="s">
        <v>128</v>
      </c>
      <c r="N181" s="696" t="s">
        <v>128</v>
      </c>
      <c r="O181" s="696" t="s">
        <v>128</v>
      </c>
      <c r="P181" s="692" t="s">
        <v>130</v>
      </c>
      <c r="Q181" s="814">
        <v>918636.97450999997</v>
      </c>
      <c r="R181" s="563"/>
      <c r="S181" s="516" t="str">
        <f t="shared" si="52"/>
        <v>2.06.04</v>
      </c>
      <c r="T181" s="524" t="str">
        <f t="shared" si="69"/>
        <v>MEJA DAN KURSI KERJA/RAPAT PEJABAT</v>
      </c>
      <c r="U181" s="516">
        <f t="shared" si="70"/>
        <v>5</v>
      </c>
      <c r="V181" s="769">
        <f t="shared" si="56"/>
        <v>183727.394902</v>
      </c>
      <c r="W181" s="516">
        <f t="shared" si="57"/>
        <v>3</v>
      </c>
      <c r="X181" s="770">
        <f t="shared" si="58"/>
        <v>551182.18470600003</v>
      </c>
      <c r="Y181" s="771">
        <f t="shared" si="59"/>
        <v>183727.394902</v>
      </c>
      <c r="Z181" s="769">
        <f t="shared" si="60"/>
        <v>183727.394902</v>
      </c>
      <c r="AA181" s="769">
        <f t="shared" si="61"/>
        <v>0</v>
      </c>
      <c r="AB181" s="769">
        <f t="shared" si="62"/>
        <v>0</v>
      </c>
      <c r="AC181" s="769">
        <f t="shared" si="63"/>
        <v>0</v>
      </c>
      <c r="AD181" s="516">
        <f t="shared" si="71"/>
        <v>2011</v>
      </c>
      <c r="AE181" s="748">
        <f t="shared" si="65"/>
        <v>0</v>
      </c>
      <c r="AF181" s="749">
        <f t="shared" si="66"/>
        <v>918636.97450999997</v>
      </c>
      <c r="AG181" s="746">
        <f t="shared" si="67"/>
        <v>918636.97450999997</v>
      </c>
      <c r="AH181" s="745">
        <f t="shared" si="68"/>
        <v>918636.97450999997</v>
      </c>
      <c r="AI181" s="11"/>
    </row>
    <row r="182" spans="1:35" ht="39" hidden="1" customHeight="1" x14ac:dyDescent="0.2">
      <c r="A182" s="775" t="s">
        <v>1221</v>
      </c>
      <c r="B182" s="760">
        <v>150</v>
      </c>
      <c r="C182" s="696" t="s">
        <v>215</v>
      </c>
      <c r="D182" s="693" t="str">
        <f t="shared" si="53"/>
        <v>2.06.04.01.06</v>
      </c>
      <c r="E182" s="694" t="s">
        <v>1038</v>
      </c>
      <c r="F182" s="603" t="s">
        <v>128</v>
      </c>
      <c r="G182" s="695" t="s">
        <v>607</v>
      </c>
      <c r="H182" s="696" t="s">
        <v>128</v>
      </c>
      <c r="I182" s="695" t="s">
        <v>1158</v>
      </c>
      <c r="J182" s="692">
        <v>2011</v>
      </c>
      <c r="K182" s="696" t="s">
        <v>128</v>
      </c>
      <c r="L182" s="696" t="s">
        <v>128</v>
      </c>
      <c r="M182" s="696" t="s">
        <v>128</v>
      </c>
      <c r="N182" s="696" t="s">
        <v>128</v>
      </c>
      <c r="O182" s="696" t="s">
        <v>128</v>
      </c>
      <c r="P182" s="692" t="s">
        <v>130</v>
      </c>
      <c r="Q182" s="814">
        <v>918636.97450999997</v>
      </c>
      <c r="R182" s="563"/>
      <c r="S182" s="516" t="str">
        <f t="shared" si="52"/>
        <v>2.06.04</v>
      </c>
      <c r="T182" s="524" t="str">
        <f t="shared" si="69"/>
        <v>MEJA DAN KURSI KERJA/RAPAT PEJABAT</v>
      </c>
      <c r="U182" s="516">
        <f t="shared" si="70"/>
        <v>5</v>
      </c>
      <c r="V182" s="769">
        <f t="shared" si="56"/>
        <v>183727.394902</v>
      </c>
      <c r="W182" s="516">
        <f t="shared" si="57"/>
        <v>3</v>
      </c>
      <c r="X182" s="770">
        <f t="shared" si="58"/>
        <v>551182.18470600003</v>
      </c>
      <c r="Y182" s="771">
        <f t="shared" si="59"/>
        <v>183727.394902</v>
      </c>
      <c r="Z182" s="769">
        <f t="shared" si="60"/>
        <v>183727.394902</v>
      </c>
      <c r="AA182" s="769">
        <f t="shared" si="61"/>
        <v>0</v>
      </c>
      <c r="AB182" s="769">
        <f t="shared" si="62"/>
        <v>0</v>
      </c>
      <c r="AC182" s="769">
        <f t="shared" si="63"/>
        <v>0</v>
      </c>
      <c r="AD182" s="516">
        <f t="shared" si="71"/>
        <v>2011</v>
      </c>
      <c r="AE182" s="748">
        <f t="shared" si="65"/>
        <v>0</v>
      </c>
      <c r="AF182" s="749">
        <f t="shared" si="66"/>
        <v>918636.97450999997</v>
      </c>
      <c r="AG182" s="746">
        <f t="shared" si="67"/>
        <v>918636.97450999997</v>
      </c>
      <c r="AH182" s="745">
        <f t="shared" si="68"/>
        <v>918636.97450999997</v>
      </c>
      <c r="AI182" s="11"/>
    </row>
    <row r="183" spans="1:35" ht="35.25" hidden="1" customHeight="1" x14ac:dyDescent="0.2">
      <c r="A183" s="775" t="s">
        <v>1221</v>
      </c>
      <c r="B183" s="760">
        <v>151</v>
      </c>
      <c r="C183" s="696" t="s">
        <v>215</v>
      </c>
      <c r="D183" s="693" t="str">
        <f t="shared" si="53"/>
        <v>2.06.04.01.06</v>
      </c>
      <c r="E183" s="694" t="s">
        <v>1038</v>
      </c>
      <c r="F183" s="603" t="s">
        <v>128</v>
      </c>
      <c r="G183" s="695" t="s">
        <v>607</v>
      </c>
      <c r="H183" s="696" t="s">
        <v>128</v>
      </c>
      <c r="I183" s="695" t="s">
        <v>1158</v>
      </c>
      <c r="J183" s="692">
        <v>2011</v>
      </c>
      <c r="K183" s="696" t="s">
        <v>128</v>
      </c>
      <c r="L183" s="696" t="s">
        <v>128</v>
      </c>
      <c r="M183" s="696" t="s">
        <v>128</v>
      </c>
      <c r="N183" s="696" t="s">
        <v>128</v>
      </c>
      <c r="O183" s="696" t="s">
        <v>128</v>
      </c>
      <c r="P183" s="692" t="s">
        <v>130</v>
      </c>
      <c r="Q183" s="814">
        <v>918636.97450999997</v>
      </c>
      <c r="R183" s="563"/>
      <c r="S183" s="516" t="str">
        <f t="shared" si="52"/>
        <v>2.06.04</v>
      </c>
      <c r="T183" s="524" t="str">
        <f t="shared" si="69"/>
        <v>MEJA DAN KURSI KERJA/RAPAT PEJABAT</v>
      </c>
      <c r="U183" s="516">
        <f t="shared" si="70"/>
        <v>5</v>
      </c>
      <c r="V183" s="769">
        <f t="shared" si="56"/>
        <v>183727.394902</v>
      </c>
      <c r="W183" s="516">
        <f t="shared" si="57"/>
        <v>3</v>
      </c>
      <c r="X183" s="770">
        <f t="shared" si="58"/>
        <v>551182.18470600003</v>
      </c>
      <c r="Y183" s="771">
        <f t="shared" si="59"/>
        <v>183727.394902</v>
      </c>
      <c r="Z183" s="769">
        <f t="shared" si="60"/>
        <v>183727.394902</v>
      </c>
      <c r="AA183" s="769">
        <f t="shared" si="61"/>
        <v>0</v>
      </c>
      <c r="AB183" s="769">
        <f t="shared" si="62"/>
        <v>0</v>
      </c>
      <c r="AC183" s="769">
        <f t="shared" si="63"/>
        <v>0</v>
      </c>
      <c r="AD183" s="516">
        <f t="shared" si="71"/>
        <v>2011</v>
      </c>
      <c r="AE183" s="748">
        <f t="shared" si="65"/>
        <v>0</v>
      </c>
      <c r="AF183" s="749">
        <f t="shared" si="66"/>
        <v>918636.97450999997</v>
      </c>
      <c r="AG183" s="746">
        <f t="shared" si="67"/>
        <v>918636.97450999997</v>
      </c>
      <c r="AH183" s="745">
        <f t="shared" si="68"/>
        <v>918636.97450999997</v>
      </c>
      <c r="AI183" s="11"/>
    </row>
    <row r="184" spans="1:35" ht="45" hidden="1" customHeight="1" x14ac:dyDescent="0.2">
      <c r="A184" s="775" t="s">
        <v>1221</v>
      </c>
      <c r="B184" s="760">
        <v>152</v>
      </c>
      <c r="C184" s="696" t="s">
        <v>215</v>
      </c>
      <c r="D184" s="693" t="str">
        <f t="shared" si="53"/>
        <v>2.06.04.01.06</v>
      </c>
      <c r="E184" s="694" t="s">
        <v>1038</v>
      </c>
      <c r="F184" s="603" t="s">
        <v>128</v>
      </c>
      <c r="G184" s="695" t="s">
        <v>607</v>
      </c>
      <c r="H184" s="696" t="s">
        <v>128</v>
      </c>
      <c r="I184" s="695" t="s">
        <v>1158</v>
      </c>
      <c r="J184" s="692">
        <v>2011</v>
      </c>
      <c r="K184" s="696" t="s">
        <v>128</v>
      </c>
      <c r="L184" s="696" t="s">
        <v>128</v>
      </c>
      <c r="M184" s="696" t="s">
        <v>128</v>
      </c>
      <c r="N184" s="696" t="s">
        <v>128</v>
      </c>
      <c r="O184" s="696" t="s">
        <v>128</v>
      </c>
      <c r="P184" s="692" t="s">
        <v>130</v>
      </c>
      <c r="Q184" s="814">
        <v>918636.97450999997</v>
      </c>
      <c r="R184" s="563"/>
      <c r="S184" s="516" t="str">
        <f t="shared" si="52"/>
        <v>2.06.04</v>
      </c>
      <c r="T184" s="524" t="str">
        <f t="shared" si="69"/>
        <v>MEJA DAN KURSI KERJA/RAPAT PEJABAT</v>
      </c>
      <c r="U184" s="516">
        <f t="shared" si="70"/>
        <v>5</v>
      </c>
      <c r="V184" s="769">
        <f t="shared" si="56"/>
        <v>183727.394902</v>
      </c>
      <c r="W184" s="516">
        <f t="shared" si="57"/>
        <v>3</v>
      </c>
      <c r="X184" s="770">
        <f t="shared" si="58"/>
        <v>551182.18470600003</v>
      </c>
      <c r="Y184" s="771">
        <f t="shared" si="59"/>
        <v>183727.394902</v>
      </c>
      <c r="Z184" s="769">
        <f t="shared" si="60"/>
        <v>183727.394902</v>
      </c>
      <c r="AA184" s="769">
        <f t="shared" si="61"/>
        <v>0</v>
      </c>
      <c r="AB184" s="769">
        <f t="shared" si="62"/>
        <v>0</v>
      </c>
      <c r="AC184" s="769">
        <f t="shared" si="63"/>
        <v>0</v>
      </c>
      <c r="AD184" s="516">
        <f t="shared" si="71"/>
        <v>2011</v>
      </c>
      <c r="AE184" s="748">
        <f t="shared" si="65"/>
        <v>0</v>
      </c>
      <c r="AF184" s="749">
        <f t="shared" si="66"/>
        <v>918636.97450999997</v>
      </c>
      <c r="AG184" s="746">
        <f t="shared" si="67"/>
        <v>918636.97450999997</v>
      </c>
      <c r="AH184" s="745">
        <f t="shared" si="68"/>
        <v>918636.97450999997</v>
      </c>
      <c r="AI184" s="11"/>
    </row>
    <row r="185" spans="1:35" ht="45" hidden="1" customHeight="1" x14ac:dyDescent="0.2">
      <c r="A185" s="775" t="s">
        <v>1221</v>
      </c>
      <c r="B185" s="760">
        <v>153</v>
      </c>
      <c r="C185" s="696" t="s">
        <v>215</v>
      </c>
      <c r="D185" s="693" t="str">
        <f t="shared" si="53"/>
        <v>2.06.04.01.06</v>
      </c>
      <c r="E185" s="694" t="s">
        <v>1038</v>
      </c>
      <c r="F185" s="603" t="s">
        <v>128</v>
      </c>
      <c r="G185" s="695" t="s">
        <v>607</v>
      </c>
      <c r="H185" s="696" t="s">
        <v>128</v>
      </c>
      <c r="I185" s="695" t="s">
        <v>1158</v>
      </c>
      <c r="J185" s="692">
        <v>2011</v>
      </c>
      <c r="K185" s="696" t="s">
        <v>128</v>
      </c>
      <c r="L185" s="696" t="s">
        <v>128</v>
      </c>
      <c r="M185" s="696" t="s">
        <v>128</v>
      </c>
      <c r="N185" s="696" t="s">
        <v>128</v>
      </c>
      <c r="O185" s="696" t="s">
        <v>128</v>
      </c>
      <c r="P185" s="692" t="s">
        <v>130</v>
      </c>
      <c r="Q185" s="814">
        <v>918636.97450999997</v>
      </c>
      <c r="R185" s="563"/>
      <c r="S185" s="516" t="str">
        <f t="shared" si="52"/>
        <v>2.06.04</v>
      </c>
      <c r="T185" s="524" t="str">
        <f t="shared" si="69"/>
        <v>MEJA DAN KURSI KERJA/RAPAT PEJABAT</v>
      </c>
      <c r="U185" s="516">
        <f t="shared" si="70"/>
        <v>5</v>
      </c>
      <c r="V185" s="769">
        <f t="shared" si="56"/>
        <v>183727.394902</v>
      </c>
      <c r="W185" s="516">
        <f t="shared" si="57"/>
        <v>3</v>
      </c>
      <c r="X185" s="770">
        <f t="shared" si="58"/>
        <v>551182.18470600003</v>
      </c>
      <c r="Y185" s="771">
        <f t="shared" si="59"/>
        <v>183727.394902</v>
      </c>
      <c r="Z185" s="769">
        <f t="shared" si="60"/>
        <v>183727.394902</v>
      </c>
      <c r="AA185" s="769">
        <f t="shared" si="61"/>
        <v>0</v>
      </c>
      <c r="AB185" s="769">
        <f t="shared" si="62"/>
        <v>0</v>
      </c>
      <c r="AC185" s="769">
        <f t="shared" si="63"/>
        <v>0</v>
      </c>
      <c r="AD185" s="516">
        <f t="shared" si="71"/>
        <v>2011</v>
      </c>
      <c r="AE185" s="748">
        <f t="shared" si="65"/>
        <v>0</v>
      </c>
      <c r="AF185" s="749">
        <f t="shared" si="66"/>
        <v>918636.97450999997</v>
      </c>
      <c r="AG185" s="746">
        <f t="shared" si="67"/>
        <v>918636.97450999997</v>
      </c>
      <c r="AH185" s="745">
        <f t="shared" si="68"/>
        <v>918636.97450999997</v>
      </c>
      <c r="AI185" s="11"/>
    </row>
    <row r="186" spans="1:35" ht="45" hidden="1" customHeight="1" x14ac:dyDescent="0.2">
      <c r="A186" s="775" t="s">
        <v>1221</v>
      </c>
      <c r="B186" s="760">
        <v>154</v>
      </c>
      <c r="C186" s="696" t="s">
        <v>215</v>
      </c>
      <c r="D186" s="693" t="str">
        <f t="shared" si="53"/>
        <v>2.06.04.01.06</v>
      </c>
      <c r="E186" s="694" t="s">
        <v>1038</v>
      </c>
      <c r="F186" s="603" t="s">
        <v>128</v>
      </c>
      <c r="G186" s="695" t="s">
        <v>607</v>
      </c>
      <c r="H186" s="696" t="s">
        <v>128</v>
      </c>
      <c r="I186" s="695" t="s">
        <v>1158</v>
      </c>
      <c r="J186" s="692">
        <v>2011</v>
      </c>
      <c r="K186" s="696" t="s">
        <v>128</v>
      </c>
      <c r="L186" s="696" t="s">
        <v>128</v>
      </c>
      <c r="M186" s="696" t="s">
        <v>128</v>
      </c>
      <c r="N186" s="696" t="s">
        <v>128</v>
      </c>
      <c r="O186" s="696" t="s">
        <v>128</v>
      </c>
      <c r="P186" s="692" t="s">
        <v>130</v>
      </c>
      <c r="Q186" s="814">
        <v>918636.97450999997</v>
      </c>
      <c r="R186" s="563"/>
      <c r="S186" s="516" t="str">
        <f t="shared" si="52"/>
        <v>2.06.04</v>
      </c>
      <c r="T186" s="524" t="str">
        <f t="shared" si="69"/>
        <v>MEJA DAN KURSI KERJA/RAPAT PEJABAT</v>
      </c>
      <c r="U186" s="516">
        <f t="shared" si="70"/>
        <v>5</v>
      </c>
      <c r="V186" s="769">
        <f t="shared" si="56"/>
        <v>183727.394902</v>
      </c>
      <c r="W186" s="516">
        <f t="shared" si="57"/>
        <v>3</v>
      </c>
      <c r="X186" s="770">
        <f t="shared" si="58"/>
        <v>551182.18470600003</v>
      </c>
      <c r="Y186" s="771">
        <f t="shared" si="59"/>
        <v>183727.394902</v>
      </c>
      <c r="Z186" s="769">
        <f t="shared" si="60"/>
        <v>183727.394902</v>
      </c>
      <c r="AA186" s="769">
        <f t="shared" si="61"/>
        <v>0</v>
      </c>
      <c r="AB186" s="769">
        <f t="shared" si="62"/>
        <v>0</v>
      </c>
      <c r="AC186" s="769">
        <f t="shared" si="63"/>
        <v>0</v>
      </c>
      <c r="AD186" s="516">
        <f t="shared" si="71"/>
        <v>2011</v>
      </c>
      <c r="AE186" s="748">
        <f t="shared" si="65"/>
        <v>0</v>
      </c>
      <c r="AF186" s="749">
        <f t="shared" si="66"/>
        <v>918636.97450999997</v>
      </c>
      <c r="AG186" s="746">
        <f t="shared" si="67"/>
        <v>918636.97450999997</v>
      </c>
      <c r="AH186" s="745">
        <f t="shared" si="68"/>
        <v>918636.97450999997</v>
      </c>
      <c r="AI186" s="11"/>
    </row>
    <row r="187" spans="1:35" ht="45" hidden="1" customHeight="1" x14ac:dyDescent="0.2">
      <c r="A187" s="775" t="s">
        <v>1221</v>
      </c>
      <c r="B187" s="760">
        <v>155</v>
      </c>
      <c r="C187" s="696" t="s">
        <v>215</v>
      </c>
      <c r="D187" s="693" t="str">
        <f t="shared" si="53"/>
        <v>2.06.04.01.06</v>
      </c>
      <c r="E187" s="694" t="s">
        <v>1038</v>
      </c>
      <c r="F187" s="603" t="s">
        <v>128</v>
      </c>
      <c r="G187" s="695" t="s">
        <v>607</v>
      </c>
      <c r="H187" s="696" t="s">
        <v>128</v>
      </c>
      <c r="I187" s="695" t="s">
        <v>1158</v>
      </c>
      <c r="J187" s="692">
        <v>2011</v>
      </c>
      <c r="K187" s="696" t="s">
        <v>128</v>
      </c>
      <c r="L187" s="696" t="s">
        <v>128</v>
      </c>
      <c r="M187" s="696" t="s">
        <v>128</v>
      </c>
      <c r="N187" s="696" t="s">
        <v>128</v>
      </c>
      <c r="O187" s="696" t="s">
        <v>128</v>
      </c>
      <c r="P187" s="692" t="s">
        <v>130</v>
      </c>
      <c r="Q187" s="814">
        <v>918636.97450999997</v>
      </c>
      <c r="R187" s="563"/>
      <c r="S187" s="516" t="str">
        <f t="shared" si="52"/>
        <v>2.06.04</v>
      </c>
      <c r="T187" s="524" t="str">
        <f t="shared" si="69"/>
        <v>MEJA DAN KURSI KERJA/RAPAT PEJABAT</v>
      </c>
      <c r="U187" s="516">
        <f t="shared" si="70"/>
        <v>5</v>
      </c>
      <c r="V187" s="769">
        <f t="shared" si="56"/>
        <v>183727.394902</v>
      </c>
      <c r="W187" s="516">
        <f t="shared" si="57"/>
        <v>3</v>
      </c>
      <c r="X187" s="770">
        <f t="shared" si="58"/>
        <v>551182.18470600003</v>
      </c>
      <c r="Y187" s="771">
        <f t="shared" si="59"/>
        <v>183727.394902</v>
      </c>
      <c r="Z187" s="769">
        <f t="shared" si="60"/>
        <v>183727.394902</v>
      </c>
      <c r="AA187" s="769">
        <f t="shared" si="61"/>
        <v>0</v>
      </c>
      <c r="AB187" s="769">
        <f t="shared" si="62"/>
        <v>0</v>
      </c>
      <c r="AC187" s="769">
        <f t="shared" si="63"/>
        <v>0</v>
      </c>
      <c r="AD187" s="516">
        <f t="shared" si="71"/>
        <v>2011</v>
      </c>
      <c r="AE187" s="748">
        <f t="shared" si="65"/>
        <v>0</v>
      </c>
      <c r="AF187" s="749">
        <f t="shared" si="66"/>
        <v>918636.97450999997</v>
      </c>
      <c r="AG187" s="746">
        <f t="shared" si="67"/>
        <v>918636.97450999997</v>
      </c>
      <c r="AH187" s="745">
        <f t="shared" si="68"/>
        <v>918636.97450999997</v>
      </c>
      <c r="AI187" s="11"/>
    </row>
    <row r="188" spans="1:35" ht="45" hidden="1" customHeight="1" x14ac:dyDescent="0.2">
      <c r="A188" s="775" t="s">
        <v>1221</v>
      </c>
      <c r="B188" s="760">
        <v>156</v>
      </c>
      <c r="C188" s="696" t="s">
        <v>1214</v>
      </c>
      <c r="D188" s="693" t="str">
        <f t="shared" si="53"/>
        <v>2.06.04.03.06</v>
      </c>
      <c r="E188" s="694" t="s">
        <v>1039</v>
      </c>
      <c r="F188" s="603" t="s">
        <v>128</v>
      </c>
      <c r="G188" s="695" t="s">
        <v>1128</v>
      </c>
      <c r="H188" s="696" t="s">
        <v>128</v>
      </c>
      <c r="I188" s="695" t="s">
        <v>1159</v>
      </c>
      <c r="J188" s="692">
        <v>2011</v>
      </c>
      <c r="K188" s="696" t="s">
        <v>128</v>
      </c>
      <c r="L188" s="696" t="s">
        <v>128</v>
      </c>
      <c r="M188" s="696" t="s">
        <v>128</v>
      </c>
      <c r="N188" s="696" t="s">
        <v>128</v>
      </c>
      <c r="O188" s="696" t="s">
        <v>128</v>
      </c>
      <c r="P188" s="692" t="s">
        <v>130</v>
      </c>
      <c r="Q188" s="814">
        <v>1186572.7586999999</v>
      </c>
      <c r="R188" s="563"/>
      <c r="S188" s="516" t="str">
        <f t="shared" si="52"/>
        <v>2.06.04</v>
      </c>
      <c r="T188" s="524" t="str">
        <f t="shared" si="69"/>
        <v>MEJA DAN KURSI KERJA/RAPAT PEJABAT</v>
      </c>
      <c r="U188" s="516">
        <f t="shared" si="70"/>
        <v>5</v>
      </c>
      <c r="V188" s="769">
        <f t="shared" si="56"/>
        <v>237314.55173999997</v>
      </c>
      <c r="W188" s="516">
        <f t="shared" si="57"/>
        <v>3</v>
      </c>
      <c r="X188" s="770">
        <f t="shared" si="58"/>
        <v>711943.65521999984</v>
      </c>
      <c r="Y188" s="771">
        <f t="shared" si="59"/>
        <v>237314.55173999997</v>
      </c>
      <c r="Z188" s="769">
        <f t="shared" si="60"/>
        <v>237314.55173999997</v>
      </c>
      <c r="AA188" s="769">
        <f t="shared" si="61"/>
        <v>0</v>
      </c>
      <c r="AB188" s="769">
        <f t="shared" si="62"/>
        <v>0</v>
      </c>
      <c r="AC188" s="769">
        <f t="shared" si="63"/>
        <v>0</v>
      </c>
      <c r="AD188" s="516">
        <f t="shared" si="71"/>
        <v>2011</v>
      </c>
      <c r="AE188" s="748">
        <f t="shared" si="65"/>
        <v>0</v>
      </c>
      <c r="AF188" s="749">
        <f t="shared" si="66"/>
        <v>1186572.7586999999</v>
      </c>
      <c r="AG188" s="746">
        <f t="shared" si="67"/>
        <v>1186572.7586999999</v>
      </c>
      <c r="AH188" s="745">
        <f t="shared" si="68"/>
        <v>1186572.7586999999</v>
      </c>
      <c r="AI188" s="11"/>
    </row>
    <row r="189" spans="1:35" ht="38.25" hidden="1" customHeight="1" x14ac:dyDescent="0.2">
      <c r="A189" s="775" t="s">
        <v>1221</v>
      </c>
      <c r="B189" s="760">
        <v>157</v>
      </c>
      <c r="C189" s="696" t="s">
        <v>1214</v>
      </c>
      <c r="D189" s="693" t="str">
        <f t="shared" si="53"/>
        <v>2.06.04.03.06</v>
      </c>
      <c r="E189" s="694" t="s">
        <v>1039</v>
      </c>
      <c r="F189" s="603" t="s">
        <v>128</v>
      </c>
      <c r="G189" s="695" t="s">
        <v>1128</v>
      </c>
      <c r="H189" s="696" t="s">
        <v>128</v>
      </c>
      <c r="I189" s="695" t="s">
        <v>1159</v>
      </c>
      <c r="J189" s="692">
        <v>2011</v>
      </c>
      <c r="K189" s="696" t="s">
        <v>128</v>
      </c>
      <c r="L189" s="696" t="s">
        <v>128</v>
      </c>
      <c r="M189" s="696" t="s">
        <v>128</v>
      </c>
      <c r="N189" s="696" t="s">
        <v>128</v>
      </c>
      <c r="O189" s="696" t="s">
        <v>128</v>
      </c>
      <c r="P189" s="692" t="s">
        <v>130</v>
      </c>
      <c r="Q189" s="814">
        <v>1186572.7586999999</v>
      </c>
      <c r="R189" s="563"/>
      <c r="S189" s="516" t="str">
        <f t="shared" si="52"/>
        <v>2.06.04</v>
      </c>
      <c r="T189" s="524" t="str">
        <f t="shared" si="69"/>
        <v>MEJA DAN KURSI KERJA/RAPAT PEJABAT</v>
      </c>
      <c r="U189" s="516">
        <f t="shared" si="70"/>
        <v>5</v>
      </c>
      <c r="V189" s="769">
        <f t="shared" si="56"/>
        <v>237314.55173999997</v>
      </c>
      <c r="W189" s="516">
        <f t="shared" si="57"/>
        <v>3</v>
      </c>
      <c r="X189" s="770">
        <f t="shared" si="58"/>
        <v>711943.65521999984</v>
      </c>
      <c r="Y189" s="771">
        <f t="shared" si="59"/>
        <v>237314.55173999997</v>
      </c>
      <c r="Z189" s="769">
        <f t="shared" si="60"/>
        <v>237314.55173999997</v>
      </c>
      <c r="AA189" s="769">
        <f t="shared" si="61"/>
        <v>0</v>
      </c>
      <c r="AB189" s="769">
        <f t="shared" si="62"/>
        <v>0</v>
      </c>
      <c r="AC189" s="769">
        <f t="shared" si="63"/>
        <v>0</v>
      </c>
      <c r="AD189" s="516">
        <f t="shared" si="71"/>
        <v>2011</v>
      </c>
      <c r="AE189" s="748">
        <f t="shared" si="65"/>
        <v>0</v>
      </c>
      <c r="AF189" s="749">
        <f t="shared" si="66"/>
        <v>1186572.7586999999</v>
      </c>
      <c r="AG189" s="746">
        <f t="shared" si="67"/>
        <v>1186572.7586999999</v>
      </c>
      <c r="AH189" s="745">
        <f t="shared" si="68"/>
        <v>1186572.7586999999</v>
      </c>
      <c r="AI189" s="11"/>
    </row>
    <row r="190" spans="1:35" ht="33" hidden="1" customHeight="1" x14ac:dyDescent="0.2">
      <c r="A190" s="775" t="s">
        <v>1221</v>
      </c>
      <c r="B190" s="760">
        <v>158</v>
      </c>
      <c r="C190" s="696" t="s">
        <v>1214</v>
      </c>
      <c r="D190" s="693" t="str">
        <f t="shared" si="53"/>
        <v>2.06.04.03.06</v>
      </c>
      <c r="E190" s="694" t="s">
        <v>1039</v>
      </c>
      <c r="F190" s="603" t="s">
        <v>128</v>
      </c>
      <c r="G190" s="695" t="s">
        <v>1128</v>
      </c>
      <c r="H190" s="696" t="s">
        <v>128</v>
      </c>
      <c r="I190" s="695" t="s">
        <v>1159</v>
      </c>
      <c r="J190" s="692">
        <v>2011</v>
      </c>
      <c r="K190" s="696" t="s">
        <v>128</v>
      </c>
      <c r="L190" s="696" t="s">
        <v>128</v>
      </c>
      <c r="M190" s="696" t="s">
        <v>128</v>
      </c>
      <c r="N190" s="696" t="s">
        <v>128</v>
      </c>
      <c r="O190" s="696" t="s">
        <v>128</v>
      </c>
      <c r="P190" s="692" t="s">
        <v>130</v>
      </c>
      <c r="Q190" s="814">
        <v>1186572.7586999999</v>
      </c>
      <c r="R190" s="563"/>
      <c r="S190" s="516" t="str">
        <f t="shared" si="52"/>
        <v>2.06.04</v>
      </c>
      <c r="T190" s="524" t="str">
        <f t="shared" si="69"/>
        <v>MEJA DAN KURSI KERJA/RAPAT PEJABAT</v>
      </c>
      <c r="U190" s="516">
        <f t="shared" si="70"/>
        <v>5</v>
      </c>
      <c r="V190" s="769">
        <f t="shared" si="56"/>
        <v>237314.55173999997</v>
      </c>
      <c r="W190" s="516">
        <f t="shared" si="57"/>
        <v>3</v>
      </c>
      <c r="X190" s="770">
        <f t="shared" si="58"/>
        <v>711943.65521999984</v>
      </c>
      <c r="Y190" s="771">
        <f t="shared" si="59"/>
        <v>237314.55173999997</v>
      </c>
      <c r="Z190" s="769">
        <f t="shared" si="60"/>
        <v>237314.55173999997</v>
      </c>
      <c r="AA190" s="769">
        <f t="shared" si="61"/>
        <v>0</v>
      </c>
      <c r="AB190" s="769">
        <f t="shared" si="62"/>
        <v>0</v>
      </c>
      <c r="AC190" s="769">
        <f t="shared" si="63"/>
        <v>0</v>
      </c>
      <c r="AD190" s="516">
        <f t="shared" si="71"/>
        <v>2011</v>
      </c>
      <c r="AE190" s="748">
        <f t="shared" si="65"/>
        <v>0</v>
      </c>
      <c r="AF190" s="749">
        <f t="shared" si="66"/>
        <v>1186572.7586999999</v>
      </c>
      <c r="AG190" s="746">
        <f t="shared" si="67"/>
        <v>1186572.7586999999</v>
      </c>
      <c r="AH190" s="745">
        <f t="shared" si="68"/>
        <v>1186572.7586999999</v>
      </c>
      <c r="AI190" s="11"/>
    </row>
    <row r="191" spans="1:35" ht="33.75" hidden="1" customHeight="1" x14ac:dyDescent="0.2">
      <c r="A191" s="775" t="s">
        <v>1221</v>
      </c>
      <c r="B191" s="760">
        <v>159</v>
      </c>
      <c r="C191" s="696" t="s">
        <v>1214</v>
      </c>
      <c r="D191" s="693" t="str">
        <f t="shared" si="53"/>
        <v>2.06.04.03.06</v>
      </c>
      <c r="E191" s="694" t="s">
        <v>1039</v>
      </c>
      <c r="F191" s="603" t="s">
        <v>128</v>
      </c>
      <c r="G191" s="695" t="s">
        <v>1128</v>
      </c>
      <c r="H191" s="696" t="s">
        <v>128</v>
      </c>
      <c r="I191" s="695" t="s">
        <v>1159</v>
      </c>
      <c r="J191" s="692">
        <v>2011</v>
      </c>
      <c r="K191" s="696" t="s">
        <v>128</v>
      </c>
      <c r="L191" s="696" t="s">
        <v>128</v>
      </c>
      <c r="M191" s="696" t="s">
        <v>128</v>
      </c>
      <c r="N191" s="696" t="s">
        <v>128</v>
      </c>
      <c r="O191" s="696" t="s">
        <v>128</v>
      </c>
      <c r="P191" s="692" t="s">
        <v>130</v>
      </c>
      <c r="Q191" s="814">
        <v>1186572.7586999999</v>
      </c>
      <c r="R191" s="563"/>
      <c r="S191" s="516" t="str">
        <f t="shared" si="52"/>
        <v>2.06.04</v>
      </c>
      <c r="T191" s="524" t="str">
        <f t="shared" si="69"/>
        <v>MEJA DAN KURSI KERJA/RAPAT PEJABAT</v>
      </c>
      <c r="U191" s="516">
        <f t="shared" si="70"/>
        <v>5</v>
      </c>
      <c r="V191" s="769">
        <f t="shared" si="56"/>
        <v>237314.55173999997</v>
      </c>
      <c r="W191" s="516">
        <f t="shared" si="57"/>
        <v>3</v>
      </c>
      <c r="X191" s="770">
        <f t="shared" si="58"/>
        <v>711943.65521999984</v>
      </c>
      <c r="Y191" s="771">
        <f t="shared" si="59"/>
        <v>237314.55173999997</v>
      </c>
      <c r="Z191" s="769">
        <f t="shared" si="60"/>
        <v>237314.55173999997</v>
      </c>
      <c r="AA191" s="769">
        <f t="shared" si="61"/>
        <v>0</v>
      </c>
      <c r="AB191" s="769">
        <f t="shared" si="62"/>
        <v>0</v>
      </c>
      <c r="AC191" s="769">
        <f t="shared" si="63"/>
        <v>0</v>
      </c>
      <c r="AD191" s="516">
        <f t="shared" si="71"/>
        <v>2011</v>
      </c>
      <c r="AE191" s="748">
        <f t="shared" si="65"/>
        <v>0</v>
      </c>
      <c r="AF191" s="749">
        <f t="shared" si="66"/>
        <v>1186572.7586999999</v>
      </c>
      <c r="AG191" s="746">
        <f t="shared" si="67"/>
        <v>1186572.7586999999</v>
      </c>
      <c r="AH191" s="745">
        <f t="shared" si="68"/>
        <v>1186572.7586999999</v>
      </c>
      <c r="AI191" s="11"/>
    </row>
    <row r="192" spans="1:35" ht="31.5" hidden="1" customHeight="1" x14ac:dyDescent="0.2">
      <c r="A192" s="775" t="s">
        <v>1221</v>
      </c>
      <c r="B192" s="760">
        <v>160</v>
      </c>
      <c r="C192" s="696" t="s">
        <v>1214</v>
      </c>
      <c r="D192" s="693" t="str">
        <f t="shared" si="53"/>
        <v>2.06.04.03.06</v>
      </c>
      <c r="E192" s="694" t="s">
        <v>1039</v>
      </c>
      <c r="F192" s="603" t="s">
        <v>128</v>
      </c>
      <c r="G192" s="695" t="s">
        <v>1128</v>
      </c>
      <c r="H192" s="696" t="s">
        <v>128</v>
      </c>
      <c r="I192" s="695" t="s">
        <v>1159</v>
      </c>
      <c r="J192" s="692">
        <v>2011</v>
      </c>
      <c r="K192" s="696" t="s">
        <v>128</v>
      </c>
      <c r="L192" s="696" t="s">
        <v>128</v>
      </c>
      <c r="M192" s="696" t="s">
        <v>128</v>
      </c>
      <c r="N192" s="696" t="s">
        <v>128</v>
      </c>
      <c r="O192" s="696" t="s">
        <v>128</v>
      </c>
      <c r="P192" s="692" t="s">
        <v>130</v>
      </c>
      <c r="Q192" s="814">
        <v>1186572.7586999999</v>
      </c>
      <c r="R192" s="563"/>
      <c r="S192" s="516" t="str">
        <f t="shared" si="52"/>
        <v>2.06.04</v>
      </c>
      <c r="T192" s="524" t="str">
        <f t="shared" si="69"/>
        <v>MEJA DAN KURSI KERJA/RAPAT PEJABAT</v>
      </c>
      <c r="U192" s="516">
        <f t="shared" si="70"/>
        <v>5</v>
      </c>
      <c r="V192" s="769">
        <f t="shared" si="56"/>
        <v>237314.55173999997</v>
      </c>
      <c r="W192" s="516">
        <f t="shared" si="57"/>
        <v>3</v>
      </c>
      <c r="X192" s="770">
        <f t="shared" si="58"/>
        <v>711943.65521999984</v>
      </c>
      <c r="Y192" s="771">
        <f t="shared" si="59"/>
        <v>237314.55173999997</v>
      </c>
      <c r="Z192" s="769">
        <f t="shared" si="60"/>
        <v>237314.55173999997</v>
      </c>
      <c r="AA192" s="769">
        <f t="shared" si="61"/>
        <v>0</v>
      </c>
      <c r="AB192" s="769">
        <f t="shared" si="62"/>
        <v>0</v>
      </c>
      <c r="AC192" s="769">
        <f t="shared" si="63"/>
        <v>0</v>
      </c>
      <c r="AD192" s="516">
        <f t="shared" si="71"/>
        <v>2011</v>
      </c>
      <c r="AE192" s="748">
        <f t="shared" si="65"/>
        <v>0</v>
      </c>
      <c r="AF192" s="749">
        <f t="shared" si="66"/>
        <v>1186572.7586999999</v>
      </c>
      <c r="AG192" s="746">
        <f t="shared" si="67"/>
        <v>1186572.7586999999</v>
      </c>
      <c r="AH192" s="745">
        <f t="shared" si="68"/>
        <v>1186572.7586999999</v>
      </c>
      <c r="AI192" s="11"/>
    </row>
    <row r="193" spans="1:35" ht="39.75" hidden="1" customHeight="1" x14ac:dyDescent="0.2">
      <c r="A193" s="775" t="s">
        <v>1221</v>
      </c>
      <c r="B193" s="760">
        <v>161</v>
      </c>
      <c r="C193" s="696" t="s">
        <v>1214</v>
      </c>
      <c r="D193" s="693" t="str">
        <f t="shared" si="53"/>
        <v>2.06.04.03.06</v>
      </c>
      <c r="E193" s="694" t="s">
        <v>1039</v>
      </c>
      <c r="F193" s="603" t="s">
        <v>128</v>
      </c>
      <c r="G193" s="695" t="s">
        <v>1128</v>
      </c>
      <c r="H193" s="696" t="s">
        <v>128</v>
      </c>
      <c r="I193" s="695" t="s">
        <v>1159</v>
      </c>
      <c r="J193" s="692">
        <v>2011</v>
      </c>
      <c r="K193" s="696" t="s">
        <v>128</v>
      </c>
      <c r="L193" s="696" t="s">
        <v>128</v>
      </c>
      <c r="M193" s="696" t="s">
        <v>128</v>
      </c>
      <c r="N193" s="696" t="s">
        <v>128</v>
      </c>
      <c r="O193" s="696" t="s">
        <v>128</v>
      </c>
      <c r="P193" s="692" t="s">
        <v>130</v>
      </c>
      <c r="Q193" s="814">
        <v>1186572.7586999999</v>
      </c>
      <c r="R193" s="563"/>
      <c r="S193" s="516" t="str">
        <f t="shared" si="52"/>
        <v>2.06.04</v>
      </c>
      <c r="T193" s="524" t="str">
        <f t="shared" si="69"/>
        <v>MEJA DAN KURSI KERJA/RAPAT PEJABAT</v>
      </c>
      <c r="U193" s="516">
        <f t="shared" si="70"/>
        <v>5</v>
      </c>
      <c r="V193" s="769">
        <f t="shared" si="56"/>
        <v>237314.55173999997</v>
      </c>
      <c r="W193" s="516">
        <f t="shared" si="57"/>
        <v>3</v>
      </c>
      <c r="X193" s="770">
        <f t="shared" si="58"/>
        <v>711943.65521999984</v>
      </c>
      <c r="Y193" s="771">
        <f t="shared" si="59"/>
        <v>237314.55173999997</v>
      </c>
      <c r="Z193" s="769">
        <f t="shared" si="60"/>
        <v>237314.55173999997</v>
      </c>
      <c r="AA193" s="769">
        <f t="shared" si="61"/>
        <v>0</v>
      </c>
      <c r="AB193" s="769">
        <f t="shared" si="62"/>
        <v>0</v>
      </c>
      <c r="AC193" s="769">
        <f t="shared" si="63"/>
        <v>0</v>
      </c>
      <c r="AD193" s="516">
        <f t="shared" si="71"/>
        <v>2011</v>
      </c>
      <c r="AE193" s="748">
        <f t="shared" si="65"/>
        <v>0</v>
      </c>
      <c r="AF193" s="749">
        <f t="shared" si="66"/>
        <v>1186572.7586999999</v>
      </c>
      <c r="AG193" s="746">
        <f t="shared" si="67"/>
        <v>1186572.7586999999</v>
      </c>
      <c r="AH193" s="745">
        <f t="shared" si="68"/>
        <v>1186572.7586999999</v>
      </c>
      <c r="AI193" s="11"/>
    </row>
    <row r="194" spans="1:35" ht="32.25" hidden="1" customHeight="1" x14ac:dyDescent="0.2">
      <c r="A194" s="775" t="s">
        <v>1221</v>
      </c>
      <c r="B194" s="760">
        <v>162</v>
      </c>
      <c r="C194" s="696" t="s">
        <v>1214</v>
      </c>
      <c r="D194" s="693" t="str">
        <f t="shared" si="53"/>
        <v>2.06.04.03.06</v>
      </c>
      <c r="E194" s="694" t="s">
        <v>1039</v>
      </c>
      <c r="F194" s="603" t="s">
        <v>128</v>
      </c>
      <c r="G194" s="695" t="s">
        <v>1128</v>
      </c>
      <c r="H194" s="696" t="s">
        <v>128</v>
      </c>
      <c r="I194" s="695" t="s">
        <v>1159</v>
      </c>
      <c r="J194" s="692">
        <v>2011</v>
      </c>
      <c r="K194" s="696" t="s">
        <v>128</v>
      </c>
      <c r="L194" s="696" t="s">
        <v>128</v>
      </c>
      <c r="M194" s="696" t="s">
        <v>128</v>
      </c>
      <c r="N194" s="696" t="s">
        <v>128</v>
      </c>
      <c r="O194" s="696" t="s">
        <v>128</v>
      </c>
      <c r="P194" s="692" t="s">
        <v>130</v>
      </c>
      <c r="Q194" s="814">
        <v>1186572.7586999999</v>
      </c>
      <c r="R194" s="563"/>
      <c r="S194" s="516" t="str">
        <f t="shared" si="52"/>
        <v>2.06.04</v>
      </c>
      <c r="T194" s="524" t="str">
        <f t="shared" si="69"/>
        <v>MEJA DAN KURSI KERJA/RAPAT PEJABAT</v>
      </c>
      <c r="U194" s="516">
        <f t="shared" si="70"/>
        <v>5</v>
      </c>
      <c r="V194" s="769">
        <f t="shared" si="56"/>
        <v>237314.55173999997</v>
      </c>
      <c r="W194" s="516">
        <f t="shared" si="57"/>
        <v>3</v>
      </c>
      <c r="X194" s="770">
        <f t="shared" si="58"/>
        <v>711943.65521999984</v>
      </c>
      <c r="Y194" s="771">
        <f t="shared" si="59"/>
        <v>237314.55173999997</v>
      </c>
      <c r="Z194" s="769">
        <f t="shared" si="60"/>
        <v>237314.55173999997</v>
      </c>
      <c r="AA194" s="769">
        <f t="shared" si="61"/>
        <v>0</v>
      </c>
      <c r="AB194" s="769">
        <f t="shared" si="62"/>
        <v>0</v>
      </c>
      <c r="AC194" s="769">
        <f t="shared" si="63"/>
        <v>0</v>
      </c>
      <c r="AD194" s="516">
        <f t="shared" si="71"/>
        <v>2011</v>
      </c>
      <c r="AE194" s="748">
        <f t="shared" si="65"/>
        <v>0</v>
      </c>
      <c r="AF194" s="749">
        <f t="shared" si="66"/>
        <v>1186572.7586999999</v>
      </c>
      <c r="AG194" s="746">
        <f t="shared" si="67"/>
        <v>1186572.7586999999</v>
      </c>
      <c r="AH194" s="745">
        <f t="shared" si="68"/>
        <v>1186572.7586999999</v>
      </c>
      <c r="AI194" s="11"/>
    </row>
    <row r="195" spans="1:35" ht="50.25" hidden="1" customHeight="1" x14ac:dyDescent="0.2">
      <c r="A195" s="775" t="s">
        <v>1221</v>
      </c>
      <c r="B195" s="760">
        <v>163</v>
      </c>
      <c r="C195" s="696" t="s">
        <v>1214</v>
      </c>
      <c r="D195" s="693" t="str">
        <f t="shared" si="53"/>
        <v>2.06.04.03.06</v>
      </c>
      <c r="E195" s="694" t="s">
        <v>1039</v>
      </c>
      <c r="F195" s="603" t="s">
        <v>128</v>
      </c>
      <c r="G195" s="695" t="s">
        <v>1128</v>
      </c>
      <c r="H195" s="696" t="s">
        <v>128</v>
      </c>
      <c r="I195" s="695" t="s">
        <v>1159</v>
      </c>
      <c r="J195" s="692">
        <v>2011</v>
      </c>
      <c r="K195" s="696" t="s">
        <v>128</v>
      </c>
      <c r="L195" s="696" t="s">
        <v>128</v>
      </c>
      <c r="M195" s="696" t="s">
        <v>128</v>
      </c>
      <c r="N195" s="696" t="s">
        <v>128</v>
      </c>
      <c r="O195" s="696" t="s">
        <v>128</v>
      </c>
      <c r="P195" s="692" t="s">
        <v>130</v>
      </c>
      <c r="Q195" s="814">
        <v>1186572.7586999999</v>
      </c>
      <c r="R195" s="563"/>
      <c r="S195" s="516" t="str">
        <f t="shared" si="52"/>
        <v>2.06.04</v>
      </c>
      <c r="T195" s="524" t="str">
        <f t="shared" si="69"/>
        <v>MEJA DAN KURSI KERJA/RAPAT PEJABAT</v>
      </c>
      <c r="U195" s="516">
        <f t="shared" si="70"/>
        <v>5</v>
      </c>
      <c r="V195" s="769">
        <f t="shared" si="56"/>
        <v>237314.55173999997</v>
      </c>
      <c r="W195" s="516">
        <f t="shared" si="57"/>
        <v>3</v>
      </c>
      <c r="X195" s="770">
        <f t="shared" si="58"/>
        <v>711943.65521999984</v>
      </c>
      <c r="Y195" s="771">
        <f t="shared" si="59"/>
        <v>237314.55173999997</v>
      </c>
      <c r="Z195" s="769">
        <f t="shared" si="60"/>
        <v>237314.55173999997</v>
      </c>
      <c r="AA195" s="769">
        <f t="shared" si="61"/>
        <v>0</v>
      </c>
      <c r="AB195" s="769">
        <f t="shared" si="62"/>
        <v>0</v>
      </c>
      <c r="AC195" s="769">
        <f t="shared" si="63"/>
        <v>0</v>
      </c>
      <c r="AD195" s="516">
        <f t="shared" si="71"/>
        <v>2011</v>
      </c>
      <c r="AE195" s="748">
        <f t="shared" si="65"/>
        <v>0</v>
      </c>
      <c r="AF195" s="749">
        <f t="shared" si="66"/>
        <v>1186572.7586999999</v>
      </c>
      <c r="AG195" s="746">
        <f t="shared" si="67"/>
        <v>1186572.7586999999</v>
      </c>
      <c r="AH195" s="745">
        <f t="shared" si="68"/>
        <v>1186572.7586999999</v>
      </c>
      <c r="AI195" s="11"/>
    </row>
    <row r="196" spans="1:35" ht="43.5" hidden="1" customHeight="1" x14ac:dyDescent="0.2">
      <c r="A196" s="775" t="s">
        <v>1221</v>
      </c>
      <c r="B196" s="760">
        <v>164</v>
      </c>
      <c r="C196" s="696" t="s">
        <v>1214</v>
      </c>
      <c r="D196" s="693" t="str">
        <f t="shared" si="53"/>
        <v>2.06.04.03.06</v>
      </c>
      <c r="E196" s="694" t="s">
        <v>1039</v>
      </c>
      <c r="F196" s="603" t="s">
        <v>128</v>
      </c>
      <c r="G196" s="695" t="s">
        <v>1128</v>
      </c>
      <c r="H196" s="696" t="s">
        <v>128</v>
      </c>
      <c r="I196" s="695" t="s">
        <v>1159</v>
      </c>
      <c r="J196" s="692">
        <v>2011</v>
      </c>
      <c r="K196" s="696" t="s">
        <v>128</v>
      </c>
      <c r="L196" s="696" t="s">
        <v>128</v>
      </c>
      <c r="M196" s="696" t="s">
        <v>128</v>
      </c>
      <c r="N196" s="696" t="s">
        <v>128</v>
      </c>
      <c r="O196" s="696" t="s">
        <v>128</v>
      </c>
      <c r="P196" s="692" t="s">
        <v>130</v>
      </c>
      <c r="Q196" s="814">
        <v>1186572.7586999999</v>
      </c>
      <c r="R196" s="563"/>
      <c r="S196" s="516" t="str">
        <f t="shared" si="52"/>
        <v>2.06.04</v>
      </c>
      <c r="T196" s="524" t="str">
        <f t="shared" si="69"/>
        <v>MEJA DAN KURSI KERJA/RAPAT PEJABAT</v>
      </c>
      <c r="U196" s="516">
        <f t="shared" si="70"/>
        <v>5</v>
      </c>
      <c r="V196" s="769">
        <f t="shared" si="56"/>
        <v>237314.55173999997</v>
      </c>
      <c r="W196" s="516">
        <f t="shared" si="57"/>
        <v>3</v>
      </c>
      <c r="X196" s="770">
        <f t="shared" si="58"/>
        <v>711943.65521999984</v>
      </c>
      <c r="Y196" s="771">
        <f t="shared" si="59"/>
        <v>237314.55173999997</v>
      </c>
      <c r="Z196" s="769">
        <f t="shared" si="60"/>
        <v>237314.55173999997</v>
      </c>
      <c r="AA196" s="769">
        <f t="shared" si="61"/>
        <v>0</v>
      </c>
      <c r="AB196" s="769">
        <f t="shared" si="62"/>
        <v>0</v>
      </c>
      <c r="AC196" s="769">
        <f t="shared" si="63"/>
        <v>0</v>
      </c>
      <c r="AD196" s="516">
        <f t="shared" si="71"/>
        <v>2011</v>
      </c>
      <c r="AE196" s="748">
        <f t="shared" si="65"/>
        <v>0</v>
      </c>
      <c r="AF196" s="749">
        <f t="shared" si="66"/>
        <v>1186572.7586999999</v>
      </c>
      <c r="AG196" s="746">
        <f t="shared" si="67"/>
        <v>1186572.7586999999</v>
      </c>
      <c r="AH196" s="745">
        <f t="shared" si="68"/>
        <v>1186572.7586999999</v>
      </c>
      <c r="AI196" s="11"/>
    </row>
    <row r="197" spans="1:35" ht="47.25" hidden="1" customHeight="1" x14ac:dyDescent="0.2">
      <c r="A197" s="775" t="s">
        <v>1221</v>
      </c>
      <c r="B197" s="760">
        <v>165</v>
      </c>
      <c r="C197" s="696" t="s">
        <v>1214</v>
      </c>
      <c r="D197" s="693" t="str">
        <f t="shared" si="53"/>
        <v>2.06.04.03.06</v>
      </c>
      <c r="E197" s="694" t="s">
        <v>1039</v>
      </c>
      <c r="F197" s="603" t="s">
        <v>128</v>
      </c>
      <c r="G197" s="695" t="s">
        <v>1128</v>
      </c>
      <c r="H197" s="696" t="s">
        <v>128</v>
      </c>
      <c r="I197" s="695" t="s">
        <v>1159</v>
      </c>
      <c r="J197" s="692">
        <v>2011</v>
      </c>
      <c r="K197" s="696" t="s">
        <v>128</v>
      </c>
      <c r="L197" s="696" t="s">
        <v>128</v>
      </c>
      <c r="M197" s="696" t="s">
        <v>128</v>
      </c>
      <c r="N197" s="696" t="s">
        <v>128</v>
      </c>
      <c r="O197" s="696" t="s">
        <v>128</v>
      </c>
      <c r="P197" s="692" t="s">
        <v>130</v>
      </c>
      <c r="Q197" s="814">
        <v>1186572.7586999999</v>
      </c>
      <c r="R197" s="563"/>
      <c r="S197" s="516" t="str">
        <f t="shared" si="52"/>
        <v>2.06.04</v>
      </c>
      <c r="T197" s="524" t="str">
        <f t="shared" si="69"/>
        <v>MEJA DAN KURSI KERJA/RAPAT PEJABAT</v>
      </c>
      <c r="U197" s="516">
        <f t="shared" si="70"/>
        <v>5</v>
      </c>
      <c r="V197" s="769">
        <f t="shared" si="56"/>
        <v>237314.55173999997</v>
      </c>
      <c r="W197" s="516">
        <f t="shared" si="57"/>
        <v>3</v>
      </c>
      <c r="X197" s="770">
        <f t="shared" si="58"/>
        <v>711943.65521999984</v>
      </c>
      <c r="Y197" s="771">
        <f t="shared" si="59"/>
        <v>237314.55173999997</v>
      </c>
      <c r="Z197" s="769">
        <f t="shared" si="60"/>
        <v>237314.55173999997</v>
      </c>
      <c r="AA197" s="769">
        <f t="shared" si="61"/>
        <v>0</v>
      </c>
      <c r="AB197" s="769">
        <f t="shared" si="62"/>
        <v>0</v>
      </c>
      <c r="AC197" s="769">
        <f t="shared" si="63"/>
        <v>0</v>
      </c>
      <c r="AD197" s="516">
        <f t="shared" si="71"/>
        <v>2011</v>
      </c>
      <c r="AE197" s="748">
        <f t="shared" si="65"/>
        <v>0</v>
      </c>
      <c r="AF197" s="749">
        <f t="shared" si="66"/>
        <v>1186572.7586999999</v>
      </c>
      <c r="AG197" s="746">
        <f t="shared" si="67"/>
        <v>1186572.7586999999</v>
      </c>
      <c r="AH197" s="745">
        <f t="shared" si="68"/>
        <v>1186572.7586999999</v>
      </c>
      <c r="AI197" s="11"/>
    </row>
    <row r="198" spans="1:35" ht="43.5" hidden="1" customHeight="1" x14ac:dyDescent="0.2">
      <c r="A198" s="775" t="s">
        <v>1221</v>
      </c>
      <c r="B198" s="760">
        <v>166</v>
      </c>
      <c r="C198" s="696" t="s">
        <v>1214</v>
      </c>
      <c r="D198" s="693" t="str">
        <f t="shared" si="53"/>
        <v>2.06.04.03.06</v>
      </c>
      <c r="E198" s="694" t="s">
        <v>1039</v>
      </c>
      <c r="F198" s="603" t="s">
        <v>128</v>
      </c>
      <c r="G198" s="695" t="s">
        <v>1128</v>
      </c>
      <c r="H198" s="696" t="s">
        <v>128</v>
      </c>
      <c r="I198" s="695" t="s">
        <v>1159</v>
      </c>
      <c r="J198" s="692">
        <v>2011</v>
      </c>
      <c r="K198" s="696" t="s">
        <v>128</v>
      </c>
      <c r="L198" s="696" t="s">
        <v>128</v>
      </c>
      <c r="M198" s="696" t="s">
        <v>128</v>
      </c>
      <c r="N198" s="696" t="s">
        <v>128</v>
      </c>
      <c r="O198" s="696" t="s">
        <v>128</v>
      </c>
      <c r="P198" s="692" t="s">
        <v>130</v>
      </c>
      <c r="Q198" s="814">
        <v>1186572.7586999999</v>
      </c>
      <c r="R198" s="563"/>
      <c r="S198" s="516" t="str">
        <f t="shared" si="52"/>
        <v>2.06.04</v>
      </c>
      <c r="T198" s="524" t="str">
        <f t="shared" si="69"/>
        <v>MEJA DAN KURSI KERJA/RAPAT PEJABAT</v>
      </c>
      <c r="U198" s="516">
        <f t="shared" si="70"/>
        <v>5</v>
      </c>
      <c r="V198" s="769">
        <f t="shared" si="56"/>
        <v>237314.55173999997</v>
      </c>
      <c r="W198" s="516">
        <f t="shared" si="57"/>
        <v>3</v>
      </c>
      <c r="X198" s="770">
        <f t="shared" si="58"/>
        <v>711943.65521999984</v>
      </c>
      <c r="Y198" s="771">
        <f t="shared" si="59"/>
        <v>237314.55173999997</v>
      </c>
      <c r="Z198" s="769">
        <f t="shared" si="60"/>
        <v>237314.55173999997</v>
      </c>
      <c r="AA198" s="769">
        <f t="shared" si="61"/>
        <v>0</v>
      </c>
      <c r="AB198" s="769">
        <f t="shared" si="62"/>
        <v>0</v>
      </c>
      <c r="AC198" s="769">
        <f t="shared" si="63"/>
        <v>0</v>
      </c>
      <c r="AD198" s="516">
        <f t="shared" si="71"/>
        <v>2011</v>
      </c>
      <c r="AE198" s="748">
        <f t="shared" si="65"/>
        <v>0</v>
      </c>
      <c r="AF198" s="749">
        <f t="shared" si="66"/>
        <v>1186572.7586999999</v>
      </c>
      <c r="AG198" s="746">
        <f t="shared" si="67"/>
        <v>1186572.7586999999</v>
      </c>
      <c r="AH198" s="745">
        <f t="shared" si="68"/>
        <v>1186572.7586999999</v>
      </c>
      <c r="AI198" s="11"/>
    </row>
    <row r="199" spans="1:35" ht="105" hidden="1" customHeight="1" x14ac:dyDescent="0.2">
      <c r="A199" s="775" t="s">
        <v>1221</v>
      </c>
      <c r="B199" s="760">
        <v>167</v>
      </c>
      <c r="C199" s="696" t="s">
        <v>1215</v>
      </c>
      <c r="D199" s="693" t="str">
        <f t="shared" si="53"/>
        <v>2.06.03.06.01</v>
      </c>
      <c r="E199" s="713" t="s">
        <v>1040</v>
      </c>
      <c r="F199" s="603" t="s">
        <v>128</v>
      </c>
      <c r="G199" s="714" t="s">
        <v>149</v>
      </c>
      <c r="H199" s="696" t="s">
        <v>128</v>
      </c>
      <c r="I199" s="695" t="s">
        <v>495</v>
      </c>
      <c r="J199" s="692">
        <v>2011</v>
      </c>
      <c r="K199" s="696" t="s">
        <v>128</v>
      </c>
      <c r="L199" s="696" t="s">
        <v>414</v>
      </c>
      <c r="M199" s="696" t="s">
        <v>128</v>
      </c>
      <c r="N199" s="696" t="s">
        <v>128</v>
      </c>
      <c r="O199" s="696" t="s">
        <v>128</v>
      </c>
      <c r="P199" s="692" t="s">
        <v>130</v>
      </c>
      <c r="Q199" s="814">
        <v>20267675.151919998</v>
      </c>
      <c r="R199" s="563"/>
      <c r="S199" s="516" t="str">
        <f t="shared" si="52"/>
        <v>2.06.03</v>
      </c>
      <c r="T199" s="524" t="str">
        <f t="shared" si="69"/>
        <v>KOMPUTER</v>
      </c>
      <c r="U199" s="516">
        <f t="shared" si="70"/>
        <v>4</v>
      </c>
      <c r="V199" s="769">
        <f t="shared" si="56"/>
        <v>5066918.7879799996</v>
      </c>
      <c r="W199" s="516">
        <f t="shared" si="57"/>
        <v>3</v>
      </c>
      <c r="X199" s="770">
        <f t="shared" si="58"/>
        <v>15200756.363939999</v>
      </c>
      <c r="Y199" s="771">
        <f t="shared" si="59"/>
        <v>5066918.7879799996</v>
      </c>
      <c r="Z199" s="769">
        <f t="shared" si="60"/>
        <v>0</v>
      </c>
      <c r="AA199" s="769">
        <f t="shared" si="61"/>
        <v>0</v>
      </c>
      <c r="AB199" s="769">
        <f t="shared" si="62"/>
        <v>0</v>
      </c>
      <c r="AC199" s="769">
        <f t="shared" si="63"/>
        <v>0</v>
      </c>
      <c r="AD199" s="516">
        <f t="shared" si="71"/>
        <v>2011</v>
      </c>
      <c r="AE199" s="748">
        <f t="shared" si="65"/>
        <v>0</v>
      </c>
      <c r="AF199" s="749">
        <f t="shared" si="66"/>
        <v>20267675.151919998</v>
      </c>
      <c r="AG199" s="746">
        <f t="shared" si="67"/>
        <v>20267675.151919998</v>
      </c>
      <c r="AH199" s="745">
        <f t="shared" si="68"/>
        <v>20267675.151919998</v>
      </c>
      <c r="AI199" s="11"/>
    </row>
    <row r="200" spans="1:35" ht="115.25" hidden="1" customHeight="1" x14ac:dyDescent="0.2">
      <c r="A200" s="775" t="s">
        <v>1221</v>
      </c>
      <c r="B200" s="760">
        <v>168</v>
      </c>
      <c r="C200" s="696" t="s">
        <v>1215</v>
      </c>
      <c r="D200" s="693" t="str">
        <f t="shared" si="53"/>
        <v>2.06.03.06.01</v>
      </c>
      <c r="E200" s="715" t="s">
        <v>1041</v>
      </c>
      <c r="F200" s="603" t="s">
        <v>128</v>
      </c>
      <c r="G200" s="714" t="s">
        <v>150</v>
      </c>
      <c r="H200" s="696" t="s">
        <v>128</v>
      </c>
      <c r="I200" s="695" t="s">
        <v>495</v>
      </c>
      <c r="J200" s="692">
        <v>2011</v>
      </c>
      <c r="K200" s="696" t="s">
        <v>128</v>
      </c>
      <c r="L200" s="696" t="s">
        <v>413</v>
      </c>
      <c r="M200" s="696" t="s">
        <v>128</v>
      </c>
      <c r="N200" s="696" t="s">
        <v>128</v>
      </c>
      <c r="O200" s="696" t="s">
        <v>128</v>
      </c>
      <c r="P200" s="692" t="s">
        <v>130</v>
      </c>
      <c r="Q200" s="814">
        <v>10057643.310000001</v>
      </c>
      <c r="R200" s="563"/>
      <c r="S200" s="516" t="str">
        <f t="shared" si="52"/>
        <v>2.06.03</v>
      </c>
      <c r="T200" s="524" t="str">
        <f t="shared" si="69"/>
        <v>KOMPUTER</v>
      </c>
      <c r="U200" s="516">
        <f t="shared" si="70"/>
        <v>4</v>
      </c>
      <c r="V200" s="769">
        <f t="shared" si="56"/>
        <v>2514410.8275000001</v>
      </c>
      <c r="W200" s="516">
        <f t="shared" si="57"/>
        <v>3</v>
      </c>
      <c r="X200" s="770">
        <f t="shared" si="58"/>
        <v>7543232.4824999999</v>
      </c>
      <c r="Y200" s="771">
        <f t="shared" si="59"/>
        <v>2514410.8275000001</v>
      </c>
      <c r="Z200" s="769">
        <f t="shared" si="60"/>
        <v>0</v>
      </c>
      <c r="AA200" s="769">
        <f t="shared" si="61"/>
        <v>0</v>
      </c>
      <c r="AB200" s="769">
        <f t="shared" si="62"/>
        <v>0</v>
      </c>
      <c r="AC200" s="769">
        <f t="shared" si="63"/>
        <v>0</v>
      </c>
      <c r="AD200" s="516">
        <f t="shared" si="71"/>
        <v>2011</v>
      </c>
      <c r="AE200" s="748">
        <f t="shared" si="65"/>
        <v>0</v>
      </c>
      <c r="AF200" s="749">
        <f t="shared" si="66"/>
        <v>10057643.310000001</v>
      </c>
      <c r="AG200" s="746">
        <f t="shared" si="67"/>
        <v>10057643.310000001</v>
      </c>
      <c r="AH200" s="745">
        <f t="shared" si="68"/>
        <v>10057643.310000001</v>
      </c>
      <c r="AI200" s="11"/>
    </row>
    <row r="201" spans="1:35" ht="137" hidden="1" customHeight="1" x14ac:dyDescent="0.2">
      <c r="A201" s="775" t="s">
        <v>1221</v>
      </c>
      <c r="B201" s="760">
        <v>169</v>
      </c>
      <c r="C201" s="696" t="s">
        <v>678</v>
      </c>
      <c r="D201" s="693" t="str">
        <f t="shared" si="53"/>
        <v>2.06.03.02.03</v>
      </c>
      <c r="E201" s="715" t="s">
        <v>1042</v>
      </c>
      <c r="F201" s="603" t="s">
        <v>128</v>
      </c>
      <c r="G201" s="716" t="s">
        <v>315</v>
      </c>
      <c r="H201" s="696" t="s">
        <v>128</v>
      </c>
      <c r="I201" s="695" t="s">
        <v>495</v>
      </c>
      <c r="J201" s="692">
        <v>2011</v>
      </c>
      <c r="K201" s="696" t="s">
        <v>128</v>
      </c>
      <c r="L201" s="696" t="s">
        <v>410</v>
      </c>
      <c r="M201" s="696" t="s">
        <v>128</v>
      </c>
      <c r="N201" s="696" t="s">
        <v>128</v>
      </c>
      <c r="O201" s="696" t="s">
        <v>128</v>
      </c>
      <c r="P201" s="692" t="s">
        <v>130</v>
      </c>
      <c r="Q201" s="814">
        <v>15086464.970000001</v>
      </c>
      <c r="R201" s="698"/>
      <c r="S201" s="516" t="str">
        <f t="shared" si="52"/>
        <v>2.06.03</v>
      </c>
      <c r="T201" s="524" t="str">
        <f t="shared" si="69"/>
        <v>KOMPUTER</v>
      </c>
      <c r="U201" s="516">
        <f t="shared" si="70"/>
        <v>4</v>
      </c>
      <c r="V201" s="769">
        <f t="shared" si="56"/>
        <v>3771616.2425000002</v>
      </c>
      <c r="W201" s="516">
        <f t="shared" si="57"/>
        <v>3</v>
      </c>
      <c r="X201" s="770">
        <f t="shared" si="58"/>
        <v>11314848.727500001</v>
      </c>
      <c r="Y201" s="771">
        <f t="shared" si="59"/>
        <v>3771616.2425000002</v>
      </c>
      <c r="Z201" s="769">
        <f t="shared" si="60"/>
        <v>0</v>
      </c>
      <c r="AA201" s="769">
        <f t="shared" si="61"/>
        <v>0</v>
      </c>
      <c r="AB201" s="769">
        <f t="shared" si="62"/>
        <v>0</v>
      </c>
      <c r="AC201" s="769">
        <f t="shared" si="63"/>
        <v>0</v>
      </c>
      <c r="AD201" s="516">
        <f t="shared" si="71"/>
        <v>2011</v>
      </c>
      <c r="AE201" s="748">
        <f t="shared" si="65"/>
        <v>0</v>
      </c>
      <c r="AF201" s="749">
        <f t="shared" si="66"/>
        <v>15086464.970000001</v>
      </c>
      <c r="AG201" s="746">
        <f t="shared" si="67"/>
        <v>15086464.970000001</v>
      </c>
      <c r="AH201" s="745">
        <f t="shared" si="68"/>
        <v>15086464.970000001</v>
      </c>
      <c r="AI201" s="11"/>
    </row>
    <row r="202" spans="1:35" ht="114" hidden="1" customHeight="1" x14ac:dyDescent="0.2">
      <c r="A202" s="775" t="s">
        <v>1221</v>
      </c>
      <c r="B202" s="760">
        <v>170</v>
      </c>
      <c r="C202" s="696" t="s">
        <v>678</v>
      </c>
      <c r="D202" s="693" t="str">
        <f t="shared" si="53"/>
        <v>2.06.03.02.03</v>
      </c>
      <c r="E202" s="715" t="s">
        <v>1042</v>
      </c>
      <c r="F202" s="603" t="s">
        <v>128</v>
      </c>
      <c r="G202" s="716" t="s">
        <v>315</v>
      </c>
      <c r="H202" s="696" t="s">
        <v>128</v>
      </c>
      <c r="I202" s="695" t="s">
        <v>495</v>
      </c>
      <c r="J202" s="692">
        <v>2011</v>
      </c>
      <c r="K202" s="696" t="s">
        <v>128</v>
      </c>
      <c r="L202" s="696" t="s">
        <v>412</v>
      </c>
      <c r="M202" s="696" t="s">
        <v>128</v>
      </c>
      <c r="N202" s="696" t="s">
        <v>128</v>
      </c>
      <c r="O202" s="696" t="s">
        <v>128</v>
      </c>
      <c r="P202" s="692" t="s">
        <v>130</v>
      </c>
      <c r="Q202" s="814">
        <v>15086464.970000001</v>
      </c>
      <c r="R202" s="698"/>
      <c r="S202" s="516" t="str">
        <f t="shared" si="52"/>
        <v>2.06.03</v>
      </c>
      <c r="T202" s="524" t="str">
        <f t="shared" si="69"/>
        <v>KOMPUTER</v>
      </c>
      <c r="U202" s="516">
        <f t="shared" si="70"/>
        <v>4</v>
      </c>
      <c r="V202" s="769">
        <f t="shared" si="56"/>
        <v>3771616.2425000002</v>
      </c>
      <c r="W202" s="516">
        <f t="shared" si="57"/>
        <v>3</v>
      </c>
      <c r="X202" s="770">
        <f t="shared" si="58"/>
        <v>11314848.727500001</v>
      </c>
      <c r="Y202" s="771">
        <f t="shared" si="59"/>
        <v>3771616.2425000002</v>
      </c>
      <c r="Z202" s="769">
        <f t="shared" si="60"/>
        <v>0</v>
      </c>
      <c r="AA202" s="769">
        <f t="shared" si="61"/>
        <v>0</v>
      </c>
      <c r="AB202" s="769">
        <f t="shared" si="62"/>
        <v>0</v>
      </c>
      <c r="AC202" s="769">
        <f t="shared" si="63"/>
        <v>0</v>
      </c>
      <c r="AD202" s="516">
        <f t="shared" si="71"/>
        <v>2011</v>
      </c>
      <c r="AE202" s="748">
        <f t="shared" si="65"/>
        <v>0</v>
      </c>
      <c r="AF202" s="749">
        <f t="shared" si="66"/>
        <v>15086464.970000001</v>
      </c>
      <c r="AG202" s="746">
        <f t="shared" si="67"/>
        <v>15086464.970000001</v>
      </c>
      <c r="AH202" s="745">
        <f t="shared" si="68"/>
        <v>15086464.970000001</v>
      </c>
      <c r="AI202" s="11"/>
    </row>
    <row r="203" spans="1:35" ht="119" hidden="1" customHeight="1" x14ac:dyDescent="0.2">
      <c r="A203" s="775" t="s">
        <v>1221</v>
      </c>
      <c r="B203" s="760">
        <v>171</v>
      </c>
      <c r="C203" s="696" t="s">
        <v>678</v>
      </c>
      <c r="D203" s="693" t="str">
        <f t="shared" si="53"/>
        <v>2.06.03.02.03</v>
      </c>
      <c r="E203" s="715" t="s">
        <v>1042</v>
      </c>
      <c r="F203" s="603" t="s">
        <v>128</v>
      </c>
      <c r="G203" s="716" t="s">
        <v>315</v>
      </c>
      <c r="H203" s="696" t="s">
        <v>128</v>
      </c>
      <c r="I203" s="695" t="s">
        <v>495</v>
      </c>
      <c r="J203" s="692">
        <v>2011</v>
      </c>
      <c r="K203" s="696" t="s">
        <v>128</v>
      </c>
      <c r="L203" s="696" t="s">
        <v>411</v>
      </c>
      <c r="M203" s="696" t="s">
        <v>128</v>
      </c>
      <c r="N203" s="696" t="s">
        <v>128</v>
      </c>
      <c r="O203" s="696" t="s">
        <v>128</v>
      </c>
      <c r="P203" s="692" t="s">
        <v>130</v>
      </c>
      <c r="Q203" s="814">
        <v>15086464.970000001</v>
      </c>
      <c r="R203" s="698"/>
      <c r="S203" s="516" t="str">
        <f t="shared" si="52"/>
        <v>2.06.03</v>
      </c>
      <c r="T203" s="524" t="str">
        <f t="shared" si="69"/>
        <v>KOMPUTER</v>
      </c>
      <c r="U203" s="516">
        <f t="shared" si="70"/>
        <v>4</v>
      </c>
      <c r="V203" s="769">
        <f t="shared" si="56"/>
        <v>3771616.2425000002</v>
      </c>
      <c r="W203" s="516">
        <f t="shared" si="57"/>
        <v>3</v>
      </c>
      <c r="X203" s="770">
        <f t="shared" si="58"/>
        <v>11314848.727500001</v>
      </c>
      <c r="Y203" s="771">
        <f t="shared" si="59"/>
        <v>3771616.2425000002</v>
      </c>
      <c r="Z203" s="769">
        <f t="shared" si="60"/>
        <v>0</v>
      </c>
      <c r="AA203" s="769">
        <f t="shared" si="61"/>
        <v>0</v>
      </c>
      <c r="AB203" s="769">
        <f t="shared" si="62"/>
        <v>0</v>
      </c>
      <c r="AC203" s="769">
        <f t="shared" si="63"/>
        <v>0</v>
      </c>
      <c r="AD203" s="516">
        <f t="shared" si="71"/>
        <v>2011</v>
      </c>
      <c r="AE203" s="748">
        <f t="shared" si="65"/>
        <v>0</v>
      </c>
      <c r="AF203" s="749">
        <f t="shared" si="66"/>
        <v>15086464.970000001</v>
      </c>
      <c r="AG203" s="746">
        <f t="shared" si="67"/>
        <v>15086464.970000001</v>
      </c>
      <c r="AH203" s="745">
        <f t="shared" si="68"/>
        <v>15086464.970000001</v>
      </c>
      <c r="AI203" s="11"/>
    </row>
    <row r="204" spans="1:35" ht="38" hidden="1" customHeight="1" x14ac:dyDescent="0.2">
      <c r="A204" s="775" t="s">
        <v>1221</v>
      </c>
      <c r="B204" s="760">
        <v>172</v>
      </c>
      <c r="C204" s="696" t="s">
        <v>218</v>
      </c>
      <c r="D204" s="693" t="str">
        <f t="shared" si="53"/>
        <v>2.06.03.05.02</v>
      </c>
      <c r="E204" s="715" t="s">
        <v>1043</v>
      </c>
      <c r="F204" s="603" t="s">
        <v>128</v>
      </c>
      <c r="G204" s="716" t="s">
        <v>316</v>
      </c>
      <c r="H204" s="692" t="s">
        <v>317</v>
      </c>
      <c r="I204" s="695" t="s">
        <v>495</v>
      </c>
      <c r="J204" s="692">
        <v>2011</v>
      </c>
      <c r="K204" s="696" t="s">
        <v>128</v>
      </c>
      <c r="L204" s="696" t="s">
        <v>415</v>
      </c>
      <c r="M204" s="696" t="s">
        <v>128</v>
      </c>
      <c r="N204" s="696" t="s">
        <v>128</v>
      </c>
      <c r="O204" s="696" t="s">
        <v>128</v>
      </c>
      <c r="P204" s="692" t="s">
        <v>130</v>
      </c>
      <c r="Q204" s="814">
        <v>2011528.66</v>
      </c>
      <c r="R204" s="563"/>
      <c r="S204" s="516" t="str">
        <f t="shared" si="52"/>
        <v>2.06.03</v>
      </c>
      <c r="T204" s="524" t="str">
        <f t="shared" si="69"/>
        <v>KOMPUTER</v>
      </c>
      <c r="U204" s="516">
        <f t="shared" si="70"/>
        <v>4</v>
      </c>
      <c r="V204" s="769">
        <f t="shared" si="56"/>
        <v>502882.16499999998</v>
      </c>
      <c r="W204" s="516">
        <f t="shared" si="57"/>
        <v>3</v>
      </c>
      <c r="X204" s="770">
        <f t="shared" si="58"/>
        <v>1508646.4949999999</v>
      </c>
      <c r="Y204" s="771">
        <f t="shared" si="59"/>
        <v>502882.16499999998</v>
      </c>
      <c r="Z204" s="769">
        <f t="shared" si="60"/>
        <v>0</v>
      </c>
      <c r="AA204" s="769">
        <f t="shared" si="61"/>
        <v>0</v>
      </c>
      <c r="AB204" s="769">
        <f t="shared" si="62"/>
        <v>0</v>
      </c>
      <c r="AC204" s="769">
        <f t="shared" si="63"/>
        <v>0</v>
      </c>
      <c r="AD204" s="516">
        <f t="shared" si="71"/>
        <v>2011</v>
      </c>
      <c r="AE204" s="748">
        <f t="shared" si="65"/>
        <v>0</v>
      </c>
      <c r="AF204" s="749">
        <f t="shared" si="66"/>
        <v>2011528.66</v>
      </c>
      <c r="AG204" s="746">
        <f t="shared" si="67"/>
        <v>2011528.66</v>
      </c>
      <c r="AH204" s="745">
        <f t="shared" si="68"/>
        <v>2011528.66</v>
      </c>
      <c r="AI204" s="11"/>
    </row>
    <row r="205" spans="1:35" ht="30" hidden="1" customHeight="1" x14ac:dyDescent="0.2">
      <c r="A205" s="775" t="s">
        <v>1221</v>
      </c>
      <c r="B205" s="760">
        <v>173</v>
      </c>
      <c r="C205" s="696" t="s">
        <v>1216</v>
      </c>
      <c r="D205" s="693" t="str">
        <f t="shared" si="53"/>
        <v>2.06.03.03.13</v>
      </c>
      <c r="E205" s="715" t="s">
        <v>1044</v>
      </c>
      <c r="F205" s="603" t="s">
        <v>128</v>
      </c>
      <c r="G205" s="716" t="s">
        <v>1129</v>
      </c>
      <c r="H205" s="696" t="s">
        <v>128</v>
      </c>
      <c r="I205" s="695" t="s">
        <v>495</v>
      </c>
      <c r="J205" s="692">
        <v>2011</v>
      </c>
      <c r="K205" s="696" t="s">
        <v>128</v>
      </c>
      <c r="L205" s="696" t="s">
        <v>128</v>
      </c>
      <c r="M205" s="696" t="s">
        <v>128</v>
      </c>
      <c r="N205" s="696" t="s">
        <v>128</v>
      </c>
      <c r="O205" s="696" t="s">
        <v>128</v>
      </c>
      <c r="P205" s="692" t="s">
        <v>130</v>
      </c>
      <c r="Q205" s="814">
        <v>502882.17</v>
      </c>
      <c r="R205" s="563"/>
      <c r="S205" s="516" t="str">
        <f t="shared" si="52"/>
        <v>2.06.03</v>
      </c>
      <c r="T205" s="524" t="str">
        <f t="shared" si="69"/>
        <v>KOMPUTER</v>
      </c>
      <c r="U205" s="516">
        <f t="shared" si="70"/>
        <v>4</v>
      </c>
      <c r="V205" s="769">
        <f t="shared" si="56"/>
        <v>125720.5425</v>
      </c>
      <c r="W205" s="516">
        <f t="shared" si="57"/>
        <v>3</v>
      </c>
      <c r="X205" s="770">
        <f t="shared" si="58"/>
        <v>377161.6275</v>
      </c>
      <c r="Y205" s="771">
        <f t="shared" si="59"/>
        <v>125720.5425</v>
      </c>
      <c r="Z205" s="769">
        <f t="shared" si="60"/>
        <v>0</v>
      </c>
      <c r="AA205" s="769">
        <f t="shared" si="61"/>
        <v>0</v>
      </c>
      <c r="AB205" s="769">
        <f t="shared" si="62"/>
        <v>0</v>
      </c>
      <c r="AC205" s="769">
        <f t="shared" si="63"/>
        <v>0</v>
      </c>
      <c r="AD205" s="516">
        <f t="shared" si="71"/>
        <v>2011</v>
      </c>
      <c r="AE205" s="748">
        <f t="shared" si="65"/>
        <v>0</v>
      </c>
      <c r="AF205" s="749">
        <f t="shared" si="66"/>
        <v>502882.17</v>
      </c>
      <c r="AG205" s="746">
        <f t="shared" si="67"/>
        <v>502882.17</v>
      </c>
      <c r="AH205" s="745">
        <f t="shared" si="68"/>
        <v>502882.17</v>
      </c>
      <c r="AI205" s="11"/>
    </row>
    <row r="206" spans="1:35" ht="30" hidden="1" customHeight="1" x14ac:dyDescent="0.2">
      <c r="A206" s="775" t="s">
        <v>1221</v>
      </c>
      <c r="B206" s="760">
        <v>174</v>
      </c>
      <c r="C206" s="696" t="s">
        <v>1225</v>
      </c>
      <c r="D206" s="693" t="str">
        <f t="shared" si="53"/>
        <v>2.06.02.01.04</v>
      </c>
      <c r="E206" s="717" t="s">
        <v>1045</v>
      </c>
      <c r="F206" s="603" t="s">
        <v>128</v>
      </c>
      <c r="G206" s="695" t="s">
        <v>1130</v>
      </c>
      <c r="H206" s="696" t="s">
        <v>128</v>
      </c>
      <c r="I206" s="695" t="s">
        <v>495</v>
      </c>
      <c r="J206" s="692">
        <v>2011</v>
      </c>
      <c r="K206" s="696" t="s">
        <v>128</v>
      </c>
      <c r="L206" s="696" t="s">
        <v>128</v>
      </c>
      <c r="M206" s="696" t="s">
        <v>128</v>
      </c>
      <c r="N206" s="696" t="s">
        <v>128</v>
      </c>
      <c r="O206" s="696" t="s">
        <v>128</v>
      </c>
      <c r="P206" s="692" t="s">
        <v>130</v>
      </c>
      <c r="Q206" s="814">
        <v>17600875.800000001</v>
      </c>
      <c r="R206" s="563"/>
      <c r="S206" s="516" t="str">
        <f t="shared" si="52"/>
        <v>2.06.02</v>
      </c>
      <c r="T206" s="524" t="str">
        <f t="shared" si="69"/>
        <v>ALAT RUMAH TANGGA</v>
      </c>
      <c r="U206" s="516">
        <f t="shared" si="70"/>
        <v>5</v>
      </c>
      <c r="V206" s="769">
        <f t="shared" si="56"/>
        <v>3520175.16</v>
      </c>
      <c r="W206" s="516">
        <f t="shared" si="57"/>
        <v>3</v>
      </c>
      <c r="X206" s="770">
        <f t="shared" si="58"/>
        <v>10560525.48</v>
      </c>
      <c r="Y206" s="771">
        <f t="shared" si="59"/>
        <v>3520175.16</v>
      </c>
      <c r="Z206" s="769">
        <f t="shared" si="60"/>
        <v>3520175.16</v>
      </c>
      <c r="AA206" s="769">
        <f t="shared" si="61"/>
        <v>0</v>
      </c>
      <c r="AB206" s="769">
        <f t="shared" si="62"/>
        <v>0</v>
      </c>
      <c r="AC206" s="769">
        <f t="shared" si="63"/>
        <v>0</v>
      </c>
      <c r="AD206" s="516">
        <f t="shared" si="71"/>
        <v>2011</v>
      </c>
      <c r="AE206" s="748">
        <f t="shared" si="65"/>
        <v>0</v>
      </c>
      <c r="AF206" s="749">
        <f t="shared" si="66"/>
        <v>17600875.800000001</v>
      </c>
      <c r="AG206" s="746">
        <f t="shared" si="67"/>
        <v>17600875.800000001</v>
      </c>
      <c r="AH206" s="745">
        <f t="shared" si="68"/>
        <v>17600875.800000001</v>
      </c>
      <c r="AI206" s="11"/>
    </row>
    <row r="207" spans="1:35" ht="38" hidden="1" customHeight="1" x14ac:dyDescent="0.2">
      <c r="A207" s="775" t="s">
        <v>1221</v>
      </c>
      <c r="B207" s="760">
        <v>175</v>
      </c>
      <c r="C207" s="696" t="s">
        <v>1211</v>
      </c>
      <c r="D207" s="693" t="str">
        <f t="shared" si="53"/>
        <v>2.06.01.05.40</v>
      </c>
      <c r="E207" s="717" t="s">
        <v>1046</v>
      </c>
      <c r="F207" s="603" t="s">
        <v>128</v>
      </c>
      <c r="G207" s="718" t="s">
        <v>128</v>
      </c>
      <c r="H207" s="692" t="s">
        <v>320</v>
      </c>
      <c r="I207" s="719" t="s">
        <v>1160</v>
      </c>
      <c r="J207" s="692">
        <v>2011</v>
      </c>
      <c r="K207" s="696" t="s">
        <v>128</v>
      </c>
      <c r="L207" s="696" t="s">
        <v>128</v>
      </c>
      <c r="M207" s="696" t="s">
        <v>128</v>
      </c>
      <c r="N207" s="696" t="s">
        <v>128</v>
      </c>
      <c r="O207" s="696" t="s">
        <v>128</v>
      </c>
      <c r="P207" s="692" t="s">
        <v>130</v>
      </c>
      <c r="Q207" s="814">
        <v>16016391.98</v>
      </c>
      <c r="R207" s="563"/>
      <c r="S207" s="516" t="str">
        <f t="shared" ref="S207:S270" si="72">MID(C207,2,7)</f>
        <v>2.06.01</v>
      </c>
      <c r="T207" s="524" t="str">
        <f t="shared" si="69"/>
        <v>ALAT KANTOR</v>
      </c>
      <c r="U207" s="516">
        <f t="shared" si="70"/>
        <v>5</v>
      </c>
      <c r="V207" s="769">
        <f t="shared" si="56"/>
        <v>3203278.3960000002</v>
      </c>
      <c r="W207" s="516">
        <f t="shared" si="57"/>
        <v>3</v>
      </c>
      <c r="X207" s="770">
        <f t="shared" si="58"/>
        <v>9609835.188000001</v>
      </c>
      <c r="Y207" s="771">
        <f t="shared" si="59"/>
        <v>3203278.3960000002</v>
      </c>
      <c r="Z207" s="769">
        <f t="shared" si="60"/>
        <v>3203278.3960000002</v>
      </c>
      <c r="AA207" s="769">
        <f t="shared" si="61"/>
        <v>0</v>
      </c>
      <c r="AB207" s="769">
        <f t="shared" si="62"/>
        <v>0</v>
      </c>
      <c r="AC207" s="769">
        <f t="shared" si="63"/>
        <v>0</v>
      </c>
      <c r="AD207" s="516">
        <f t="shared" si="71"/>
        <v>2011</v>
      </c>
      <c r="AE207" s="748">
        <f t="shared" si="65"/>
        <v>0</v>
      </c>
      <c r="AF207" s="749">
        <f t="shared" si="66"/>
        <v>16016391.98</v>
      </c>
      <c r="AG207" s="746">
        <f t="shared" si="67"/>
        <v>16016391.98</v>
      </c>
      <c r="AH207" s="745">
        <f t="shared" si="68"/>
        <v>16016391.98</v>
      </c>
      <c r="AI207" s="11"/>
    </row>
    <row r="208" spans="1:35" ht="30" hidden="1" customHeight="1" x14ac:dyDescent="0.2">
      <c r="A208" s="775" t="s">
        <v>1221</v>
      </c>
      <c r="B208" s="760">
        <v>176</v>
      </c>
      <c r="C208" s="696" t="s">
        <v>678</v>
      </c>
      <c r="D208" s="693" t="str">
        <f t="shared" si="53"/>
        <v>2.06.03.02.03</v>
      </c>
      <c r="E208" s="694" t="s">
        <v>1047</v>
      </c>
      <c r="F208" s="603" t="s">
        <v>128</v>
      </c>
      <c r="G208" s="695" t="s">
        <v>322</v>
      </c>
      <c r="H208" s="696" t="s">
        <v>128</v>
      </c>
      <c r="I208" s="695" t="s">
        <v>495</v>
      </c>
      <c r="J208" s="692">
        <v>2011</v>
      </c>
      <c r="K208" s="696" t="s">
        <v>128</v>
      </c>
      <c r="L208" s="696" t="s">
        <v>416</v>
      </c>
      <c r="M208" s="696" t="s">
        <v>128</v>
      </c>
      <c r="N208" s="696" t="s">
        <v>128</v>
      </c>
      <c r="O208" s="696" t="s">
        <v>128</v>
      </c>
      <c r="P208" s="692" t="s">
        <v>130</v>
      </c>
      <c r="Q208" s="814">
        <v>17795991.09</v>
      </c>
      <c r="R208" s="563"/>
      <c r="S208" s="516" t="str">
        <f t="shared" si="72"/>
        <v>2.06.03</v>
      </c>
      <c r="T208" s="524" t="str">
        <f t="shared" si="69"/>
        <v>KOMPUTER</v>
      </c>
      <c r="U208" s="516">
        <f t="shared" si="70"/>
        <v>4</v>
      </c>
      <c r="V208" s="769">
        <f t="shared" si="56"/>
        <v>4448997.7725</v>
      </c>
      <c r="W208" s="516">
        <f t="shared" si="57"/>
        <v>3</v>
      </c>
      <c r="X208" s="770">
        <f t="shared" si="58"/>
        <v>13346993.317499999</v>
      </c>
      <c r="Y208" s="771">
        <f t="shared" si="59"/>
        <v>4448997.7725</v>
      </c>
      <c r="Z208" s="769">
        <f t="shared" si="60"/>
        <v>0</v>
      </c>
      <c r="AA208" s="769">
        <f t="shared" si="61"/>
        <v>0</v>
      </c>
      <c r="AB208" s="769">
        <f t="shared" si="62"/>
        <v>0</v>
      </c>
      <c r="AC208" s="769">
        <f t="shared" si="63"/>
        <v>0</v>
      </c>
      <c r="AD208" s="516">
        <f t="shared" si="71"/>
        <v>2011</v>
      </c>
      <c r="AE208" s="748">
        <f t="shared" si="65"/>
        <v>0</v>
      </c>
      <c r="AF208" s="749">
        <f t="shared" si="66"/>
        <v>17795991.09</v>
      </c>
      <c r="AG208" s="746">
        <f t="shared" si="67"/>
        <v>17795991.09</v>
      </c>
      <c r="AH208" s="745">
        <f t="shared" si="68"/>
        <v>17795991.09</v>
      </c>
      <c r="AI208" s="11"/>
    </row>
    <row r="209" spans="1:35" ht="30" hidden="1" customHeight="1" x14ac:dyDescent="0.2">
      <c r="A209" s="775" t="s">
        <v>1221</v>
      </c>
      <c r="B209" s="760">
        <v>177</v>
      </c>
      <c r="C209" s="692" t="s">
        <v>340</v>
      </c>
      <c r="D209" s="693" t="str">
        <f t="shared" si="53"/>
        <v>2.06.03.05.03</v>
      </c>
      <c r="E209" s="694" t="s">
        <v>1048</v>
      </c>
      <c r="F209" s="603" t="s">
        <v>128</v>
      </c>
      <c r="G209" s="695" t="s">
        <v>323</v>
      </c>
      <c r="H209" s="696" t="s">
        <v>128</v>
      </c>
      <c r="I209" s="695" t="s">
        <v>495</v>
      </c>
      <c r="J209" s="692">
        <v>2011</v>
      </c>
      <c r="K209" s="696" t="s">
        <v>128</v>
      </c>
      <c r="L209" s="696" t="s">
        <v>420</v>
      </c>
      <c r="M209" s="696" t="s">
        <v>128</v>
      </c>
      <c r="N209" s="696" t="s">
        <v>128</v>
      </c>
      <c r="O209" s="696" t="s">
        <v>128</v>
      </c>
      <c r="P209" s="692" t="s">
        <v>130</v>
      </c>
      <c r="Q209" s="814">
        <v>3892873.05</v>
      </c>
      <c r="R209" s="563"/>
      <c r="S209" s="516" t="str">
        <f t="shared" si="72"/>
        <v>2.06.03</v>
      </c>
      <c r="T209" s="524" t="str">
        <f t="shared" si="69"/>
        <v>KOMPUTER</v>
      </c>
      <c r="U209" s="516">
        <f t="shared" si="70"/>
        <v>4</v>
      </c>
      <c r="V209" s="769">
        <f t="shared" si="56"/>
        <v>973218.26249999995</v>
      </c>
      <c r="W209" s="516">
        <f t="shared" si="57"/>
        <v>3</v>
      </c>
      <c r="X209" s="770">
        <f t="shared" si="58"/>
        <v>2919654.7874999996</v>
      </c>
      <c r="Y209" s="771">
        <f t="shared" si="59"/>
        <v>973218.26249999995</v>
      </c>
      <c r="Z209" s="769">
        <f t="shared" si="60"/>
        <v>0</v>
      </c>
      <c r="AA209" s="769">
        <f t="shared" si="61"/>
        <v>0</v>
      </c>
      <c r="AB209" s="769">
        <f t="shared" si="62"/>
        <v>0</v>
      </c>
      <c r="AC209" s="769">
        <f t="shared" si="63"/>
        <v>0</v>
      </c>
      <c r="AD209" s="516">
        <f t="shared" si="71"/>
        <v>2011</v>
      </c>
      <c r="AE209" s="748">
        <f t="shared" si="65"/>
        <v>0</v>
      </c>
      <c r="AF209" s="749">
        <f t="shared" si="66"/>
        <v>3892873.05</v>
      </c>
      <c r="AG209" s="746">
        <f t="shared" si="67"/>
        <v>3892873.05</v>
      </c>
      <c r="AH209" s="745">
        <f t="shared" si="68"/>
        <v>3892873.05</v>
      </c>
      <c r="AI209" s="11"/>
    </row>
    <row r="210" spans="1:35" ht="30" hidden="1" customHeight="1" x14ac:dyDescent="0.2">
      <c r="A210" s="775" t="s">
        <v>1221</v>
      </c>
      <c r="B210" s="760">
        <v>178</v>
      </c>
      <c r="C210" s="692" t="s">
        <v>144</v>
      </c>
      <c r="D210" s="693" t="str">
        <f t="shared" si="53"/>
        <v>2.06.03.02.01</v>
      </c>
      <c r="E210" s="694" t="s">
        <v>1049</v>
      </c>
      <c r="F210" s="603" t="s">
        <v>128</v>
      </c>
      <c r="G210" s="695" t="s">
        <v>324</v>
      </c>
      <c r="H210" s="692" t="s">
        <v>325</v>
      </c>
      <c r="I210" s="695" t="s">
        <v>495</v>
      </c>
      <c r="J210" s="692">
        <v>2011</v>
      </c>
      <c r="K210" s="696" t="s">
        <v>128</v>
      </c>
      <c r="L210" s="696" t="s">
        <v>417</v>
      </c>
      <c r="M210" s="696" t="s">
        <v>128</v>
      </c>
      <c r="N210" s="696" t="s">
        <v>128</v>
      </c>
      <c r="O210" s="696" t="s">
        <v>128</v>
      </c>
      <c r="P210" s="692" t="s">
        <v>130</v>
      </c>
      <c r="Q210" s="814">
        <v>18700000</v>
      </c>
      <c r="R210" s="563"/>
      <c r="S210" s="516" t="str">
        <f t="shared" si="72"/>
        <v>2.06.03</v>
      </c>
      <c r="T210" s="524" t="str">
        <f t="shared" si="69"/>
        <v>KOMPUTER</v>
      </c>
      <c r="U210" s="516">
        <f t="shared" si="70"/>
        <v>4</v>
      </c>
      <c r="V210" s="769">
        <f t="shared" si="56"/>
        <v>4675000</v>
      </c>
      <c r="W210" s="516">
        <f t="shared" si="57"/>
        <v>3</v>
      </c>
      <c r="X210" s="770">
        <f t="shared" si="58"/>
        <v>14025000</v>
      </c>
      <c r="Y210" s="771">
        <f t="shared" si="59"/>
        <v>4675000</v>
      </c>
      <c r="Z210" s="769">
        <f t="shared" si="60"/>
        <v>0</v>
      </c>
      <c r="AA210" s="769">
        <f t="shared" si="61"/>
        <v>0</v>
      </c>
      <c r="AB210" s="769">
        <f t="shared" si="62"/>
        <v>0</v>
      </c>
      <c r="AC210" s="769">
        <f t="shared" si="63"/>
        <v>0</v>
      </c>
      <c r="AD210" s="516">
        <f t="shared" si="71"/>
        <v>2011</v>
      </c>
      <c r="AE210" s="748">
        <f t="shared" si="65"/>
        <v>0</v>
      </c>
      <c r="AF210" s="749">
        <f t="shared" si="66"/>
        <v>18700000</v>
      </c>
      <c r="AG210" s="746">
        <f t="shared" si="67"/>
        <v>18700000</v>
      </c>
      <c r="AH210" s="745">
        <f t="shared" si="68"/>
        <v>18700000</v>
      </c>
      <c r="AI210" s="11"/>
    </row>
    <row r="211" spans="1:35" ht="45" hidden="1" customHeight="1" x14ac:dyDescent="0.2">
      <c r="A211" s="775" t="s">
        <v>1221</v>
      </c>
      <c r="B211" s="760">
        <v>179</v>
      </c>
      <c r="C211" s="692" t="s">
        <v>144</v>
      </c>
      <c r="D211" s="693" t="str">
        <f t="shared" si="53"/>
        <v>2.06.03.02.01</v>
      </c>
      <c r="E211" s="694" t="s">
        <v>1049</v>
      </c>
      <c r="F211" s="603" t="s">
        <v>128</v>
      </c>
      <c r="G211" s="695" t="s">
        <v>1131</v>
      </c>
      <c r="H211" s="692" t="s">
        <v>327</v>
      </c>
      <c r="I211" s="695" t="s">
        <v>495</v>
      </c>
      <c r="J211" s="692">
        <v>2011</v>
      </c>
      <c r="K211" s="696" t="s">
        <v>128</v>
      </c>
      <c r="L211" s="711" t="s">
        <v>418</v>
      </c>
      <c r="M211" s="696" t="s">
        <v>128</v>
      </c>
      <c r="N211" s="696" t="s">
        <v>128</v>
      </c>
      <c r="O211" s="696" t="s">
        <v>128</v>
      </c>
      <c r="P211" s="692" t="s">
        <v>130</v>
      </c>
      <c r="Q211" s="814">
        <v>9130000</v>
      </c>
      <c r="R211" s="563"/>
      <c r="S211" s="516" t="str">
        <f t="shared" si="72"/>
        <v>2.06.03</v>
      </c>
      <c r="T211" s="524" t="str">
        <f t="shared" si="69"/>
        <v>KOMPUTER</v>
      </c>
      <c r="U211" s="516">
        <f t="shared" si="70"/>
        <v>4</v>
      </c>
      <c r="V211" s="769">
        <f t="shared" si="56"/>
        <v>2282500</v>
      </c>
      <c r="W211" s="516">
        <f t="shared" si="57"/>
        <v>3</v>
      </c>
      <c r="X211" s="770">
        <f t="shared" si="58"/>
        <v>6847500</v>
      </c>
      <c r="Y211" s="771">
        <f t="shared" si="59"/>
        <v>2282500</v>
      </c>
      <c r="Z211" s="769">
        <f t="shared" si="60"/>
        <v>0</v>
      </c>
      <c r="AA211" s="769">
        <f t="shared" si="61"/>
        <v>0</v>
      </c>
      <c r="AB211" s="769">
        <f t="shared" si="62"/>
        <v>0</v>
      </c>
      <c r="AC211" s="769">
        <f t="shared" si="63"/>
        <v>0</v>
      </c>
      <c r="AD211" s="516">
        <f t="shared" si="71"/>
        <v>2011</v>
      </c>
      <c r="AE211" s="748">
        <f t="shared" si="65"/>
        <v>0</v>
      </c>
      <c r="AF211" s="749">
        <f t="shared" si="66"/>
        <v>9130000</v>
      </c>
      <c r="AG211" s="746">
        <f t="shared" si="67"/>
        <v>9130000</v>
      </c>
      <c r="AH211" s="745">
        <f t="shared" si="68"/>
        <v>9130000</v>
      </c>
      <c r="AI211" s="11"/>
    </row>
    <row r="212" spans="1:35" ht="30" hidden="1" customHeight="1" x14ac:dyDescent="0.2">
      <c r="A212" s="775" t="s">
        <v>1221</v>
      </c>
      <c r="B212" s="760">
        <v>180</v>
      </c>
      <c r="C212" s="692" t="s">
        <v>340</v>
      </c>
      <c r="D212" s="693" t="str">
        <f t="shared" si="53"/>
        <v>2.06.03.05.03</v>
      </c>
      <c r="E212" s="694" t="s">
        <v>1050</v>
      </c>
      <c r="F212" s="603" t="s">
        <v>128</v>
      </c>
      <c r="G212" s="695" t="s">
        <v>1132</v>
      </c>
      <c r="H212" s="692" t="s">
        <v>328</v>
      </c>
      <c r="I212" s="695" t="s">
        <v>495</v>
      </c>
      <c r="J212" s="692">
        <v>2011</v>
      </c>
      <c r="K212" s="696" t="s">
        <v>128</v>
      </c>
      <c r="L212" s="696" t="s">
        <v>419</v>
      </c>
      <c r="M212" s="696" t="s">
        <v>128</v>
      </c>
      <c r="N212" s="696" t="s">
        <v>128</v>
      </c>
      <c r="O212" s="696" t="s">
        <v>128</v>
      </c>
      <c r="P212" s="692" t="s">
        <v>130</v>
      </c>
      <c r="Q212" s="814">
        <v>4950000</v>
      </c>
      <c r="R212" s="563"/>
      <c r="S212" s="516" t="str">
        <f t="shared" si="72"/>
        <v>2.06.03</v>
      </c>
      <c r="T212" s="524" t="str">
        <f t="shared" si="69"/>
        <v>KOMPUTER</v>
      </c>
      <c r="U212" s="516">
        <f t="shared" si="70"/>
        <v>4</v>
      </c>
      <c r="V212" s="769">
        <f t="shared" si="56"/>
        <v>1237500</v>
      </c>
      <c r="W212" s="516">
        <f t="shared" si="57"/>
        <v>3</v>
      </c>
      <c r="X212" s="770">
        <f t="shared" si="58"/>
        <v>3712500</v>
      </c>
      <c r="Y212" s="771">
        <f t="shared" si="59"/>
        <v>1237500</v>
      </c>
      <c r="Z212" s="769">
        <f t="shared" si="60"/>
        <v>0</v>
      </c>
      <c r="AA212" s="769">
        <f t="shared" si="61"/>
        <v>0</v>
      </c>
      <c r="AB212" s="769">
        <f t="shared" si="62"/>
        <v>0</v>
      </c>
      <c r="AC212" s="769">
        <f t="shared" si="63"/>
        <v>0</v>
      </c>
      <c r="AD212" s="516">
        <f t="shared" si="71"/>
        <v>2011</v>
      </c>
      <c r="AE212" s="748">
        <f t="shared" si="65"/>
        <v>0</v>
      </c>
      <c r="AF212" s="749">
        <f t="shared" si="66"/>
        <v>4950000</v>
      </c>
      <c r="AG212" s="746">
        <f t="shared" si="67"/>
        <v>4950000</v>
      </c>
      <c r="AH212" s="745">
        <f t="shared" si="68"/>
        <v>4950000</v>
      </c>
      <c r="AI212" s="11"/>
    </row>
    <row r="213" spans="1:35" ht="30" hidden="1" customHeight="1" x14ac:dyDescent="0.2">
      <c r="A213" s="775" t="s">
        <v>1221</v>
      </c>
      <c r="B213" s="760">
        <v>181</v>
      </c>
      <c r="C213" s="692" t="s">
        <v>668</v>
      </c>
      <c r="D213" s="693" t="str">
        <f t="shared" si="53"/>
        <v>2.06.01.04.06</v>
      </c>
      <c r="E213" s="694" t="s">
        <v>1051</v>
      </c>
      <c r="F213" s="696"/>
      <c r="G213" s="695" t="s">
        <v>447</v>
      </c>
      <c r="H213" s="692"/>
      <c r="I213" s="711" t="s">
        <v>256</v>
      </c>
      <c r="J213" s="692">
        <v>2012</v>
      </c>
      <c r="K213" s="720" t="s">
        <v>128</v>
      </c>
      <c r="L213" s="696"/>
      <c r="M213" s="696" t="s">
        <v>128</v>
      </c>
      <c r="N213" s="696" t="s">
        <v>128</v>
      </c>
      <c r="O213" s="696" t="s">
        <v>128</v>
      </c>
      <c r="P213" s="692" t="s">
        <v>130</v>
      </c>
      <c r="Q213" s="814">
        <v>18573718.759100001</v>
      </c>
      <c r="R213" s="563"/>
      <c r="S213" s="516" t="str">
        <f t="shared" si="72"/>
        <v>2.06.01</v>
      </c>
      <c r="T213" s="524" t="str">
        <f t="shared" si="69"/>
        <v>ALAT KANTOR</v>
      </c>
      <c r="U213" s="516">
        <f t="shared" si="70"/>
        <v>5</v>
      </c>
      <c r="V213" s="769">
        <f t="shared" si="56"/>
        <v>3714743.7518200004</v>
      </c>
      <c r="W213" s="516">
        <f t="shared" si="57"/>
        <v>2</v>
      </c>
      <c r="X213" s="770">
        <f t="shared" si="58"/>
        <v>7429487.5036400007</v>
      </c>
      <c r="Y213" s="771">
        <f t="shared" si="59"/>
        <v>3714743.7518200004</v>
      </c>
      <c r="Z213" s="769">
        <f t="shared" si="60"/>
        <v>3714743.7518200004</v>
      </c>
      <c r="AA213" s="769">
        <f t="shared" si="61"/>
        <v>3714743.7518200004</v>
      </c>
      <c r="AB213" s="769">
        <f t="shared" si="62"/>
        <v>0</v>
      </c>
      <c r="AC213" s="769">
        <f t="shared" si="63"/>
        <v>0</v>
      </c>
      <c r="AD213" s="516">
        <f t="shared" si="71"/>
        <v>2012</v>
      </c>
      <c r="AE213" s="748">
        <f t="shared" si="65"/>
        <v>0</v>
      </c>
      <c r="AF213" s="749">
        <f t="shared" si="66"/>
        <v>18573718.759100001</v>
      </c>
      <c r="AG213" s="746">
        <f t="shared" si="67"/>
        <v>18573718.759100001</v>
      </c>
      <c r="AH213" s="745">
        <f t="shared" si="68"/>
        <v>18573718.759100001</v>
      </c>
      <c r="AI213" s="11"/>
    </row>
    <row r="214" spans="1:35" ht="30" hidden="1" customHeight="1" x14ac:dyDescent="0.2">
      <c r="A214" s="775" t="s">
        <v>1221</v>
      </c>
      <c r="B214" s="760">
        <v>182</v>
      </c>
      <c r="C214" s="692" t="s">
        <v>220</v>
      </c>
      <c r="D214" s="693" t="str">
        <f t="shared" si="53"/>
        <v>2.06.01.04.04</v>
      </c>
      <c r="E214" s="694" t="s">
        <v>1018</v>
      </c>
      <c r="F214" s="696"/>
      <c r="G214" s="695" t="s">
        <v>301</v>
      </c>
      <c r="H214" s="692"/>
      <c r="I214" s="711" t="s">
        <v>259</v>
      </c>
      <c r="J214" s="692">
        <v>2012</v>
      </c>
      <c r="K214" s="711" t="s">
        <v>128</v>
      </c>
      <c r="L214" s="696" t="s">
        <v>128</v>
      </c>
      <c r="M214" s="696" t="s">
        <v>128</v>
      </c>
      <c r="N214" s="696" t="s">
        <v>128</v>
      </c>
      <c r="O214" s="696" t="s">
        <v>128</v>
      </c>
      <c r="P214" s="692" t="s">
        <v>130</v>
      </c>
      <c r="Q214" s="814">
        <v>3969785.8602</v>
      </c>
      <c r="R214" s="563"/>
      <c r="S214" s="516" t="str">
        <f t="shared" si="72"/>
        <v>2.06.01</v>
      </c>
      <c r="T214" s="524" t="str">
        <f t="shared" si="69"/>
        <v>ALAT KANTOR</v>
      </c>
      <c r="U214" s="516">
        <f t="shared" si="70"/>
        <v>5</v>
      </c>
      <c r="V214" s="769">
        <f t="shared" si="56"/>
        <v>793957.17203999998</v>
      </c>
      <c r="W214" s="516">
        <f t="shared" si="57"/>
        <v>2</v>
      </c>
      <c r="X214" s="770">
        <f t="shared" si="58"/>
        <v>1587914.34408</v>
      </c>
      <c r="Y214" s="771">
        <f t="shared" si="59"/>
        <v>793957.17203999998</v>
      </c>
      <c r="Z214" s="769">
        <f t="shared" si="60"/>
        <v>793957.17203999998</v>
      </c>
      <c r="AA214" s="769">
        <f t="shared" si="61"/>
        <v>793957.17203999998</v>
      </c>
      <c r="AB214" s="769">
        <f t="shared" si="62"/>
        <v>0</v>
      </c>
      <c r="AC214" s="769">
        <f t="shared" si="63"/>
        <v>0</v>
      </c>
      <c r="AD214" s="516">
        <f t="shared" si="71"/>
        <v>2012</v>
      </c>
      <c r="AE214" s="748">
        <f t="shared" si="65"/>
        <v>0</v>
      </c>
      <c r="AF214" s="749">
        <f t="shared" si="66"/>
        <v>3969785.8602</v>
      </c>
      <c r="AG214" s="746">
        <f t="shared" si="67"/>
        <v>3969785.8602</v>
      </c>
      <c r="AH214" s="745">
        <f t="shared" si="68"/>
        <v>3969785.8602</v>
      </c>
      <c r="AI214" s="11"/>
    </row>
    <row r="215" spans="1:35" ht="30" hidden="1" customHeight="1" x14ac:dyDescent="0.2">
      <c r="A215" s="775" t="s">
        <v>1221</v>
      </c>
      <c r="B215" s="760">
        <v>183</v>
      </c>
      <c r="C215" s="692" t="s">
        <v>220</v>
      </c>
      <c r="D215" s="693" t="str">
        <f t="shared" si="53"/>
        <v>2.06.01.04.04</v>
      </c>
      <c r="E215" s="694" t="s">
        <v>1018</v>
      </c>
      <c r="F215" s="696"/>
      <c r="G215" s="695" t="s">
        <v>301</v>
      </c>
      <c r="H215" s="692"/>
      <c r="I215" s="711" t="s">
        <v>259</v>
      </c>
      <c r="J215" s="692">
        <v>2012</v>
      </c>
      <c r="K215" s="711" t="s">
        <v>128</v>
      </c>
      <c r="L215" s="696" t="s">
        <v>128</v>
      </c>
      <c r="M215" s="696" t="s">
        <v>128</v>
      </c>
      <c r="N215" s="696" t="s">
        <v>128</v>
      </c>
      <c r="O215" s="696" t="s">
        <v>128</v>
      </c>
      <c r="P215" s="692" t="s">
        <v>130</v>
      </c>
      <c r="Q215" s="814">
        <v>3969785.8602</v>
      </c>
      <c r="R215" s="563"/>
      <c r="S215" s="516" t="str">
        <f t="shared" si="72"/>
        <v>2.06.01</v>
      </c>
      <c r="T215" s="524" t="str">
        <f t="shared" si="69"/>
        <v>ALAT KANTOR</v>
      </c>
      <c r="U215" s="516">
        <f t="shared" si="70"/>
        <v>5</v>
      </c>
      <c r="V215" s="769">
        <f t="shared" si="56"/>
        <v>793957.17203999998</v>
      </c>
      <c r="W215" s="516">
        <f t="shared" si="57"/>
        <v>2</v>
      </c>
      <c r="X215" s="770">
        <f t="shared" si="58"/>
        <v>1587914.34408</v>
      </c>
      <c r="Y215" s="771">
        <f t="shared" si="59"/>
        <v>793957.17203999998</v>
      </c>
      <c r="Z215" s="769">
        <f t="shared" si="60"/>
        <v>793957.17203999998</v>
      </c>
      <c r="AA215" s="769">
        <f t="shared" si="61"/>
        <v>793957.17203999998</v>
      </c>
      <c r="AB215" s="769">
        <f t="shared" si="62"/>
        <v>0</v>
      </c>
      <c r="AC215" s="769">
        <f t="shared" si="63"/>
        <v>0</v>
      </c>
      <c r="AD215" s="516">
        <f t="shared" si="71"/>
        <v>2012</v>
      </c>
      <c r="AE215" s="748">
        <f t="shared" si="65"/>
        <v>0</v>
      </c>
      <c r="AF215" s="749">
        <f t="shared" si="66"/>
        <v>3969785.8602</v>
      </c>
      <c r="AG215" s="746">
        <f t="shared" si="67"/>
        <v>3969785.8602</v>
      </c>
      <c r="AH215" s="745">
        <f t="shared" si="68"/>
        <v>3969785.8602</v>
      </c>
      <c r="AI215" s="11"/>
    </row>
    <row r="216" spans="1:35" ht="30" hidden="1" customHeight="1" x14ac:dyDescent="0.2">
      <c r="A216" s="775" t="s">
        <v>1221</v>
      </c>
      <c r="B216" s="760">
        <v>184</v>
      </c>
      <c r="C216" s="692" t="s">
        <v>220</v>
      </c>
      <c r="D216" s="693" t="str">
        <f t="shared" si="53"/>
        <v>2.06.01.04.04</v>
      </c>
      <c r="E216" s="694" t="s">
        <v>1018</v>
      </c>
      <c r="F216" s="696"/>
      <c r="G216" s="695" t="s">
        <v>301</v>
      </c>
      <c r="H216" s="692"/>
      <c r="I216" s="711" t="s">
        <v>259</v>
      </c>
      <c r="J216" s="692">
        <v>2012</v>
      </c>
      <c r="K216" s="711" t="s">
        <v>128</v>
      </c>
      <c r="L216" s="696" t="s">
        <v>128</v>
      </c>
      <c r="M216" s="696" t="s">
        <v>128</v>
      </c>
      <c r="N216" s="696" t="s">
        <v>128</v>
      </c>
      <c r="O216" s="696" t="s">
        <v>128</v>
      </c>
      <c r="P216" s="692" t="s">
        <v>130</v>
      </c>
      <c r="Q216" s="814">
        <v>3969785.8602</v>
      </c>
      <c r="R216" s="563"/>
      <c r="S216" s="516" t="str">
        <f t="shared" si="72"/>
        <v>2.06.01</v>
      </c>
      <c r="T216" s="524" t="str">
        <f t="shared" si="69"/>
        <v>ALAT KANTOR</v>
      </c>
      <c r="U216" s="516">
        <f t="shared" si="70"/>
        <v>5</v>
      </c>
      <c r="V216" s="769">
        <f t="shared" si="56"/>
        <v>793957.17203999998</v>
      </c>
      <c r="W216" s="516">
        <f t="shared" si="57"/>
        <v>2</v>
      </c>
      <c r="X216" s="770">
        <f t="shared" si="58"/>
        <v>1587914.34408</v>
      </c>
      <c r="Y216" s="771">
        <f t="shared" si="59"/>
        <v>793957.17203999998</v>
      </c>
      <c r="Z216" s="769">
        <f t="shared" si="60"/>
        <v>793957.17203999998</v>
      </c>
      <c r="AA216" s="769">
        <f t="shared" si="61"/>
        <v>793957.17203999998</v>
      </c>
      <c r="AB216" s="769">
        <f t="shared" si="62"/>
        <v>0</v>
      </c>
      <c r="AC216" s="769">
        <f t="shared" si="63"/>
        <v>0</v>
      </c>
      <c r="AD216" s="516">
        <f t="shared" si="71"/>
        <v>2012</v>
      </c>
      <c r="AE216" s="748">
        <f t="shared" si="65"/>
        <v>0</v>
      </c>
      <c r="AF216" s="749">
        <f t="shared" si="66"/>
        <v>3969785.8602</v>
      </c>
      <c r="AG216" s="746">
        <f t="shared" si="67"/>
        <v>3969785.8602</v>
      </c>
      <c r="AH216" s="745">
        <f t="shared" si="68"/>
        <v>3969785.8602</v>
      </c>
      <c r="AI216" s="11"/>
    </row>
    <row r="217" spans="1:35" ht="30" hidden="1" customHeight="1" x14ac:dyDescent="0.2">
      <c r="A217" s="775" t="s">
        <v>1221</v>
      </c>
      <c r="B217" s="760">
        <v>185</v>
      </c>
      <c r="C217" s="692" t="s">
        <v>220</v>
      </c>
      <c r="D217" s="693" t="str">
        <f t="shared" si="53"/>
        <v>2.06.01.04.04</v>
      </c>
      <c r="E217" s="694" t="s">
        <v>1018</v>
      </c>
      <c r="F217" s="696"/>
      <c r="G217" s="695" t="s">
        <v>301</v>
      </c>
      <c r="H217" s="692"/>
      <c r="I217" s="711" t="s">
        <v>259</v>
      </c>
      <c r="J217" s="692">
        <v>2012</v>
      </c>
      <c r="K217" s="711" t="s">
        <v>128</v>
      </c>
      <c r="L217" s="696" t="s">
        <v>128</v>
      </c>
      <c r="M217" s="696" t="s">
        <v>128</v>
      </c>
      <c r="N217" s="696" t="s">
        <v>128</v>
      </c>
      <c r="O217" s="696" t="s">
        <v>128</v>
      </c>
      <c r="P217" s="692" t="s">
        <v>130</v>
      </c>
      <c r="Q217" s="814">
        <v>3969785.8602</v>
      </c>
      <c r="R217" s="563"/>
      <c r="S217" s="516" t="str">
        <f t="shared" si="72"/>
        <v>2.06.01</v>
      </c>
      <c r="T217" s="524" t="str">
        <f t="shared" si="69"/>
        <v>ALAT KANTOR</v>
      </c>
      <c r="U217" s="516">
        <f t="shared" si="70"/>
        <v>5</v>
      </c>
      <c r="V217" s="769">
        <f t="shared" si="56"/>
        <v>793957.17203999998</v>
      </c>
      <c r="W217" s="516">
        <f t="shared" si="57"/>
        <v>2</v>
      </c>
      <c r="X217" s="770">
        <f t="shared" si="58"/>
        <v>1587914.34408</v>
      </c>
      <c r="Y217" s="771">
        <f t="shared" si="59"/>
        <v>793957.17203999998</v>
      </c>
      <c r="Z217" s="769">
        <f t="shared" si="60"/>
        <v>793957.17203999998</v>
      </c>
      <c r="AA217" s="769">
        <f t="shared" si="61"/>
        <v>793957.17203999998</v>
      </c>
      <c r="AB217" s="769">
        <f t="shared" si="62"/>
        <v>0</v>
      </c>
      <c r="AC217" s="769">
        <f t="shared" si="63"/>
        <v>0</v>
      </c>
      <c r="AD217" s="516">
        <f t="shared" si="71"/>
        <v>2012</v>
      </c>
      <c r="AE217" s="748">
        <f t="shared" si="65"/>
        <v>0</v>
      </c>
      <c r="AF217" s="749">
        <f t="shared" si="66"/>
        <v>3969785.8602</v>
      </c>
      <c r="AG217" s="746">
        <f t="shared" si="67"/>
        <v>3969785.8602</v>
      </c>
      <c r="AH217" s="745">
        <f t="shared" si="68"/>
        <v>3969785.8602</v>
      </c>
      <c r="AI217" s="11"/>
    </row>
    <row r="218" spans="1:35" ht="30" hidden="1" customHeight="1" x14ac:dyDescent="0.2">
      <c r="A218" s="775" t="s">
        <v>1221</v>
      </c>
      <c r="B218" s="760">
        <v>186</v>
      </c>
      <c r="C218" s="696" t="s">
        <v>216</v>
      </c>
      <c r="D218" s="693" t="str">
        <f t="shared" si="53"/>
        <v>2.06.02.06.50</v>
      </c>
      <c r="E218" s="694" t="s">
        <v>1052</v>
      </c>
      <c r="F218" s="696"/>
      <c r="G218" s="695" t="s">
        <v>1127</v>
      </c>
      <c r="H218" s="692" t="s">
        <v>454</v>
      </c>
      <c r="I218" s="711" t="s">
        <v>270</v>
      </c>
      <c r="J218" s="692">
        <v>2012</v>
      </c>
      <c r="K218" s="711" t="s">
        <v>128</v>
      </c>
      <c r="L218" s="696" t="s">
        <v>128</v>
      </c>
      <c r="M218" s="696" t="s">
        <v>128</v>
      </c>
      <c r="N218" s="696" t="s">
        <v>128</v>
      </c>
      <c r="O218" s="696" t="s">
        <v>128</v>
      </c>
      <c r="P218" s="692" t="s">
        <v>130</v>
      </c>
      <c r="Q218" s="814">
        <v>1985760</v>
      </c>
      <c r="R218" s="721"/>
      <c r="S218" s="516" t="str">
        <f t="shared" si="72"/>
        <v>2.06.02</v>
      </c>
      <c r="T218" s="524" t="str">
        <f t="shared" si="69"/>
        <v>ALAT RUMAH TANGGA</v>
      </c>
      <c r="U218" s="516">
        <f t="shared" si="70"/>
        <v>5</v>
      </c>
      <c r="V218" s="769">
        <f t="shared" si="56"/>
        <v>397152</v>
      </c>
      <c r="W218" s="516">
        <f t="shared" si="57"/>
        <v>2</v>
      </c>
      <c r="X218" s="770">
        <f t="shared" si="58"/>
        <v>794304</v>
      </c>
      <c r="Y218" s="771">
        <f t="shared" si="59"/>
        <v>397152</v>
      </c>
      <c r="Z218" s="769">
        <f t="shared" si="60"/>
        <v>397152</v>
      </c>
      <c r="AA218" s="769">
        <f t="shared" si="61"/>
        <v>397152</v>
      </c>
      <c r="AB218" s="769">
        <f t="shared" si="62"/>
        <v>0</v>
      </c>
      <c r="AC218" s="769">
        <f t="shared" si="63"/>
        <v>0</v>
      </c>
      <c r="AD218" s="516">
        <f t="shared" si="71"/>
        <v>2012</v>
      </c>
      <c r="AE218" s="748">
        <f t="shared" si="65"/>
        <v>0</v>
      </c>
      <c r="AF218" s="749">
        <f t="shared" si="66"/>
        <v>1985760</v>
      </c>
      <c r="AG218" s="746">
        <f t="shared" si="67"/>
        <v>1985760</v>
      </c>
      <c r="AH218" s="745">
        <f t="shared" si="68"/>
        <v>1985760</v>
      </c>
      <c r="AI218" s="11"/>
    </row>
    <row r="219" spans="1:35" ht="30" hidden="1" customHeight="1" x14ac:dyDescent="0.2">
      <c r="A219" s="775" t="s">
        <v>1221</v>
      </c>
      <c r="B219" s="760">
        <v>187</v>
      </c>
      <c r="C219" s="696" t="s">
        <v>216</v>
      </c>
      <c r="D219" s="693" t="str">
        <f t="shared" si="53"/>
        <v>2.06.02.06.50</v>
      </c>
      <c r="E219" s="694" t="s">
        <v>1035</v>
      </c>
      <c r="F219" s="696"/>
      <c r="G219" s="695" t="s">
        <v>1127</v>
      </c>
      <c r="H219" s="692" t="s">
        <v>455</v>
      </c>
      <c r="I219" s="711" t="s">
        <v>270</v>
      </c>
      <c r="J219" s="692">
        <v>2012</v>
      </c>
      <c r="K219" s="711" t="s">
        <v>128</v>
      </c>
      <c r="L219" s="696" t="s">
        <v>128</v>
      </c>
      <c r="M219" s="696" t="s">
        <v>128</v>
      </c>
      <c r="N219" s="696" t="s">
        <v>128</v>
      </c>
      <c r="O219" s="696" t="s">
        <v>128</v>
      </c>
      <c r="P219" s="692" t="s">
        <v>130</v>
      </c>
      <c r="Q219" s="814">
        <v>1965600</v>
      </c>
      <c r="R219" s="563"/>
      <c r="S219" s="516" t="str">
        <f t="shared" si="72"/>
        <v>2.06.02</v>
      </c>
      <c r="T219" s="524" t="str">
        <f t="shared" si="69"/>
        <v>ALAT RUMAH TANGGA</v>
      </c>
      <c r="U219" s="516">
        <f t="shared" si="70"/>
        <v>5</v>
      </c>
      <c r="V219" s="769">
        <f t="shared" si="56"/>
        <v>393120</v>
      </c>
      <c r="W219" s="516">
        <f t="shared" si="57"/>
        <v>2</v>
      </c>
      <c r="X219" s="770">
        <f t="shared" si="58"/>
        <v>786240</v>
      </c>
      <c r="Y219" s="771">
        <f t="shared" si="59"/>
        <v>393120</v>
      </c>
      <c r="Z219" s="769">
        <f t="shared" si="60"/>
        <v>393120</v>
      </c>
      <c r="AA219" s="769">
        <f t="shared" si="61"/>
        <v>393120</v>
      </c>
      <c r="AB219" s="769">
        <f t="shared" si="62"/>
        <v>0</v>
      </c>
      <c r="AC219" s="769">
        <f t="shared" si="63"/>
        <v>0</v>
      </c>
      <c r="AD219" s="516">
        <f t="shared" si="71"/>
        <v>2012</v>
      </c>
      <c r="AE219" s="748">
        <f t="shared" si="65"/>
        <v>0</v>
      </c>
      <c r="AF219" s="749">
        <f t="shared" si="66"/>
        <v>1965600</v>
      </c>
      <c r="AG219" s="746">
        <f t="shared" si="67"/>
        <v>1965600</v>
      </c>
      <c r="AH219" s="745">
        <f t="shared" si="68"/>
        <v>1965600</v>
      </c>
      <c r="AI219" s="11"/>
    </row>
    <row r="220" spans="1:35" ht="30" hidden="1" customHeight="1" x14ac:dyDescent="0.2">
      <c r="A220" s="775" t="s">
        <v>1221</v>
      </c>
      <c r="B220" s="760">
        <v>188</v>
      </c>
      <c r="C220" s="696" t="s">
        <v>216</v>
      </c>
      <c r="D220" s="693" t="str">
        <f t="shared" si="53"/>
        <v>2.06.02.06.50</v>
      </c>
      <c r="E220" s="694" t="s">
        <v>1035</v>
      </c>
      <c r="F220" s="696"/>
      <c r="G220" s="695" t="s">
        <v>1127</v>
      </c>
      <c r="H220" s="692" t="s">
        <v>455</v>
      </c>
      <c r="I220" s="711" t="s">
        <v>270</v>
      </c>
      <c r="J220" s="692">
        <v>2012</v>
      </c>
      <c r="K220" s="711" t="s">
        <v>128</v>
      </c>
      <c r="L220" s="696" t="s">
        <v>128</v>
      </c>
      <c r="M220" s="696" t="s">
        <v>128</v>
      </c>
      <c r="N220" s="696" t="s">
        <v>128</v>
      </c>
      <c r="O220" s="696" t="s">
        <v>128</v>
      </c>
      <c r="P220" s="692" t="s">
        <v>130</v>
      </c>
      <c r="Q220" s="814">
        <v>1965600</v>
      </c>
      <c r="R220" s="563"/>
      <c r="S220" s="516" t="str">
        <f t="shared" si="72"/>
        <v>2.06.02</v>
      </c>
      <c r="T220" s="524" t="str">
        <f t="shared" si="69"/>
        <v>ALAT RUMAH TANGGA</v>
      </c>
      <c r="U220" s="516">
        <f t="shared" si="70"/>
        <v>5</v>
      </c>
      <c r="V220" s="769">
        <f t="shared" si="56"/>
        <v>393120</v>
      </c>
      <c r="W220" s="516">
        <f t="shared" si="57"/>
        <v>2</v>
      </c>
      <c r="X220" s="770">
        <f t="shared" si="58"/>
        <v>786240</v>
      </c>
      <c r="Y220" s="771">
        <f t="shared" si="59"/>
        <v>393120</v>
      </c>
      <c r="Z220" s="769">
        <f t="shared" si="60"/>
        <v>393120</v>
      </c>
      <c r="AA220" s="769">
        <f t="shared" si="61"/>
        <v>393120</v>
      </c>
      <c r="AB220" s="769">
        <f t="shared" si="62"/>
        <v>0</v>
      </c>
      <c r="AC220" s="769">
        <f t="shared" si="63"/>
        <v>0</v>
      </c>
      <c r="AD220" s="516">
        <f t="shared" si="71"/>
        <v>2012</v>
      </c>
      <c r="AE220" s="748">
        <f t="shared" si="65"/>
        <v>0</v>
      </c>
      <c r="AF220" s="749">
        <f t="shared" si="66"/>
        <v>1965600</v>
      </c>
      <c r="AG220" s="746">
        <f t="shared" si="67"/>
        <v>1965600</v>
      </c>
      <c r="AH220" s="745">
        <f t="shared" si="68"/>
        <v>1965600</v>
      </c>
      <c r="AI220" s="11"/>
    </row>
    <row r="221" spans="1:35" ht="30" hidden="1" customHeight="1" x14ac:dyDescent="0.2">
      <c r="A221" s="775" t="s">
        <v>1221</v>
      </c>
      <c r="B221" s="760">
        <v>189</v>
      </c>
      <c r="C221" s="696" t="s">
        <v>216</v>
      </c>
      <c r="D221" s="693" t="str">
        <f t="shared" si="53"/>
        <v>2.06.02.06.50</v>
      </c>
      <c r="E221" s="694" t="s">
        <v>1035</v>
      </c>
      <c r="F221" s="696"/>
      <c r="G221" s="695" t="s">
        <v>1127</v>
      </c>
      <c r="H221" s="692" t="s">
        <v>455</v>
      </c>
      <c r="I221" s="711" t="s">
        <v>270</v>
      </c>
      <c r="J221" s="692">
        <v>2012</v>
      </c>
      <c r="K221" s="711" t="s">
        <v>128</v>
      </c>
      <c r="L221" s="696" t="s">
        <v>128</v>
      </c>
      <c r="M221" s="696" t="s">
        <v>128</v>
      </c>
      <c r="N221" s="696" t="s">
        <v>128</v>
      </c>
      <c r="O221" s="696" t="s">
        <v>128</v>
      </c>
      <c r="P221" s="692" t="s">
        <v>130</v>
      </c>
      <c r="Q221" s="814">
        <v>1965600</v>
      </c>
      <c r="R221" s="563"/>
      <c r="S221" s="516" t="str">
        <f t="shared" si="72"/>
        <v>2.06.02</v>
      </c>
      <c r="T221" s="524" t="str">
        <f t="shared" si="69"/>
        <v>ALAT RUMAH TANGGA</v>
      </c>
      <c r="U221" s="516">
        <f t="shared" si="70"/>
        <v>5</v>
      </c>
      <c r="V221" s="769">
        <f t="shared" si="56"/>
        <v>393120</v>
      </c>
      <c r="W221" s="516">
        <f t="shared" si="57"/>
        <v>2</v>
      </c>
      <c r="X221" s="770">
        <f t="shared" si="58"/>
        <v>786240</v>
      </c>
      <c r="Y221" s="771">
        <f t="shared" si="59"/>
        <v>393120</v>
      </c>
      <c r="Z221" s="769">
        <f t="shared" si="60"/>
        <v>393120</v>
      </c>
      <c r="AA221" s="769">
        <f t="shared" si="61"/>
        <v>393120</v>
      </c>
      <c r="AB221" s="769">
        <f t="shared" si="62"/>
        <v>0</v>
      </c>
      <c r="AC221" s="769">
        <f t="shared" si="63"/>
        <v>0</v>
      </c>
      <c r="AD221" s="516">
        <f t="shared" si="71"/>
        <v>2012</v>
      </c>
      <c r="AE221" s="748">
        <f t="shared" si="65"/>
        <v>0</v>
      </c>
      <c r="AF221" s="749">
        <f t="shared" si="66"/>
        <v>1965600</v>
      </c>
      <c r="AG221" s="746">
        <f t="shared" si="67"/>
        <v>1965600</v>
      </c>
      <c r="AH221" s="745">
        <f t="shared" si="68"/>
        <v>1965600</v>
      </c>
      <c r="AI221" s="11"/>
    </row>
    <row r="222" spans="1:35" ht="30" hidden="1" customHeight="1" x14ac:dyDescent="0.2">
      <c r="A222" s="775" t="s">
        <v>1221</v>
      </c>
      <c r="B222" s="760">
        <v>190</v>
      </c>
      <c r="C222" s="696" t="s">
        <v>216</v>
      </c>
      <c r="D222" s="693" t="str">
        <f t="shared" si="53"/>
        <v>2.06.02.06.50</v>
      </c>
      <c r="E222" s="694" t="s">
        <v>1037</v>
      </c>
      <c r="F222" s="696"/>
      <c r="G222" s="695" t="s">
        <v>1133</v>
      </c>
      <c r="H222" s="692" t="s">
        <v>429</v>
      </c>
      <c r="I222" s="711" t="s">
        <v>270</v>
      </c>
      <c r="J222" s="692">
        <v>2012</v>
      </c>
      <c r="K222" s="711" t="s">
        <v>128</v>
      </c>
      <c r="L222" s="696" t="s">
        <v>128</v>
      </c>
      <c r="M222" s="696" t="s">
        <v>128</v>
      </c>
      <c r="N222" s="696" t="s">
        <v>128</v>
      </c>
      <c r="O222" s="696" t="s">
        <v>128</v>
      </c>
      <c r="P222" s="692" t="s">
        <v>130</v>
      </c>
      <c r="Q222" s="814">
        <v>4759220.83</v>
      </c>
      <c r="R222" s="563"/>
      <c r="S222" s="516" t="str">
        <f t="shared" si="72"/>
        <v>2.06.02</v>
      </c>
      <c r="T222" s="524" t="str">
        <f t="shared" si="69"/>
        <v>ALAT RUMAH TANGGA</v>
      </c>
      <c r="U222" s="516">
        <f t="shared" si="70"/>
        <v>5</v>
      </c>
      <c r="V222" s="769">
        <f t="shared" si="56"/>
        <v>951844.16599999997</v>
      </c>
      <c r="W222" s="516">
        <f t="shared" si="57"/>
        <v>2</v>
      </c>
      <c r="X222" s="770">
        <f t="shared" si="58"/>
        <v>1903688.3319999999</v>
      </c>
      <c r="Y222" s="771">
        <f t="shared" si="59"/>
        <v>951844.16599999997</v>
      </c>
      <c r="Z222" s="769">
        <f t="shared" si="60"/>
        <v>951844.16599999997</v>
      </c>
      <c r="AA222" s="769">
        <f t="shared" si="61"/>
        <v>951844.16599999997</v>
      </c>
      <c r="AB222" s="769">
        <f t="shared" si="62"/>
        <v>0</v>
      </c>
      <c r="AC222" s="769">
        <f t="shared" si="63"/>
        <v>0</v>
      </c>
      <c r="AD222" s="516">
        <f t="shared" si="71"/>
        <v>2012</v>
      </c>
      <c r="AE222" s="748">
        <f t="shared" si="65"/>
        <v>0</v>
      </c>
      <c r="AF222" s="749">
        <f t="shared" si="66"/>
        <v>4759220.83</v>
      </c>
      <c r="AG222" s="746">
        <f t="shared" si="67"/>
        <v>4759220.83</v>
      </c>
      <c r="AH222" s="745">
        <f t="shared" si="68"/>
        <v>4759220.83</v>
      </c>
      <c r="AI222" s="11"/>
    </row>
    <row r="223" spans="1:35" ht="30" hidden="1" customHeight="1" x14ac:dyDescent="0.2">
      <c r="A223" s="775" t="s">
        <v>1221</v>
      </c>
      <c r="B223" s="760">
        <v>191</v>
      </c>
      <c r="C223" s="696" t="s">
        <v>216</v>
      </c>
      <c r="D223" s="693" t="str">
        <f t="shared" si="53"/>
        <v>2.06.02.06.50</v>
      </c>
      <c r="E223" s="694" t="s">
        <v>1037</v>
      </c>
      <c r="F223" s="696"/>
      <c r="G223" s="695" t="s">
        <v>1127</v>
      </c>
      <c r="H223" s="692" t="s">
        <v>455</v>
      </c>
      <c r="I223" s="711" t="s">
        <v>270</v>
      </c>
      <c r="J223" s="692">
        <v>2012</v>
      </c>
      <c r="K223" s="711" t="s">
        <v>128</v>
      </c>
      <c r="L223" s="696" t="s">
        <v>128</v>
      </c>
      <c r="M223" s="696" t="s">
        <v>128</v>
      </c>
      <c r="N223" s="696" t="s">
        <v>128</v>
      </c>
      <c r="O223" s="696" t="s">
        <v>128</v>
      </c>
      <c r="P223" s="692" t="s">
        <v>130</v>
      </c>
      <c r="Q223" s="814">
        <v>1965600</v>
      </c>
      <c r="R223" s="563"/>
      <c r="S223" s="516" t="str">
        <f t="shared" si="72"/>
        <v>2.06.02</v>
      </c>
      <c r="T223" s="524" t="str">
        <f t="shared" si="69"/>
        <v>ALAT RUMAH TANGGA</v>
      </c>
      <c r="U223" s="516">
        <f t="shared" si="70"/>
        <v>5</v>
      </c>
      <c r="V223" s="769">
        <f t="shared" si="56"/>
        <v>393120</v>
      </c>
      <c r="W223" s="516">
        <f t="shared" si="57"/>
        <v>2</v>
      </c>
      <c r="X223" s="770">
        <f t="shared" si="58"/>
        <v>786240</v>
      </c>
      <c r="Y223" s="771">
        <f t="shared" si="59"/>
        <v>393120</v>
      </c>
      <c r="Z223" s="769">
        <f t="shared" si="60"/>
        <v>393120</v>
      </c>
      <c r="AA223" s="769">
        <f t="shared" si="61"/>
        <v>393120</v>
      </c>
      <c r="AB223" s="769">
        <f t="shared" si="62"/>
        <v>0</v>
      </c>
      <c r="AC223" s="769">
        <f t="shared" si="63"/>
        <v>0</v>
      </c>
      <c r="AD223" s="516">
        <f t="shared" si="71"/>
        <v>2012</v>
      </c>
      <c r="AE223" s="748">
        <f t="shared" si="65"/>
        <v>0</v>
      </c>
      <c r="AF223" s="749">
        <f t="shared" si="66"/>
        <v>1965600</v>
      </c>
      <c r="AG223" s="746">
        <f t="shared" si="67"/>
        <v>1965600</v>
      </c>
      <c r="AH223" s="745">
        <f t="shared" si="68"/>
        <v>1965600</v>
      </c>
      <c r="AI223" s="11"/>
    </row>
    <row r="224" spans="1:35" ht="30" hidden="1" customHeight="1" x14ac:dyDescent="0.2">
      <c r="A224" s="775" t="s">
        <v>1221</v>
      </c>
      <c r="B224" s="760">
        <v>192</v>
      </c>
      <c r="C224" s="696" t="s">
        <v>216</v>
      </c>
      <c r="D224" s="693" t="str">
        <f t="shared" si="53"/>
        <v>2.06.02.06.50</v>
      </c>
      <c r="E224" s="694" t="s">
        <v>1037</v>
      </c>
      <c r="F224" s="696"/>
      <c r="G224" s="695" t="s">
        <v>1127</v>
      </c>
      <c r="H224" s="692" t="s">
        <v>459</v>
      </c>
      <c r="I224" s="711" t="s">
        <v>270</v>
      </c>
      <c r="J224" s="692">
        <v>2012</v>
      </c>
      <c r="K224" s="711" t="s">
        <v>128</v>
      </c>
      <c r="L224" s="696" t="s">
        <v>128</v>
      </c>
      <c r="M224" s="696" t="s">
        <v>128</v>
      </c>
      <c r="N224" s="696" t="s">
        <v>128</v>
      </c>
      <c r="O224" s="696" t="s">
        <v>128</v>
      </c>
      <c r="P224" s="692" t="s">
        <v>130</v>
      </c>
      <c r="Q224" s="814">
        <v>3981600</v>
      </c>
      <c r="R224" s="722"/>
      <c r="S224" s="516" t="str">
        <f t="shared" si="72"/>
        <v>2.06.02</v>
      </c>
      <c r="T224" s="524" t="str">
        <f t="shared" si="69"/>
        <v>ALAT RUMAH TANGGA</v>
      </c>
      <c r="U224" s="516">
        <f t="shared" si="70"/>
        <v>5</v>
      </c>
      <c r="V224" s="769">
        <f t="shared" si="56"/>
        <v>796320</v>
      </c>
      <c r="W224" s="516">
        <f t="shared" si="57"/>
        <v>2</v>
      </c>
      <c r="X224" s="770">
        <f t="shared" si="58"/>
        <v>1592640</v>
      </c>
      <c r="Y224" s="771">
        <f t="shared" si="59"/>
        <v>796320</v>
      </c>
      <c r="Z224" s="769">
        <f t="shared" si="60"/>
        <v>796320</v>
      </c>
      <c r="AA224" s="769">
        <f t="shared" si="61"/>
        <v>796320</v>
      </c>
      <c r="AB224" s="769">
        <f t="shared" si="62"/>
        <v>0</v>
      </c>
      <c r="AC224" s="769">
        <f t="shared" si="63"/>
        <v>0</v>
      </c>
      <c r="AD224" s="516">
        <f t="shared" si="71"/>
        <v>2012</v>
      </c>
      <c r="AE224" s="748">
        <f t="shared" si="65"/>
        <v>0</v>
      </c>
      <c r="AF224" s="749">
        <f t="shared" si="66"/>
        <v>3981600</v>
      </c>
      <c r="AG224" s="746">
        <f t="shared" si="67"/>
        <v>3981600</v>
      </c>
      <c r="AH224" s="745">
        <f t="shared" si="68"/>
        <v>3981600</v>
      </c>
      <c r="AI224" s="11"/>
    </row>
    <row r="225" spans="1:35" ht="30" hidden="1" customHeight="1" x14ac:dyDescent="0.2">
      <c r="A225" s="775" t="s">
        <v>1221</v>
      </c>
      <c r="B225" s="760">
        <v>193</v>
      </c>
      <c r="C225" s="692" t="s">
        <v>1211</v>
      </c>
      <c r="D225" s="693" t="str">
        <f t="shared" ref="D225:D288" si="73">MID(C225,2,18)</f>
        <v>2.06.01.05.40</v>
      </c>
      <c r="E225" s="694" t="s">
        <v>1053</v>
      </c>
      <c r="F225" s="696"/>
      <c r="G225" s="695" t="s">
        <v>935</v>
      </c>
      <c r="H225" s="692"/>
      <c r="I225" s="711" t="s">
        <v>1161</v>
      </c>
      <c r="J225" s="692">
        <v>2012</v>
      </c>
      <c r="K225" s="711" t="s">
        <v>128</v>
      </c>
      <c r="L225" s="696" t="s">
        <v>128</v>
      </c>
      <c r="M225" s="696" t="s">
        <v>128</v>
      </c>
      <c r="N225" s="696" t="s">
        <v>128</v>
      </c>
      <c r="O225" s="696" t="s">
        <v>128</v>
      </c>
      <c r="P225" s="692" t="s">
        <v>130</v>
      </c>
      <c r="Q225" s="814">
        <v>96777895.361300007</v>
      </c>
      <c r="R225" s="563"/>
      <c r="S225" s="516" t="str">
        <f t="shared" si="72"/>
        <v>2.06.01</v>
      </c>
      <c r="T225" s="524" t="str">
        <f t="shared" si="69"/>
        <v>ALAT KANTOR</v>
      </c>
      <c r="U225" s="516">
        <f t="shared" si="70"/>
        <v>5</v>
      </c>
      <c r="V225" s="769">
        <f t="shared" ref="V225:V288" si="74">(Q225)/U225</f>
        <v>19355579.07226</v>
      </c>
      <c r="W225" s="516">
        <f t="shared" ref="W225:W288" si="75">2013-AD225+1</f>
        <v>2</v>
      </c>
      <c r="X225" s="770">
        <f t="shared" ref="X225:X288" si="76">IF(W225&gt;U225,Q225,V225*W225)</f>
        <v>38711158.14452</v>
      </c>
      <c r="Y225" s="771">
        <f t="shared" ref="Y225:Y288" si="77">IF(Q225=X225,0,V225)</f>
        <v>19355579.07226</v>
      </c>
      <c r="Z225" s="769">
        <f t="shared" ref="Z225:Z288" si="78">IF(Q225=X225+Y225,0,V225)</f>
        <v>19355579.07226</v>
      </c>
      <c r="AA225" s="769">
        <f t="shared" ref="AA225:AA288" si="79">IF(Q225=X225+Y225+Z225,0,V225)</f>
        <v>19355579.07226</v>
      </c>
      <c r="AB225" s="769">
        <f t="shared" ref="AB225:AB288" si="80">IF(Q225=X225+Y225+Z225+AA225,0,V225)</f>
        <v>0</v>
      </c>
      <c r="AC225" s="769">
        <f t="shared" ref="AC225:AC288" si="81">IF(Q225=X225+Y225+Z225+AA225+AB225,0,V225)</f>
        <v>0</v>
      </c>
      <c r="AD225" s="516">
        <f t="shared" si="71"/>
        <v>2012</v>
      </c>
      <c r="AE225" s="748">
        <f t="shared" ref="AE225:AE288" si="82">Q225-(X225+Y225+Z225+AA225+AB225+AC225)</f>
        <v>0</v>
      </c>
      <c r="AF225" s="749">
        <f t="shared" ref="AF225:AF288" si="83">X225+Y225+Z225+AA225</f>
        <v>96777895.361299992</v>
      </c>
      <c r="AG225" s="746">
        <f t="shared" si="67"/>
        <v>96777895.361299992</v>
      </c>
      <c r="AH225" s="745">
        <f t="shared" si="68"/>
        <v>96777895.361299992</v>
      </c>
      <c r="AI225" s="11"/>
    </row>
    <row r="226" spans="1:35" ht="30" hidden="1" customHeight="1" x14ac:dyDescent="0.2">
      <c r="A226" s="775" t="s">
        <v>1221</v>
      </c>
      <c r="B226" s="760">
        <v>194</v>
      </c>
      <c r="C226" s="692" t="s">
        <v>221</v>
      </c>
      <c r="D226" s="693" t="str">
        <f t="shared" si="73"/>
        <v>2.06.02.04.04</v>
      </c>
      <c r="E226" s="694" t="s">
        <v>1054</v>
      </c>
      <c r="F226" s="696"/>
      <c r="G226" s="695" t="s">
        <v>466</v>
      </c>
      <c r="H226" s="711" t="s">
        <v>128</v>
      </c>
      <c r="I226" s="711" t="s">
        <v>495</v>
      </c>
      <c r="J226" s="692">
        <v>2012</v>
      </c>
      <c r="K226" s="711" t="s">
        <v>128</v>
      </c>
      <c r="L226" s="696" t="s">
        <v>467</v>
      </c>
      <c r="M226" s="696" t="s">
        <v>128</v>
      </c>
      <c r="N226" s="696" t="s">
        <v>128</v>
      </c>
      <c r="O226" s="696" t="s">
        <v>128</v>
      </c>
      <c r="P226" s="692" t="s">
        <v>130</v>
      </c>
      <c r="Q226" s="814">
        <v>25534347.649999999</v>
      </c>
      <c r="R226" s="563"/>
      <c r="S226" s="516" t="str">
        <f t="shared" si="72"/>
        <v>2.06.02</v>
      </c>
      <c r="T226" s="524" t="str">
        <f t="shared" si="69"/>
        <v>ALAT RUMAH TANGGA</v>
      </c>
      <c r="U226" s="516">
        <f t="shared" si="70"/>
        <v>5</v>
      </c>
      <c r="V226" s="769">
        <f t="shared" si="74"/>
        <v>5106869.5299999993</v>
      </c>
      <c r="W226" s="516">
        <f t="shared" si="75"/>
        <v>2</v>
      </c>
      <c r="X226" s="770">
        <f t="shared" si="76"/>
        <v>10213739.059999999</v>
      </c>
      <c r="Y226" s="771">
        <f t="shared" si="77"/>
        <v>5106869.5299999993</v>
      </c>
      <c r="Z226" s="769">
        <f t="shared" si="78"/>
        <v>5106869.5299999993</v>
      </c>
      <c r="AA226" s="769">
        <f t="shared" si="79"/>
        <v>5106869.5299999993</v>
      </c>
      <c r="AB226" s="769">
        <f t="shared" si="80"/>
        <v>0</v>
      </c>
      <c r="AC226" s="769">
        <f t="shared" si="81"/>
        <v>0</v>
      </c>
      <c r="AD226" s="516">
        <f t="shared" si="71"/>
        <v>2012</v>
      </c>
      <c r="AE226" s="748">
        <f t="shared" si="82"/>
        <v>0</v>
      </c>
      <c r="AF226" s="749">
        <f t="shared" si="83"/>
        <v>25534347.649999999</v>
      </c>
      <c r="AG226" s="746">
        <f t="shared" ref="AG226:AG289" si="84">X226+Y226+Z226+AA226+AB226</f>
        <v>25534347.649999999</v>
      </c>
      <c r="AH226" s="745">
        <f t="shared" ref="AH226:AH289" si="85">X226+Y226+Z226+AA226+AB226+AC226</f>
        <v>25534347.649999999</v>
      </c>
      <c r="AI226" s="11"/>
    </row>
    <row r="227" spans="1:35" ht="30" hidden="1" customHeight="1" x14ac:dyDescent="0.2">
      <c r="A227" s="775" t="s">
        <v>1221</v>
      </c>
      <c r="B227" s="760">
        <v>195</v>
      </c>
      <c r="C227" s="692" t="s">
        <v>340</v>
      </c>
      <c r="D227" s="693" t="str">
        <f t="shared" si="73"/>
        <v>2.06.03.05.03</v>
      </c>
      <c r="E227" s="694" t="s">
        <v>1048</v>
      </c>
      <c r="F227" s="696"/>
      <c r="G227" s="695" t="s">
        <v>1134</v>
      </c>
      <c r="H227" s="692" t="s">
        <v>469</v>
      </c>
      <c r="I227" s="711" t="s">
        <v>495</v>
      </c>
      <c r="J227" s="692">
        <v>2012</v>
      </c>
      <c r="K227" s="711" t="s">
        <v>128</v>
      </c>
      <c r="L227" s="696" t="s">
        <v>470</v>
      </c>
      <c r="M227" s="696" t="s">
        <v>128</v>
      </c>
      <c r="N227" s="696" t="s">
        <v>128</v>
      </c>
      <c r="O227" s="696" t="s">
        <v>128</v>
      </c>
      <c r="P227" s="692" t="s">
        <v>130</v>
      </c>
      <c r="Q227" s="814">
        <v>16040705.2755</v>
      </c>
      <c r="R227" s="563"/>
      <c r="S227" s="516" t="str">
        <f t="shared" si="72"/>
        <v>2.06.03</v>
      </c>
      <c r="T227" s="524" t="str">
        <f t="shared" si="69"/>
        <v>KOMPUTER</v>
      </c>
      <c r="U227" s="516">
        <f t="shared" si="70"/>
        <v>4</v>
      </c>
      <c r="V227" s="769">
        <f t="shared" si="74"/>
        <v>4010176.3188749999</v>
      </c>
      <c r="W227" s="516">
        <f t="shared" si="75"/>
        <v>2</v>
      </c>
      <c r="X227" s="770">
        <f t="shared" si="76"/>
        <v>8020352.6377499998</v>
      </c>
      <c r="Y227" s="771">
        <f t="shared" si="77"/>
        <v>4010176.3188749999</v>
      </c>
      <c r="Z227" s="769">
        <f t="shared" si="78"/>
        <v>4010176.3188749999</v>
      </c>
      <c r="AA227" s="769">
        <f t="shared" si="79"/>
        <v>0</v>
      </c>
      <c r="AB227" s="769">
        <f t="shared" si="80"/>
        <v>0</v>
      </c>
      <c r="AC227" s="769">
        <f t="shared" si="81"/>
        <v>0</v>
      </c>
      <c r="AD227" s="516">
        <f t="shared" si="71"/>
        <v>2012</v>
      </c>
      <c r="AE227" s="748">
        <f t="shared" si="82"/>
        <v>0</v>
      </c>
      <c r="AF227" s="749">
        <f t="shared" si="83"/>
        <v>16040705.2755</v>
      </c>
      <c r="AG227" s="746">
        <f t="shared" si="84"/>
        <v>16040705.2755</v>
      </c>
      <c r="AH227" s="745">
        <f t="shared" si="85"/>
        <v>16040705.2755</v>
      </c>
      <c r="AI227" s="11"/>
    </row>
    <row r="228" spans="1:35" ht="30" hidden="1" customHeight="1" x14ac:dyDescent="0.2">
      <c r="A228" s="775" t="s">
        <v>1221</v>
      </c>
      <c r="B228" s="760">
        <v>196</v>
      </c>
      <c r="C228" s="692" t="s">
        <v>340</v>
      </c>
      <c r="D228" s="693" t="str">
        <f t="shared" si="73"/>
        <v>2.06.03.05.03</v>
      </c>
      <c r="E228" s="694" t="s">
        <v>1048</v>
      </c>
      <c r="F228" s="696"/>
      <c r="G228" s="695" t="s">
        <v>1134</v>
      </c>
      <c r="H228" s="692" t="s">
        <v>469</v>
      </c>
      <c r="I228" s="711" t="s">
        <v>495</v>
      </c>
      <c r="J228" s="692">
        <v>2012</v>
      </c>
      <c r="K228" s="711" t="s">
        <v>128</v>
      </c>
      <c r="L228" s="696" t="s">
        <v>471</v>
      </c>
      <c r="M228" s="696" t="s">
        <v>128</v>
      </c>
      <c r="N228" s="696" t="s">
        <v>128</v>
      </c>
      <c r="O228" s="696" t="s">
        <v>128</v>
      </c>
      <c r="P228" s="692" t="s">
        <v>130</v>
      </c>
      <c r="Q228" s="814">
        <v>16040705.2755</v>
      </c>
      <c r="R228" s="563"/>
      <c r="S228" s="516" t="str">
        <f t="shared" si="72"/>
        <v>2.06.03</v>
      </c>
      <c r="T228" s="524" t="str">
        <f t="shared" si="69"/>
        <v>KOMPUTER</v>
      </c>
      <c r="U228" s="516">
        <f t="shared" si="70"/>
        <v>4</v>
      </c>
      <c r="V228" s="769">
        <f t="shared" si="74"/>
        <v>4010176.3188749999</v>
      </c>
      <c r="W228" s="516">
        <f t="shared" si="75"/>
        <v>2</v>
      </c>
      <c r="X228" s="770">
        <f t="shared" si="76"/>
        <v>8020352.6377499998</v>
      </c>
      <c r="Y228" s="771">
        <f t="shared" si="77"/>
        <v>4010176.3188749999</v>
      </c>
      <c r="Z228" s="769">
        <f t="shared" si="78"/>
        <v>4010176.3188749999</v>
      </c>
      <c r="AA228" s="769">
        <f t="shared" si="79"/>
        <v>0</v>
      </c>
      <c r="AB228" s="769">
        <f t="shared" si="80"/>
        <v>0</v>
      </c>
      <c r="AC228" s="769">
        <f t="shared" si="81"/>
        <v>0</v>
      </c>
      <c r="AD228" s="516">
        <f t="shared" si="71"/>
        <v>2012</v>
      </c>
      <c r="AE228" s="748">
        <f t="shared" si="82"/>
        <v>0</v>
      </c>
      <c r="AF228" s="749">
        <f t="shared" si="83"/>
        <v>16040705.2755</v>
      </c>
      <c r="AG228" s="746">
        <f t="shared" si="84"/>
        <v>16040705.2755</v>
      </c>
      <c r="AH228" s="745">
        <f t="shared" si="85"/>
        <v>16040705.2755</v>
      </c>
      <c r="AI228" s="11"/>
    </row>
    <row r="229" spans="1:35" ht="30" hidden="1" customHeight="1" x14ac:dyDescent="0.2">
      <c r="A229" s="775" t="s">
        <v>1221</v>
      </c>
      <c r="B229" s="760">
        <v>197</v>
      </c>
      <c r="C229" s="692" t="s">
        <v>340</v>
      </c>
      <c r="D229" s="693" t="str">
        <f t="shared" si="73"/>
        <v>2.06.03.05.03</v>
      </c>
      <c r="E229" s="694" t="s">
        <v>1048</v>
      </c>
      <c r="F229" s="696"/>
      <c r="G229" s="695" t="s">
        <v>1134</v>
      </c>
      <c r="H229" s="692" t="s">
        <v>472</v>
      </c>
      <c r="I229" s="711" t="s">
        <v>495</v>
      </c>
      <c r="J229" s="692">
        <v>2012</v>
      </c>
      <c r="K229" s="711" t="s">
        <v>128</v>
      </c>
      <c r="L229" s="696" t="s">
        <v>473</v>
      </c>
      <c r="M229" s="696" t="s">
        <v>128</v>
      </c>
      <c r="N229" s="696" t="s">
        <v>128</v>
      </c>
      <c r="O229" s="696" t="s">
        <v>128</v>
      </c>
      <c r="P229" s="692" t="s">
        <v>130</v>
      </c>
      <c r="Q229" s="814">
        <v>24954659.789000001</v>
      </c>
      <c r="R229" s="563"/>
      <c r="S229" s="516" t="str">
        <f t="shared" si="72"/>
        <v>2.06.03</v>
      </c>
      <c r="T229" s="524" t="str">
        <f t="shared" si="69"/>
        <v>KOMPUTER</v>
      </c>
      <c r="U229" s="516">
        <f t="shared" si="70"/>
        <v>4</v>
      </c>
      <c r="V229" s="769">
        <f t="shared" si="74"/>
        <v>6238664.9472500002</v>
      </c>
      <c r="W229" s="516">
        <f t="shared" si="75"/>
        <v>2</v>
      </c>
      <c r="X229" s="770">
        <f t="shared" si="76"/>
        <v>12477329.8945</v>
      </c>
      <c r="Y229" s="771">
        <f t="shared" si="77"/>
        <v>6238664.9472500002</v>
      </c>
      <c r="Z229" s="769">
        <f t="shared" si="78"/>
        <v>6238664.9472500002</v>
      </c>
      <c r="AA229" s="769">
        <f t="shared" si="79"/>
        <v>0</v>
      </c>
      <c r="AB229" s="769">
        <f t="shared" si="80"/>
        <v>0</v>
      </c>
      <c r="AC229" s="769">
        <f t="shared" si="81"/>
        <v>0</v>
      </c>
      <c r="AD229" s="516">
        <f t="shared" si="71"/>
        <v>2012</v>
      </c>
      <c r="AE229" s="748">
        <f t="shared" si="82"/>
        <v>0</v>
      </c>
      <c r="AF229" s="749">
        <f t="shared" si="83"/>
        <v>24954659.789000001</v>
      </c>
      <c r="AG229" s="746">
        <f t="shared" si="84"/>
        <v>24954659.789000001</v>
      </c>
      <c r="AH229" s="745">
        <f t="shared" si="85"/>
        <v>24954659.789000001</v>
      </c>
      <c r="AI229" s="11"/>
    </row>
    <row r="230" spans="1:35" ht="30" hidden="1" customHeight="1" x14ac:dyDescent="0.2">
      <c r="A230" s="775" t="s">
        <v>1221</v>
      </c>
      <c r="B230" s="760">
        <v>198</v>
      </c>
      <c r="C230" s="692" t="s">
        <v>670</v>
      </c>
      <c r="D230" s="693" t="str">
        <f t="shared" si="73"/>
        <v>2.06.04.03.05</v>
      </c>
      <c r="E230" s="694" t="s">
        <v>1055</v>
      </c>
      <c r="F230" s="696"/>
      <c r="G230" s="695" t="s">
        <v>475</v>
      </c>
      <c r="H230" s="692" t="s">
        <v>476</v>
      </c>
      <c r="I230" s="711" t="s">
        <v>477</v>
      </c>
      <c r="J230" s="692">
        <v>2012</v>
      </c>
      <c r="K230" s="711" t="s">
        <v>128</v>
      </c>
      <c r="L230" s="711" t="s">
        <v>128</v>
      </c>
      <c r="M230" s="711" t="s">
        <v>128</v>
      </c>
      <c r="N230" s="711" t="s">
        <v>128</v>
      </c>
      <c r="O230" s="711" t="s">
        <v>128</v>
      </c>
      <c r="P230" s="692" t="s">
        <v>130</v>
      </c>
      <c r="Q230" s="814">
        <v>7290090.8779999996</v>
      </c>
      <c r="R230" s="563"/>
      <c r="S230" s="516" t="str">
        <f t="shared" si="72"/>
        <v>2.06.04</v>
      </c>
      <c r="T230" s="524" t="str">
        <f t="shared" si="69"/>
        <v>MEJA DAN KURSI KERJA/RAPAT PEJABAT</v>
      </c>
      <c r="U230" s="516">
        <f t="shared" si="70"/>
        <v>5</v>
      </c>
      <c r="V230" s="769">
        <f t="shared" si="74"/>
        <v>1458018.1756</v>
      </c>
      <c r="W230" s="516">
        <f t="shared" si="75"/>
        <v>2</v>
      </c>
      <c r="X230" s="770">
        <f t="shared" si="76"/>
        <v>2916036.3511999999</v>
      </c>
      <c r="Y230" s="771">
        <f t="shared" si="77"/>
        <v>1458018.1756</v>
      </c>
      <c r="Z230" s="769">
        <f t="shared" si="78"/>
        <v>1458018.1756</v>
      </c>
      <c r="AA230" s="769">
        <f t="shared" si="79"/>
        <v>1458018.1756</v>
      </c>
      <c r="AB230" s="769">
        <f t="shared" si="80"/>
        <v>0</v>
      </c>
      <c r="AC230" s="769">
        <f t="shared" si="81"/>
        <v>0</v>
      </c>
      <c r="AD230" s="516">
        <f t="shared" si="71"/>
        <v>2012</v>
      </c>
      <c r="AE230" s="748">
        <f t="shared" si="82"/>
        <v>0</v>
      </c>
      <c r="AF230" s="749">
        <f t="shared" si="83"/>
        <v>7290090.8779999996</v>
      </c>
      <c r="AG230" s="746">
        <f t="shared" si="84"/>
        <v>7290090.8779999996</v>
      </c>
      <c r="AH230" s="745">
        <f t="shared" si="85"/>
        <v>7290090.8779999996</v>
      </c>
      <c r="AI230" s="11"/>
    </row>
    <row r="231" spans="1:35" ht="30" hidden="1" customHeight="1" x14ac:dyDescent="0.2">
      <c r="A231" s="775" t="s">
        <v>1221</v>
      </c>
      <c r="B231" s="760">
        <v>199</v>
      </c>
      <c r="C231" s="692" t="s">
        <v>671</v>
      </c>
      <c r="D231" s="693" t="str">
        <f t="shared" si="73"/>
        <v>2.06.04.03.04</v>
      </c>
      <c r="E231" s="694" t="s">
        <v>1056</v>
      </c>
      <c r="F231" s="696"/>
      <c r="G231" s="695" t="s">
        <v>479</v>
      </c>
      <c r="H231" s="692" t="s">
        <v>476</v>
      </c>
      <c r="I231" s="711" t="s">
        <v>477</v>
      </c>
      <c r="J231" s="692">
        <v>2012</v>
      </c>
      <c r="K231" s="711" t="s">
        <v>128</v>
      </c>
      <c r="L231" s="711" t="s">
        <v>128</v>
      </c>
      <c r="M231" s="711" t="s">
        <v>128</v>
      </c>
      <c r="N231" s="711" t="s">
        <v>128</v>
      </c>
      <c r="O231" s="711" t="s">
        <v>128</v>
      </c>
      <c r="P231" s="692" t="s">
        <v>130</v>
      </c>
      <c r="Q231" s="814">
        <v>11015247.205800001</v>
      </c>
      <c r="R231" s="563"/>
      <c r="S231" s="516" t="str">
        <f t="shared" si="72"/>
        <v>2.06.04</v>
      </c>
      <c r="T231" s="524" t="str">
        <f t="shared" si="69"/>
        <v>MEJA DAN KURSI KERJA/RAPAT PEJABAT</v>
      </c>
      <c r="U231" s="516">
        <f t="shared" si="70"/>
        <v>5</v>
      </c>
      <c r="V231" s="769">
        <f t="shared" si="74"/>
        <v>2203049.4411599999</v>
      </c>
      <c r="W231" s="516">
        <f t="shared" si="75"/>
        <v>2</v>
      </c>
      <c r="X231" s="770">
        <f t="shared" si="76"/>
        <v>4406098.8823199999</v>
      </c>
      <c r="Y231" s="771">
        <f t="shared" si="77"/>
        <v>2203049.4411599999</v>
      </c>
      <c r="Z231" s="769">
        <f t="shared" si="78"/>
        <v>2203049.4411599999</v>
      </c>
      <c r="AA231" s="769">
        <f t="shared" si="79"/>
        <v>2203049.4411599999</v>
      </c>
      <c r="AB231" s="769">
        <f t="shared" si="80"/>
        <v>0</v>
      </c>
      <c r="AC231" s="769">
        <f t="shared" si="81"/>
        <v>0</v>
      </c>
      <c r="AD231" s="516">
        <f t="shared" si="71"/>
        <v>2012</v>
      </c>
      <c r="AE231" s="748">
        <f t="shared" si="82"/>
        <v>0</v>
      </c>
      <c r="AF231" s="749">
        <f t="shared" si="83"/>
        <v>11015247.205800001</v>
      </c>
      <c r="AG231" s="746">
        <f t="shared" si="84"/>
        <v>11015247.205800001</v>
      </c>
      <c r="AH231" s="745">
        <f t="shared" si="85"/>
        <v>11015247.205800001</v>
      </c>
      <c r="AI231" s="11"/>
    </row>
    <row r="232" spans="1:35" ht="30" hidden="1" customHeight="1" x14ac:dyDescent="0.2">
      <c r="A232" s="775" t="s">
        <v>1221</v>
      </c>
      <c r="B232" s="760">
        <v>200</v>
      </c>
      <c r="C232" s="692" t="s">
        <v>672</v>
      </c>
      <c r="D232" s="693" t="str">
        <f t="shared" si="73"/>
        <v>2.06.04.04.07</v>
      </c>
      <c r="E232" s="694" t="s">
        <v>1057</v>
      </c>
      <c r="F232" s="696"/>
      <c r="G232" s="695" t="s">
        <v>481</v>
      </c>
      <c r="H232" s="692" t="s">
        <v>482</v>
      </c>
      <c r="I232" s="711" t="s">
        <v>483</v>
      </c>
      <c r="J232" s="692">
        <v>2012</v>
      </c>
      <c r="K232" s="711"/>
      <c r="L232" s="696"/>
      <c r="M232" s="696"/>
      <c r="N232" s="696"/>
      <c r="O232" s="696"/>
      <c r="P232" s="692" t="s">
        <v>130</v>
      </c>
      <c r="Q232" s="814">
        <v>2985131.9928000001</v>
      </c>
      <c r="R232" s="563"/>
      <c r="S232" s="516" t="str">
        <f t="shared" si="72"/>
        <v>2.06.04</v>
      </c>
      <c r="T232" s="524" t="str">
        <f t="shared" si="69"/>
        <v>MEJA DAN KURSI KERJA/RAPAT PEJABAT</v>
      </c>
      <c r="U232" s="516">
        <f t="shared" si="70"/>
        <v>5</v>
      </c>
      <c r="V232" s="769">
        <f t="shared" si="74"/>
        <v>597026.39856</v>
      </c>
      <c r="W232" s="516">
        <f t="shared" si="75"/>
        <v>2</v>
      </c>
      <c r="X232" s="770">
        <f t="shared" si="76"/>
        <v>1194052.79712</v>
      </c>
      <c r="Y232" s="771">
        <f t="shared" si="77"/>
        <v>597026.39856</v>
      </c>
      <c r="Z232" s="769">
        <f t="shared" si="78"/>
        <v>597026.39856</v>
      </c>
      <c r="AA232" s="769">
        <f t="shared" si="79"/>
        <v>597026.39856</v>
      </c>
      <c r="AB232" s="769">
        <f t="shared" si="80"/>
        <v>0</v>
      </c>
      <c r="AC232" s="769">
        <f t="shared" si="81"/>
        <v>0</v>
      </c>
      <c r="AD232" s="516">
        <f t="shared" si="71"/>
        <v>2012</v>
      </c>
      <c r="AE232" s="748">
        <f t="shared" si="82"/>
        <v>0</v>
      </c>
      <c r="AF232" s="749">
        <f t="shared" si="83"/>
        <v>2985131.9928000001</v>
      </c>
      <c r="AG232" s="746">
        <f t="shared" si="84"/>
        <v>2985131.9928000001</v>
      </c>
      <c r="AH232" s="745">
        <f t="shared" si="85"/>
        <v>2985131.9928000001</v>
      </c>
      <c r="AI232" s="11"/>
    </row>
    <row r="233" spans="1:35" ht="30" hidden="1" customHeight="1" x14ac:dyDescent="0.2">
      <c r="A233" s="775" t="s">
        <v>1221</v>
      </c>
      <c r="B233" s="760">
        <v>201</v>
      </c>
      <c r="C233" s="692" t="s">
        <v>672</v>
      </c>
      <c r="D233" s="693" t="str">
        <f t="shared" si="73"/>
        <v>2.06.04.04.07</v>
      </c>
      <c r="E233" s="694" t="s">
        <v>1057</v>
      </c>
      <c r="F233" s="696"/>
      <c r="G233" s="695" t="s">
        <v>481</v>
      </c>
      <c r="H233" s="692" t="s">
        <v>482</v>
      </c>
      <c r="I233" s="711" t="s">
        <v>483</v>
      </c>
      <c r="J233" s="692">
        <v>2012</v>
      </c>
      <c r="K233" s="711"/>
      <c r="L233" s="696"/>
      <c r="M233" s="696"/>
      <c r="N233" s="696"/>
      <c r="O233" s="696"/>
      <c r="P233" s="692" t="s">
        <v>130</v>
      </c>
      <c r="Q233" s="814">
        <v>2985131.9928000001</v>
      </c>
      <c r="R233" s="563"/>
      <c r="S233" s="516" t="str">
        <f t="shared" si="72"/>
        <v>2.06.04</v>
      </c>
      <c r="T233" s="524" t="str">
        <f t="shared" si="69"/>
        <v>MEJA DAN KURSI KERJA/RAPAT PEJABAT</v>
      </c>
      <c r="U233" s="516">
        <f t="shared" si="70"/>
        <v>5</v>
      </c>
      <c r="V233" s="769">
        <f t="shared" si="74"/>
        <v>597026.39856</v>
      </c>
      <c r="W233" s="516">
        <f t="shared" si="75"/>
        <v>2</v>
      </c>
      <c r="X233" s="770">
        <f t="shared" si="76"/>
        <v>1194052.79712</v>
      </c>
      <c r="Y233" s="771">
        <f t="shared" si="77"/>
        <v>597026.39856</v>
      </c>
      <c r="Z233" s="769">
        <f t="shared" si="78"/>
        <v>597026.39856</v>
      </c>
      <c r="AA233" s="769">
        <f t="shared" si="79"/>
        <v>597026.39856</v>
      </c>
      <c r="AB233" s="769">
        <f t="shared" si="80"/>
        <v>0</v>
      </c>
      <c r="AC233" s="769">
        <f t="shared" si="81"/>
        <v>0</v>
      </c>
      <c r="AD233" s="516">
        <f t="shared" si="71"/>
        <v>2012</v>
      </c>
      <c r="AE233" s="748">
        <f t="shared" si="82"/>
        <v>0</v>
      </c>
      <c r="AF233" s="749">
        <f t="shared" si="83"/>
        <v>2985131.9928000001</v>
      </c>
      <c r="AG233" s="746">
        <f t="shared" si="84"/>
        <v>2985131.9928000001</v>
      </c>
      <c r="AH233" s="745">
        <f t="shared" si="85"/>
        <v>2985131.9928000001</v>
      </c>
      <c r="AI233" s="11"/>
    </row>
    <row r="234" spans="1:35" ht="30" hidden="1" customHeight="1" x14ac:dyDescent="0.2">
      <c r="A234" s="775" t="s">
        <v>1221</v>
      </c>
      <c r="B234" s="760">
        <v>202</v>
      </c>
      <c r="C234" s="692" t="s">
        <v>672</v>
      </c>
      <c r="D234" s="693" t="str">
        <f t="shared" si="73"/>
        <v>2.06.04.04.07</v>
      </c>
      <c r="E234" s="694" t="s">
        <v>1057</v>
      </c>
      <c r="F234" s="696"/>
      <c r="G234" s="695" t="s">
        <v>481</v>
      </c>
      <c r="H234" s="692" t="s">
        <v>482</v>
      </c>
      <c r="I234" s="711" t="s">
        <v>483</v>
      </c>
      <c r="J234" s="692">
        <v>2012</v>
      </c>
      <c r="K234" s="711"/>
      <c r="L234" s="696"/>
      <c r="M234" s="696"/>
      <c r="N234" s="696"/>
      <c r="O234" s="696"/>
      <c r="P234" s="692" t="s">
        <v>130</v>
      </c>
      <c r="Q234" s="814">
        <v>2985131.9928000001</v>
      </c>
      <c r="R234" s="563"/>
      <c r="S234" s="516" t="str">
        <f t="shared" si="72"/>
        <v>2.06.04</v>
      </c>
      <c r="T234" s="524" t="str">
        <f t="shared" si="69"/>
        <v>MEJA DAN KURSI KERJA/RAPAT PEJABAT</v>
      </c>
      <c r="U234" s="516">
        <f t="shared" si="70"/>
        <v>5</v>
      </c>
      <c r="V234" s="769">
        <f t="shared" si="74"/>
        <v>597026.39856</v>
      </c>
      <c r="W234" s="516">
        <f t="shared" si="75"/>
        <v>2</v>
      </c>
      <c r="X234" s="770">
        <f t="shared" si="76"/>
        <v>1194052.79712</v>
      </c>
      <c r="Y234" s="771">
        <f t="shared" si="77"/>
        <v>597026.39856</v>
      </c>
      <c r="Z234" s="769">
        <f t="shared" si="78"/>
        <v>597026.39856</v>
      </c>
      <c r="AA234" s="769">
        <f t="shared" si="79"/>
        <v>597026.39856</v>
      </c>
      <c r="AB234" s="769">
        <f t="shared" si="80"/>
        <v>0</v>
      </c>
      <c r="AC234" s="769">
        <f t="shared" si="81"/>
        <v>0</v>
      </c>
      <c r="AD234" s="516">
        <f t="shared" si="71"/>
        <v>2012</v>
      </c>
      <c r="AE234" s="748">
        <f t="shared" si="82"/>
        <v>0</v>
      </c>
      <c r="AF234" s="749">
        <f t="shared" si="83"/>
        <v>2985131.9928000001</v>
      </c>
      <c r="AG234" s="746">
        <f t="shared" si="84"/>
        <v>2985131.9928000001</v>
      </c>
      <c r="AH234" s="745">
        <f t="shared" si="85"/>
        <v>2985131.9928000001</v>
      </c>
      <c r="AI234" s="11"/>
    </row>
    <row r="235" spans="1:35" ht="30" hidden="1" customHeight="1" x14ac:dyDescent="0.2">
      <c r="A235" s="775" t="s">
        <v>1221</v>
      </c>
      <c r="B235" s="760">
        <v>203</v>
      </c>
      <c r="C235" s="692" t="s">
        <v>672</v>
      </c>
      <c r="D235" s="693" t="str">
        <f t="shared" si="73"/>
        <v>2.06.04.04.07</v>
      </c>
      <c r="E235" s="694" t="s">
        <v>1057</v>
      </c>
      <c r="F235" s="696"/>
      <c r="G235" s="695" t="s">
        <v>481</v>
      </c>
      <c r="H235" s="692" t="s">
        <v>482</v>
      </c>
      <c r="I235" s="711" t="s">
        <v>483</v>
      </c>
      <c r="J235" s="692">
        <v>2012</v>
      </c>
      <c r="K235" s="711"/>
      <c r="L235" s="696"/>
      <c r="M235" s="696"/>
      <c r="N235" s="696"/>
      <c r="O235" s="696"/>
      <c r="P235" s="692" t="s">
        <v>130</v>
      </c>
      <c r="Q235" s="814">
        <v>2985131.9928000001</v>
      </c>
      <c r="R235" s="563"/>
      <c r="S235" s="516" t="str">
        <f t="shared" si="72"/>
        <v>2.06.04</v>
      </c>
      <c r="T235" s="524" t="str">
        <f t="shared" si="69"/>
        <v>MEJA DAN KURSI KERJA/RAPAT PEJABAT</v>
      </c>
      <c r="U235" s="516">
        <f t="shared" si="70"/>
        <v>5</v>
      </c>
      <c r="V235" s="769">
        <f t="shared" si="74"/>
        <v>597026.39856</v>
      </c>
      <c r="W235" s="516">
        <f t="shared" si="75"/>
        <v>2</v>
      </c>
      <c r="X235" s="770">
        <f t="shared" si="76"/>
        <v>1194052.79712</v>
      </c>
      <c r="Y235" s="771">
        <f t="shared" si="77"/>
        <v>597026.39856</v>
      </c>
      <c r="Z235" s="769">
        <f t="shared" si="78"/>
        <v>597026.39856</v>
      </c>
      <c r="AA235" s="769">
        <f t="shared" si="79"/>
        <v>597026.39856</v>
      </c>
      <c r="AB235" s="769">
        <f t="shared" si="80"/>
        <v>0</v>
      </c>
      <c r="AC235" s="769">
        <f t="shared" si="81"/>
        <v>0</v>
      </c>
      <c r="AD235" s="516">
        <f t="shared" si="71"/>
        <v>2012</v>
      </c>
      <c r="AE235" s="748">
        <f t="shared" si="82"/>
        <v>0</v>
      </c>
      <c r="AF235" s="749">
        <f t="shared" si="83"/>
        <v>2985131.9928000001</v>
      </c>
      <c r="AG235" s="746">
        <f t="shared" si="84"/>
        <v>2985131.9928000001</v>
      </c>
      <c r="AH235" s="745">
        <f t="shared" si="85"/>
        <v>2985131.9928000001</v>
      </c>
      <c r="AI235" s="11"/>
    </row>
    <row r="236" spans="1:35" ht="30" hidden="1" customHeight="1" x14ac:dyDescent="0.2">
      <c r="A236" s="775" t="s">
        <v>1221</v>
      </c>
      <c r="B236" s="760">
        <v>204</v>
      </c>
      <c r="C236" s="692" t="s">
        <v>672</v>
      </c>
      <c r="D236" s="693" t="str">
        <f t="shared" si="73"/>
        <v>2.06.04.04.07</v>
      </c>
      <c r="E236" s="694" t="s">
        <v>1057</v>
      </c>
      <c r="F236" s="696"/>
      <c r="G236" s="695" t="s">
        <v>481</v>
      </c>
      <c r="H236" s="692" t="s">
        <v>482</v>
      </c>
      <c r="I236" s="711" t="s">
        <v>483</v>
      </c>
      <c r="J236" s="692">
        <v>2012</v>
      </c>
      <c r="K236" s="711"/>
      <c r="L236" s="696"/>
      <c r="M236" s="696"/>
      <c r="N236" s="696"/>
      <c r="O236" s="696"/>
      <c r="P236" s="692" t="s">
        <v>130</v>
      </c>
      <c r="Q236" s="814">
        <v>2985131.9928000001</v>
      </c>
      <c r="R236" s="563"/>
      <c r="S236" s="516" t="str">
        <f t="shared" si="72"/>
        <v>2.06.04</v>
      </c>
      <c r="T236" s="524" t="str">
        <f t="shared" si="69"/>
        <v>MEJA DAN KURSI KERJA/RAPAT PEJABAT</v>
      </c>
      <c r="U236" s="516">
        <f t="shared" si="70"/>
        <v>5</v>
      </c>
      <c r="V236" s="769">
        <f t="shared" si="74"/>
        <v>597026.39856</v>
      </c>
      <c r="W236" s="516">
        <f t="shared" si="75"/>
        <v>2</v>
      </c>
      <c r="X236" s="770">
        <f t="shared" si="76"/>
        <v>1194052.79712</v>
      </c>
      <c r="Y236" s="771">
        <f t="shared" si="77"/>
        <v>597026.39856</v>
      </c>
      <c r="Z236" s="769">
        <f t="shared" si="78"/>
        <v>597026.39856</v>
      </c>
      <c r="AA236" s="769">
        <f t="shared" si="79"/>
        <v>597026.39856</v>
      </c>
      <c r="AB236" s="769">
        <f t="shared" si="80"/>
        <v>0</v>
      </c>
      <c r="AC236" s="769">
        <f t="shared" si="81"/>
        <v>0</v>
      </c>
      <c r="AD236" s="516">
        <f t="shared" si="71"/>
        <v>2012</v>
      </c>
      <c r="AE236" s="748">
        <f t="shared" si="82"/>
        <v>0</v>
      </c>
      <c r="AF236" s="749">
        <f t="shared" si="83"/>
        <v>2985131.9928000001</v>
      </c>
      <c r="AG236" s="746">
        <f t="shared" si="84"/>
        <v>2985131.9928000001</v>
      </c>
      <c r="AH236" s="745">
        <f t="shared" si="85"/>
        <v>2985131.9928000001</v>
      </c>
      <c r="AI236" s="11"/>
    </row>
    <row r="237" spans="1:35" ht="30" hidden="1" customHeight="1" x14ac:dyDescent="0.2">
      <c r="A237" s="775" t="s">
        <v>1221</v>
      </c>
      <c r="B237" s="760">
        <v>205</v>
      </c>
      <c r="C237" s="692" t="s">
        <v>672</v>
      </c>
      <c r="D237" s="693" t="str">
        <f t="shared" si="73"/>
        <v>2.06.04.04.07</v>
      </c>
      <c r="E237" s="694" t="s">
        <v>1057</v>
      </c>
      <c r="F237" s="696"/>
      <c r="G237" s="695" t="s">
        <v>481</v>
      </c>
      <c r="H237" s="692" t="s">
        <v>482</v>
      </c>
      <c r="I237" s="711" t="s">
        <v>483</v>
      </c>
      <c r="J237" s="692">
        <v>2012</v>
      </c>
      <c r="K237" s="711"/>
      <c r="L237" s="696"/>
      <c r="M237" s="696"/>
      <c r="N237" s="696"/>
      <c r="O237" s="696"/>
      <c r="P237" s="692" t="s">
        <v>130</v>
      </c>
      <c r="Q237" s="814">
        <v>2985131.9928000001</v>
      </c>
      <c r="R237" s="563"/>
      <c r="S237" s="516" t="str">
        <f t="shared" si="72"/>
        <v>2.06.04</v>
      </c>
      <c r="T237" s="524" t="str">
        <f t="shared" ref="T237:T300" si="86">VLOOKUP(S237,kelompok,2,0)</f>
        <v>MEJA DAN KURSI KERJA/RAPAT PEJABAT</v>
      </c>
      <c r="U237" s="516">
        <f t="shared" ref="U237:U300" si="87">VLOOKUP(S237,MASAMANFAAT,4,0)</f>
        <v>5</v>
      </c>
      <c r="V237" s="769">
        <f t="shared" si="74"/>
        <v>597026.39856</v>
      </c>
      <c r="W237" s="516">
        <f t="shared" si="75"/>
        <v>2</v>
      </c>
      <c r="X237" s="770">
        <f t="shared" si="76"/>
        <v>1194052.79712</v>
      </c>
      <c r="Y237" s="771">
        <f t="shared" si="77"/>
        <v>597026.39856</v>
      </c>
      <c r="Z237" s="769">
        <f t="shared" si="78"/>
        <v>597026.39856</v>
      </c>
      <c r="AA237" s="769">
        <f t="shared" si="79"/>
        <v>597026.39856</v>
      </c>
      <c r="AB237" s="769">
        <f t="shared" si="80"/>
        <v>0</v>
      </c>
      <c r="AC237" s="769">
        <f t="shared" si="81"/>
        <v>0</v>
      </c>
      <c r="AD237" s="516">
        <f t="shared" ref="AD237:AD300" si="88">J237</f>
        <v>2012</v>
      </c>
      <c r="AE237" s="748">
        <f t="shared" si="82"/>
        <v>0</v>
      </c>
      <c r="AF237" s="749">
        <f t="shared" si="83"/>
        <v>2985131.9928000001</v>
      </c>
      <c r="AG237" s="746">
        <f t="shared" si="84"/>
        <v>2985131.9928000001</v>
      </c>
      <c r="AH237" s="745">
        <f t="shared" si="85"/>
        <v>2985131.9928000001</v>
      </c>
      <c r="AI237" s="11"/>
    </row>
    <row r="238" spans="1:35" ht="30" hidden="1" customHeight="1" x14ac:dyDescent="0.2">
      <c r="A238" s="775" t="s">
        <v>1221</v>
      </c>
      <c r="B238" s="760">
        <v>206</v>
      </c>
      <c r="C238" s="692" t="s">
        <v>672</v>
      </c>
      <c r="D238" s="693" t="str">
        <f t="shared" si="73"/>
        <v>2.06.04.04.07</v>
      </c>
      <c r="E238" s="694" t="s">
        <v>1057</v>
      </c>
      <c r="F238" s="696"/>
      <c r="G238" s="695" t="s">
        <v>481</v>
      </c>
      <c r="H238" s="692" t="s">
        <v>482</v>
      </c>
      <c r="I238" s="711" t="s">
        <v>483</v>
      </c>
      <c r="J238" s="692">
        <v>2012</v>
      </c>
      <c r="K238" s="711"/>
      <c r="L238" s="696"/>
      <c r="M238" s="696"/>
      <c r="N238" s="696"/>
      <c r="O238" s="696"/>
      <c r="P238" s="692" t="s">
        <v>130</v>
      </c>
      <c r="Q238" s="814">
        <v>2985131.9928000001</v>
      </c>
      <c r="R238" s="563"/>
      <c r="S238" s="516" t="str">
        <f t="shared" si="72"/>
        <v>2.06.04</v>
      </c>
      <c r="T238" s="524" t="str">
        <f t="shared" si="86"/>
        <v>MEJA DAN KURSI KERJA/RAPAT PEJABAT</v>
      </c>
      <c r="U238" s="516">
        <f t="shared" si="87"/>
        <v>5</v>
      </c>
      <c r="V238" s="769">
        <f t="shared" si="74"/>
        <v>597026.39856</v>
      </c>
      <c r="W238" s="516">
        <f t="shared" si="75"/>
        <v>2</v>
      </c>
      <c r="X238" s="770">
        <f t="shared" si="76"/>
        <v>1194052.79712</v>
      </c>
      <c r="Y238" s="771">
        <f t="shared" si="77"/>
        <v>597026.39856</v>
      </c>
      <c r="Z238" s="769">
        <f t="shared" si="78"/>
        <v>597026.39856</v>
      </c>
      <c r="AA238" s="769">
        <f t="shared" si="79"/>
        <v>597026.39856</v>
      </c>
      <c r="AB238" s="769">
        <f t="shared" si="80"/>
        <v>0</v>
      </c>
      <c r="AC238" s="769">
        <f t="shared" si="81"/>
        <v>0</v>
      </c>
      <c r="AD238" s="516">
        <f t="shared" si="88"/>
        <v>2012</v>
      </c>
      <c r="AE238" s="748">
        <f t="shared" si="82"/>
        <v>0</v>
      </c>
      <c r="AF238" s="749">
        <f t="shared" si="83"/>
        <v>2985131.9928000001</v>
      </c>
      <c r="AG238" s="746">
        <f t="shared" si="84"/>
        <v>2985131.9928000001</v>
      </c>
      <c r="AH238" s="745">
        <f t="shared" si="85"/>
        <v>2985131.9928000001</v>
      </c>
      <c r="AI238" s="11"/>
    </row>
    <row r="239" spans="1:35" ht="30" hidden="1" customHeight="1" x14ac:dyDescent="0.2">
      <c r="A239" s="775" t="s">
        <v>1221</v>
      </c>
      <c r="B239" s="760">
        <v>207</v>
      </c>
      <c r="C239" s="692" t="s">
        <v>672</v>
      </c>
      <c r="D239" s="693" t="str">
        <f t="shared" si="73"/>
        <v>2.06.04.04.07</v>
      </c>
      <c r="E239" s="694" t="s">
        <v>1057</v>
      </c>
      <c r="F239" s="696"/>
      <c r="G239" s="695" t="s">
        <v>481</v>
      </c>
      <c r="H239" s="692" t="s">
        <v>482</v>
      </c>
      <c r="I239" s="711" t="s">
        <v>483</v>
      </c>
      <c r="J239" s="692">
        <v>2012</v>
      </c>
      <c r="K239" s="711"/>
      <c r="L239" s="696"/>
      <c r="M239" s="696"/>
      <c r="N239" s="696"/>
      <c r="O239" s="696"/>
      <c r="P239" s="692" t="s">
        <v>130</v>
      </c>
      <c r="Q239" s="814">
        <v>2985131.9928000001</v>
      </c>
      <c r="R239" s="563"/>
      <c r="S239" s="516" t="str">
        <f t="shared" si="72"/>
        <v>2.06.04</v>
      </c>
      <c r="T239" s="524" t="str">
        <f t="shared" si="86"/>
        <v>MEJA DAN KURSI KERJA/RAPAT PEJABAT</v>
      </c>
      <c r="U239" s="516">
        <f t="shared" si="87"/>
        <v>5</v>
      </c>
      <c r="V239" s="769">
        <f t="shared" si="74"/>
        <v>597026.39856</v>
      </c>
      <c r="W239" s="516">
        <f t="shared" si="75"/>
        <v>2</v>
      </c>
      <c r="X239" s="770">
        <f t="shared" si="76"/>
        <v>1194052.79712</v>
      </c>
      <c r="Y239" s="771">
        <f t="shared" si="77"/>
        <v>597026.39856</v>
      </c>
      <c r="Z239" s="769">
        <f t="shared" si="78"/>
        <v>597026.39856</v>
      </c>
      <c r="AA239" s="769">
        <f t="shared" si="79"/>
        <v>597026.39856</v>
      </c>
      <c r="AB239" s="769">
        <f t="shared" si="80"/>
        <v>0</v>
      </c>
      <c r="AC239" s="769">
        <f t="shared" si="81"/>
        <v>0</v>
      </c>
      <c r="AD239" s="516">
        <f t="shared" si="88"/>
        <v>2012</v>
      </c>
      <c r="AE239" s="748">
        <f t="shared" si="82"/>
        <v>0</v>
      </c>
      <c r="AF239" s="749">
        <f t="shared" si="83"/>
        <v>2985131.9928000001</v>
      </c>
      <c r="AG239" s="746">
        <f t="shared" si="84"/>
        <v>2985131.9928000001</v>
      </c>
      <c r="AH239" s="745">
        <f t="shared" si="85"/>
        <v>2985131.9928000001</v>
      </c>
      <c r="AI239" s="11"/>
    </row>
    <row r="240" spans="1:35" ht="30" hidden="1" customHeight="1" x14ac:dyDescent="0.2">
      <c r="A240" s="775" t="s">
        <v>1221</v>
      </c>
      <c r="B240" s="760">
        <v>208</v>
      </c>
      <c r="C240" s="692" t="s">
        <v>673</v>
      </c>
      <c r="D240" s="693" t="str">
        <f t="shared" si="73"/>
        <v>2.06.04.04.04</v>
      </c>
      <c r="E240" s="694" t="s">
        <v>1058</v>
      </c>
      <c r="F240" s="696"/>
      <c r="G240" s="695" t="s">
        <v>481</v>
      </c>
      <c r="H240" s="692" t="s">
        <v>482</v>
      </c>
      <c r="I240" s="711" t="s">
        <v>483</v>
      </c>
      <c r="J240" s="692">
        <v>2012</v>
      </c>
      <c r="K240" s="711"/>
      <c r="L240" s="696"/>
      <c r="M240" s="696"/>
      <c r="N240" s="696"/>
      <c r="O240" s="696"/>
      <c r="P240" s="692" t="s">
        <v>130</v>
      </c>
      <c r="Q240" s="814">
        <v>2985131.9928000001</v>
      </c>
      <c r="R240" s="563"/>
      <c r="S240" s="516" t="str">
        <f t="shared" si="72"/>
        <v>2.06.04</v>
      </c>
      <c r="T240" s="524" t="str">
        <f t="shared" si="86"/>
        <v>MEJA DAN KURSI KERJA/RAPAT PEJABAT</v>
      </c>
      <c r="U240" s="516">
        <f t="shared" si="87"/>
        <v>5</v>
      </c>
      <c r="V240" s="769">
        <f t="shared" si="74"/>
        <v>597026.39856</v>
      </c>
      <c r="W240" s="516">
        <f t="shared" si="75"/>
        <v>2</v>
      </c>
      <c r="X240" s="770">
        <f t="shared" si="76"/>
        <v>1194052.79712</v>
      </c>
      <c r="Y240" s="771">
        <f t="shared" si="77"/>
        <v>597026.39856</v>
      </c>
      <c r="Z240" s="769">
        <f t="shared" si="78"/>
        <v>597026.39856</v>
      </c>
      <c r="AA240" s="769">
        <f t="shared" si="79"/>
        <v>597026.39856</v>
      </c>
      <c r="AB240" s="769">
        <f t="shared" si="80"/>
        <v>0</v>
      </c>
      <c r="AC240" s="769">
        <f t="shared" si="81"/>
        <v>0</v>
      </c>
      <c r="AD240" s="516">
        <f t="shared" si="88"/>
        <v>2012</v>
      </c>
      <c r="AE240" s="748">
        <f t="shared" si="82"/>
        <v>0</v>
      </c>
      <c r="AF240" s="749">
        <f t="shared" si="83"/>
        <v>2985131.9928000001</v>
      </c>
      <c r="AG240" s="746">
        <f t="shared" si="84"/>
        <v>2985131.9928000001</v>
      </c>
      <c r="AH240" s="745">
        <f t="shared" si="85"/>
        <v>2985131.9928000001</v>
      </c>
      <c r="AI240" s="11"/>
    </row>
    <row r="241" spans="1:35" ht="30" hidden="1" customHeight="1" x14ac:dyDescent="0.2">
      <c r="A241" s="775" t="s">
        <v>1221</v>
      </c>
      <c r="B241" s="760">
        <v>209</v>
      </c>
      <c r="C241" s="692" t="s">
        <v>673</v>
      </c>
      <c r="D241" s="693" t="str">
        <f t="shared" si="73"/>
        <v>2.06.04.04.04</v>
      </c>
      <c r="E241" s="694" t="s">
        <v>1058</v>
      </c>
      <c r="F241" s="696"/>
      <c r="G241" s="695" t="s">
        <v>481</v>
      </c>
      <c r="H241" s="692" t="s">
        <v>482</v>
      </c>
      <c r="I241" s="711" t="s">
        <v>483</v>
      </c>
      <c r="J241" s="692">
        <v>2012</v>
      </c>
      <c r="K241" s="711"/>
      <c r="L241" s="696"/>
      <c r="M241" s="696"/>
      <c r="N241" s="696"/>
      <c r="O241" s="696"/>
      <c r="P241" s="692" t="s">
        <v>130</v>
      </c>
      <c r="Q241" s="814">
        <v>2985131.9928000001</v>
      </c>
      <c r="R241" s="563"/>
      <c r="S241" s="516" t="str">
        <f t="shared" si="72"/>
        <v>2.06.04</v>
      </c>
      <c r="T241" s="524" t="str">
        <f t="shared" si="86"/>
        <v>MEJA DAN KURSI KERJA/RAPAT PEJABAT</v>
      </c>
      <c r="U241" s="516">
        <f t="shared" si="87"/>
        <v>5</v>
      </c>
      <c r="V241" s="769">
        <f t="shared" si="74"/>
        <v>597026.39856</v>
      </c>
      <c r="W241" s="516">
        <f t="shared" si="75"/>
        <v>2</v>
      </c>
      <c r="X241" s="770">
        <f t="shared" si="76"/>
        <v>1194052.79712</v>
      </c>
      <c r="Y241" s="771">
        <f t="shared" si="77"/>
        <v>597026.39856</v>
      </c>
      <c r="Z241" s="769">
        <f t="shared" si="78"/>
        <v>597026.39856</v>
      </c>
      <c r="AA241" s="769">
        <f t="shared" si="79"/>
        <v>597026.39856</v>
      </c>
      <c r="AB241" s="769">
        <f t="shared" si="80"/>
        <v>0</v>
      </c>
      <c r="AC241" s="769">
        <f t="shared" si="81"/>
        <v>0</v>
      </c>
      <c r="AD241" s="516">
        <f t="shared" si="88"/>
        <v>2012</v>
      </c>
      <c r="AE241" s="748">
        <f t="shared" si="82"/>
        <v>0</v>
      </c>
      <c r="AF241" s="749">
        <f t="shared" si="83"/>
        <v>2985131.9928000001</v>
      </c>
      <c r="AG241" s="746">
        <f t="shared" si="84"/>
        <v>2985131.9928000001</v>
      </c>
      <c r="AH241" s="745">
        <f t="shared" si="85"/>
        <v>2985131.9928000001</v>
      </c>
      <c r="AI241" s="11"/>
    </row>
    <row r="242" spans="1:35" ht="30" hidden="1" customHeight="1" x14ac:dyDescent="0.2">
      <c r="A242" s="775" t="s">
        <v>1221</v>
      </c>
      <c r="B242" s="760">
        <v>210</v>
      </c>
      <c r="C242" s="692" t="s">
        <v>673</v>
      </c>
      <c r="D242" s="693" t="str">
        <f t="shared" si="73"/>
        <v>2.06.04.04.04</v>
      </c>
      <c r="E242" s="694" t="s">
        <v>1058</v>
      </c>
      <c r="F242" s="696"/>
      <c r="G242" s="695" t="s">
        <v>481</v>
      </c>
      <c r="H242" s="692" t="s">
        <v>482</v>
      </c>
      <c r="I242" s="711" t="s">
        <v>483</v>
      </c>
      <c r="J242" s="692">
        <v>2012</v>
      </c>
      <c r="K242" s="711"/>
      <c r="L242" s="696"/>
      <c r="M242" s="696"/>
      <c r="N242" s="696"/>
      <c r="O242" s="696"/>
      <c r="P242" s="692" t="s">
        <v>130</v>
      </c>
      <c r="Q242" s="814">
        <v>2985131.9928000001</v>
      </c>
      <c r="R242" s="563"/>
      <c r="S242" s="516" t="str">
        <f t="shared" si="72"/>
        <v>2.06.04</v>
      </c>
      <c r="T242" s="524" t="str">
        <f t="shared" si="86"/>
        <v>MEJA DAN KURSI KERJA/RAPAT PEJABAT</v>
      </c>
      <c r="U242" s="516">
        <f t="shared" si="87"/>
        <v>5</v>
      </c>
      <c r="V242" s="769">
        <f t="shared" si="74"/>
        <v>597026.39856</v>
      </c>
      <c r="W242" s="516">
        <f t="shared" si="75"/>
        <v>2</v>
      </c>
      <c r="X242" s="770">
        <f t="shared" si="76"/>
        <v>1194052.79712</v>
      </c>
      <c r="Y242" s="771">
        <f t="shared" si="77"/>
        <v>597026.39856</v>
      </c>
      <c r="Z242" s="769">
        <f t="shared" si="78"/>
        <v>597026.39856</v>
      </c>
      <c r="AA242" s="769">
        <f t="shared" si="79"/>
        <v>597026.39856</v>
      </c>
      <c r="AB242" s="769">
        <f t="shared" si="80"/>
        <v>0</v>
      </c>
      <c r="AC242" s="769">
        <f t="shared" si="81"/>
        <v>0</v>
      </c>
      <c r="AD242" s="516">
        <f t="shared" si="88"/>
        <v>2012</v>
      </c>
      <c r="AE242" s="748">
        <f t="shared" si="82"/>
        <v>0</v>
      </c>
      <c r="AF242" s="749">
        <f t="shared" si="83"/>
        <v>2985131.9928000001</v>
      </c>
      <c r="AG242" s="746">
        <f t="shared" si="84"/>
        <v>2985131.9928000001</v>
      </c>
      <c r="AH242" s="745">
        <f t="shared" si="85"/>
        <v>2985131.9928000001</v>
      </c>
      <c r="AI242" s="11"/>
    </row>
    <row r="243" spans="1:35" ht="30" hidden="1" customHeight="1" x14ac:dyDescent="0.2">
      <c r="A243" s="775" t="s">
        <v>1221</v>
      </c>
      <c r="B243" s="760">
        <v>211</v>
      </c>
      <c r="C243" s="692" t="s">
        <v>673</v>
      </c>
      <c r="D243" s="693" t="str">
        <f t="shared" si="73"/>
        <v>2.06.04.04.04</v>
      </c>
      <c r="E243" s="694" t="s">
        <v>1058</v>
      </c>
      <c r="F243" s="696"/>
      <c r="G243" s="695" t="s">
        <v>481</v>
      </c>
      <c r="H243" s="692" t="s">
        <v>482</v>
      </c>
      <c r="I243" s="711" t="s">
        <v>483</v>
      </c>
      <c r="J243" s="692">
        <v>2012</v>
      </c>
      <c r="K243" s="711"/>
      <c r="L243" s="696"/>
      <c r="M243" s="696"/>
      <c r="N243" s="696"/>
      <c r="O243" s="696"/>
      <c r="P243" s="692" t="s">
        <v>130</v>
      </c>
      <c r="Q243" s="814">
        <v>2985131.9928000001</v>
      </c>
      <c r="R243" s="563"/>
      <c r="S243" s="516" t="str">
        <f t="shared" si="72"/>
        <v>2.06.04</v>
      </c>
      <c r="T243" s="524" t="str">
        <f t="shared" si="86"/>
        <v>MEJA DAN KURSI KERJA/RAPAT PEJABAT</v>
      </c>
      <c r="U243" s="516">
        <f t="shared" si="87"/>
        <v>5</v>
      </c>
      <c r="V243" s="769">
        <f t="shared" si="74"/>
        <v>597026.39856</v>
      </c>
      <c r="W243" s="516">
        <f t="shared" si="75"/>
        <v>2</v>
      </c>
      <c r="X243" s="770">
        <f t="shared" si="76"/>
        <v>1194052.79712</v>
      </c>
      <c r="Y243" s="771">
        <f t="shared" si="77"/>
        <v>597026.39856</v>
      </c>
      <c r="Z243" s="769">
        <f t="shared" si="78"/>
        <v>597026.39856</v>
      </c>
      <c r="AA243" s="769">
        <f t="shared" si="79"/>
        <v>597026.39856</v>
      </c>
      <c r="AB243" s="769">
        <f t="shared" si="80"/>
        <v>0</v>
      </c>
      <c r="AC243" s="769">
        <f t="shared" si="81"/>
        <v>0</v>
      </c>
      <c r="AD243" s="516">
        <f t="shared" si="88"/>
        <v>2012</v>
      </c>
      <c r="AE243" s="748">
        <f t="shared" si="82"/>
        <v>0</v>
      </c>
      <c r="AF243" s="749">
        <f t="shared" si="83"/>
        <v>2985131.9928000001</v>
      </c>
      <c r="AG243" s="746">
        <f t="shared" si="84"/>
        <v>2985131.9928000001</v>
      </c>
      <c r="AH243" s="745">
        <f t="shared" si="85"/>
        <v>2985131.9928000001</v>
      </c>
      <c r="AI243" s="11"/>
    </row>
    <row r="244" spans="1:35" ht="30" hidden="1" customHeight="1" x14ac:dyDescent="0.2">
      <c r="A244" s="775" t="s">
        <v>1221</v>
      </c>
      <c r="B244" s="760">
        <v>212</v>
      </c>
      <c r="C244" s="692" t="s">
        <v>673</v>
      </c>
      <c r="D244" s="693" t="str">
        <f t="shared" si="73"/>
        <v>2.06.04.04.04</v>
      </c>
      <c r="E244" s="694" t="s">
        <v>1058</v>
      </c>
      <c r="F244" s="696"/>
      <c r="G244" s="695" t="s">
        <v>481</v>
      </c>
      <c r="H244" s="692" t="s">
        <v>482</v>
      </c>
      <c r="I244" s="711" t="s">
        <v>483</v>
      </c>
      <c r="J244" s="692">
        <v>2012</v>
      </c>
      <c r="K244" s="711"/>
      <c r="L244" s="696"/>
      <c r="M244" s="696"/>
      <c r="N244" s="696"/>
      <c r="O244" s="696"/>
      <c r="P244" s="692" t="s">
        <v>130</v>
      </c>
      <c r="Q244" s="814">
        <v>2985131.9928000001</v>
      </c>
      <c r="R244" s="563"/>
      <c r="S244" s="516" t="str">
        <f t="shared" si="72"/>
        <v>2.06.04</v>
      </c>
      <c r="T244" s="524" t="str">
        <f t="shared" si="86"/>
        <v>MEJA DAN KURSI KERJA/RAPAT PEJABAT</v>
      </c>
      <c r="U244" s="516">
        <f t="shared" si="87"/>
        <v>5</v>
      </c>
      <c r="V244" s="769">
        <f t="shared" si="74"/>
        <v>597026.39856</v>
      </c>
      <c r="W244" s="516">
        <f t="shared" si="75"/>
        <v>2</v>
      </c>
      <c r="X244" s="770">
        <f t="shared" si="76"/>
        <v>1194052.79712</v>
      </c>
      <c r="Y244" s="771">
        <f t="shared" si="77"/>
        <v>597026.39856</v>
      </c>
      <c r="Z244" s="769">
        <f t="shared" si="78"/>
        <v>597026.39856</v>
      </c>
      <c r="AA244" s="769">
        <f t="shared" si="79"/>
        <v>597026.39856</v>
      </c>
      <c r="AB244" s="769">
        <f t="shared" si="80"/>
        <v>0</v>
      </c>
      <c r="AC244" s="769">
        <f t="shared" si="81"/>
        <v>0</v>
      </c>
      <c r="AD244" s="516">
        <f t="shared" si="88"/>
        <v>2012</v>
      </c>
      <c r="AE244" s="748">
        <f t="shared" si="82"/>
        <v>0</v>
      </c>
      <c r="AF244" s="749">
        <f t="shared" si="83"/>
        <v>2985131.9928000001</v>
      </c>
      <c r="AG244" s="746">
        <f t="shared" si="84"/>
        <v>2985131.9928000001</v>
      </c>
      <c r="AH244" s="745">
        <f t="shared" si="85"/>
        <v>2985131.9928000001</v>
      </c>
      <c r="AI244" s="11"/>
    </row>
    <row r="245" spans="1:35" ht="30" hidden="1" customHeight="1" x14ac:dyDescent="0.2">
      <c r="A245" s="775" t="s">
        <v>1221</v>
      </c>
      <c r="B245" s="760">
        <v>213</v>
      </c>
      <c r="C245" s="692" t="s">
        <v>673</v>
      </c>
      <c r="D245" s="693" t="str">
        <f t="shared" si="73"/>
        <v>2.06.04.04.04</v>
      </c>
      <c r="E245" s="694" t="s">
        <v>1058</v>
      </c>
      <c r="F245" s="696"/>
      <c r="G245" s="695" t="s">
        <v>481</v>
      </c>
      <c r="H245" s="692" t="s">
        <v>482</v>
      </c>
      <c r="I245" s="711" t="s">
        <v>483</v>
      </c>
      <c r="J245" s="692">
        <v>2012</v>
      </c>
      <c r="K245" s="711"/>
      <c r="L245" s="696"/>
      <c r="M245" s="696"/>
      <c r="N245" s="696"/>
      <c r="O245" s="696"/>
      <c r="P245" s="692" t="s">
        <v>130</v>
      </c>
      <c r="Q245" s="814">
        <v>2985131.9928000001</v>
      </c>
      <c r="R245" s="563"/>
      <c r="S245" s="516" t="str">
        <f t="shared" si="72"/>
        <v>2.06.04</v>
      </c>
      <c r="T245" s="524" t="str">
        <f t="shared" si="86"/>
        <v>MEJA DAN KURSI KERJA/RAPAT PEJABAT</v>
      </c>
      <c r="U245" s="516">
        <f t="shared" si="87"/>
        <v>5</v>
      </c>
      <c r="V245" s="769">
        <f t="shared" si="74"/>
        <v>597026.39856</v>
      </c>
      <c r="W245" s="516">
        <f t="shared" si="75"/>
        <v>2</v>
      </c>
      <c r="X245" s="770">
        <f t="shared" si="76"/>
        <v>1194052.79712</v>
      </c>
      <c r="Y245" s="771">
        <f t="shared" si="77"/>
        <v>597026.39856</v>
      </c>
      <c r="Z245" s="769">
        <f t="shared" si="78"/>
        <v>597026.39856</v>
      </c>
      <c r="AA245" s="769">
        <f t="shared" si="79"/>
        <v>597026.39856</v>
      </c>
      <c r="AB245" s="769">
        <f t="shared" si="80"/>
        <v>0</v>
      </c>
      <c r="AC245" s="769">
        <f t="shared" si="81"/>
        <v>0</v>
      </c>
      <c r="AD245" s="516">
        <f t="shared" si="88"/>
        <v>2012</v>
      </c>
      <c r="AE245" s="748">
        <f t="shared" si="82"/>
        <v>0</v>
      </c>
      <c r="AF245" s="749">
        <f t="shared" si="83"/>
        <v>2985131.9928000001</v>
      </c>
      <c r="AG245" s="746">
        <f t="shared" si="84"/>
        <v>2985131.9928000001</v>
      </c>
      <c r="AH245" s="745">
        <f t="shared" si="85"/>
        <v>2985131.9928000001</v>
      </c>
      <c r="AI245" s="11"/>
    </row>
    <row r="246" spans="1:35" ht="30" hidden="1" customHeight="1" x14ac:dyDescent="0.2">
      <c r="A246" s="775" t="s">
        <v>1221</v>
      </c>
      <c r="B246" s="760">
        <v>214</v>
      </c>
      <c r="C246" s="692" t="s">
        <v>673</v>
      </c>
      <c r="D246" s="693" t="str">
        <f t="shared" si="73"/>
        <v>2.06.04.04.04</v>
      </c>
      <c r="E246" s="694" t="s">
        <v>1058</v>
      </c>
      <c r="F246" s="696"/>
      <c r="G246" s="695" t="s">
        <v>481</v>
      </c>
      <c r="H246" s="692" t="s">
        <v>482</v>
      </c>
      <c r="I246" s="711" t="s">
        <v>483</v>
      </c>
      <c r="J246" s="692">
        <v>2012</v>
      </c>
      <c r="K246" s="711"/>
      <c r="L246" s="696"/>
      <c r="M246" s="696"/>
      <c r="N246" s="696"/>
      <c r="O246" s="696"/>
      <c r="P246" s="692" t="s">
        <v>130</v>
      </c>
      <c r="Q246" s="814">
        <v>2985131.9928000001</v>
      </c>
      <c r="R246" s="563"/>
      <c r="S246" s="516" t="str">
        <f t="shared" si="72"/>
        <v>2.06.04</v>
      </c>
      <c r="T246" s="524" t="str">
        <f t="shared" si="86"/>
        <v>MEJA DAN KURSI KERJA/RAPAT PEJABAT</v>
      </c>
      <c r="U246" s="516">
        <f t="shared" si="87"/>
        <v>5</v>
      </c>
      <c r="V246" s="769">
        <f t="shared" si="74"/>
        <v>597026.39856</v>
      </c>
      <c r="W246" s="516">
        <f t="shared" si="75"/>
        <v>2</v>
      </c>
      <c r="X246" s="770">
        <f t="shared" si="76"/>
        <v>1194052.79712</v>
      </c>
      <c r="Y246" s="771">
        <f t="shared" si="77"/>
        <v>597026.39856</v>
      </c>
      <c r="Z246" s="769">
        <f t="shared" si="78"/>
        <v>597026.39856</v>
      </c>
      <c r="AA246" s="769">
        <f t="shared" si="79"/>
        <v>597026.39856</v>
      </c>
      <c r="AB246" s="769">
        <f t="shared" si="80"/>
        <v>0</v>
      </c>
      <c r="AC246" s="769">
        <f t="shared" si="81"/>
        <v>0</v>
      </c>
      <c r="AD246" s="516">
        <f t="shared" si="88"/>
        <v>2012</v>
      </c>
      <c r="AE246" s="748">
        <f t="shared" si="82"/>
        <v>0</v>
      </c>
      <c r="AF246" s="749">
        <f t="shared" si="83"/>
        <v>2985131.9928000001</v>
      </c>
      <c r="AG246" s="746">
        <f t="shared" si="84"/>
        <v>2985131.9928000001</v>
      </c>
      <c r="AH246" s="745">
        <f t="shared" si="85"/>
        <v>2985131.9928000001</v>
      </c>
      <c r="AI246" s="11"/>
    </row>
    <row r="247" spans="1:35" ht="30" hidden="1" customHeight="1" x14ac:dyDescent="0.2">
      <c r="A247" s="775" t="s">
        <v>1221</v>
      </c>
      <c r="B247" s="760">
        <v>215</v>
      </c>
      <c r="C247" s="692" t="s">
        <v>1224</v>
      </c>
      <c r="D247" s="693" t="str">
        <f t="shared" si="73"/>
        <v>2.06.02.01.31</v>
      </c>
      <c r="E247" s="694" t="s">
        <v>1059</v>
      </c>
      <c r="F247" s="696"/>
      <c r="G247" s="695" t="s">
        <v>481</v>
      </c>
      <c r="H247" s="692" t="s">
        <v>482</v>
      </c>
      <c r="I247" s="711" t="s">
        <v>483</v>
      </c>
      <c r="J247" s="692">
        <v>2012</v>
      </c>
      <c r="K247" s="711"/>
      <c r="L247" s="696"/>
      <c r="M247" s="696"/>
      <c r="N247" s="696"/>
      <c r="O247" s="696"/>
      <c r="P247" s="692" t="s">
        <v>130</v>
      </c>
      <c r="Q247" s="814">
        <v>2985131.9928000001</v>
      </c>
      <c r="R247" s="563"/>
      <c r="S247" s="516" t="str">
        <f t="shared" si="72"/>
        <v>2.06.02</v>
      </c>
      <c r="T247" s="524" t="str">
        <f t="shared" si="86"/>
        <v>ALAT RUMAH TANGGA</v>
      </c>
      <c r="U247" s="516">
        <f t="shared" si="87"/>
        <v>5</v>
      </c>
      <c r="V247" s="769">
        <f t="shared" si="74"/>
        <v>597026.39856</v>
      </c>
      <c r="W247" s="516">
        <f t="shared" si="75"/>
        <v>2</v>
      </c>
      <c r="X247" s="770">
        <f t="shared" si="76"/>
        <v>1194052.79712</v>
      </c>
      <c r="Y247" s="771">
        <f t="shared" si="77"/>
        <v>597026.39856</v>
      </c>
      <c r="Z247" s="769">
        <f t="shared" si="78"/>
        <v>597026.39856</v>
      </c>
      <c r="AA247" s="769">
        <f t="shared" si="79"/>
        <v>597026.39856</v>
      </c>
      <c r="AB247" s="769">
        <f t="shared" si="80"/>
        <v>0</v>
      </c>
      <c r="AC247" s="769">
        <f t="shared" si="81"/>
        <v>0</v>
      </c>
      <c r="AD247" s="516">
        <f t="shared" si="88"/>
        <v>2012</v>
      </c>
      <c r="AE247" s="748">
        <f t="shared" si="82"/>
        <v>0</v>
      </c>
      <c r="AF247" s="749">
        <f t="shared" si="83"/>
        <v>2985131.9928000001</v>
      </c>
      <c r="AG247" s="746">
        <f t="shared" si="84"/>
        <v>2985131.9928000001</v>
      </c>
      <c r="AH247" s="745">
        <f t="shared" si="85"/>
        <v>2985131.9928000001</v>
      </c>
      <c r="AI247" s="11"/>
    </row>
    <row r="248" spans="1:35" ht="30" hidden="1" customHeight="1" x14ac:dyDescent="0.2">
      <c r="A248" s="775" t="s">
        <v>1221</v>
      </c>
      <c r="B248" s="760">
        <v>216</v>
      </c>
      <c r="C248" s="692" t="s">
        <v>673</v>
      </c>
      <c r="D248" s="693" t="str">
        <f t="shared" si="73"/>
        <v>2.06.04.04.04</v>
      </c>
      <c r="E248" s="694" t="s">
        <v>1060</v>
      </c>
      <c r="F248" s="696"/>
      <c r="G248" s="695" t="s">
        <v>486</v>
      </c>
      <c r="H248" s="692" t="s">
        <v>476</v>
      </c>
      <c r="I248" s="711" t="s">
        <v>483</v>
      </c>
      <c r="J248" s="692">
        <v>2012</v>
      </c>
      <c r="K248" s="711"/>
      <c r="L248" s="696"/>
      <c r="M248" s="696"/>
      <c r="N248" s="696"/>
      <c r="O248" s="696"/>
      <c r="P248" s="692" t="s">
        <v>130</v>
      </c>
      <c r="Q248" s="814">
        <v>5832573.3954999996</v>
      </c>
      <c r="R248" s="563"/>
      <c r="S248" s="516" t="str">
        <f t="shared" si="72"/>
        <v>2.06.04</v>
      </c>
      <c r="T248" s="524" t="str">
        <f t="shared" si="86"/>
        <v>MEJA DAN KURSI KERJA/RAPAT PEJABAT</v>
      </c>
      <c r="U248" s="516">
        <f t="shared" si="87"/>
        <v>5</v>
      </c>
      <c r="V248" s="769">
        <f t="shared" si="74"/>
        <v>1166514.6790999998</v>
      </c>
      <c r="W248" s="516">
        <f t="shared" si="75"/>
        <v>2</v>
      </c>
      <c r="X248" s="770">
        <f t="shared" si="76"/>
        <v>2333029.3581999997</v>
      </c>
      <c r="Y248" s="771">
        <f t="shared" si="77"/>
        <v>1166514.6790999998</v>
      </c>
      <c r="Z248" s="769">
        <f t="shared" si="78"/>
        <v>1166514.6790999998</v>
      </c>
      <c r="AA248" s="769">
        <f t="shared" si="79"/>
        <v>1166514.6790999998</v>
      </c>
      <c r="AB248" s="769">
        <f t="shared" si="80"/>
        <v>0</v>
      </c>
      <c r="AC248" s="769">
        <f t="shared" si="81"/>
        <v>0</v>
      </c>
      <c r="AD248" s="516">
        <f t="shared" si="88"/>
        <v>2012</v>
      </c>
      <c r="AE248" s="748">
        <f t="shared" si="82"/>
        <v>0</v>
      </c>
      <c r="AF248" s="749">
        <f t="shared" si="83"/>
        <v>5832573.3954999987</v>
      </c>
      <c r="AG248" s="746">
        <f t="shared" si="84"/>
        <v>5832573.3954999987</v>
      </c>
      <c r="AH248" s="745">
        <f t="shared" si="85"/>
        <v>5832573.3954999987</v>
      </c>
      <c r="AI248" s="11"/>
    </row>
    <row r="249" spans="1:35" ht="30" hidden="1" customHeight="1" x14ac:dyDescent="0.2">
      <c r="A249" s="775" t="s">
        <v>1221</v>
      </c>
      <c r="B249" s="760">
        <v>217</v>
      </c>
      <c r="C249" s="692" t="s">
        <v>673</v>
      </c>
      <c r="D249" s="693" t="str">
        <f t="shared" si="73"/>
        <v>2.06.04.04.04</v>
      </c>
      <c r="E249" s="694" t="s">
        <v>1060</v>
      </c>
      <c r="F249" s="696"/>
      <c r="G249" s="695" t="s">
        <v>486</v>
      </c>
      <c r="H249" s="692" t="s">
        <v>476</v>
      </c>
      <c r="I249" s="711" t="s">
        <v>483</v>
      </c>
      <c r="J249" s="692">
        <v>2012</v>
      </c>
      <c r="K249" s="711"/>
      <c r="L249" s="696"/>
      <c r="M249" s="696"/>
      <c r="N249" s="696"/>
      <c r="O249" s="696"/>
      <c r="P249" s="692" t="s">
        <v>130</v>
      </c>
      <c r="Q249" s="814">
        <v>5832573.3954999996</v>
      </c>
      <c r="R249" s="563"/>
      <c r="S249" s="516" t="str">
        <f t="shared" si="72"/>
        <v>2.06.04</v>
      </c>
      <c r="T249" s="524" t="str">
        <f t="shared" si="86"/>
        <v>MEJA DAN KURSI KERJA/RAPAT PEJABAT</v>
      </c>
      <c r="U249" s="516">
        <f t="shared" si="87"/>
        <v>5</v>
      </c>
      <c r="V249" s="769">
        <f t="shared" si="74"/>
        <v>1166514.6790999998</v>
      </c>
      <c r="W249" s="516">
        <f t="shared" si="75"/>
        <v>2</v>
      </c>
      <c r="X249" s="770">
        <f t="shared" si="76"/>
        <v>2333029.3581999997</v>
      </c>
      <c r="Y249" s="771">
        <f t="shared" si="77"/>
        <v>1166514.6790999998</v>
      </c>
      <c r="Z249" s="769">
        <f t="shared" si="78"/>
        <v>1166514.6790999998</v>
      </c>
      <c r="AA249" s="769">
        <f t="shared" si="79"/>
        <v>1166514.6790999998</v>
      </c>
      <c r="AB249" s="769">
        <f t="shared" si="80"/>
        <v>0</v>
      </c>
      <c r="AC249" s="769">
        <f t="shared" si="81"/>
        <v>0</v>
      </c>
      <c r="AD249" s="516">
        <f t="shared" si="88"/>
        <v>2012</v>
      </c>
      <c r="AE249" s="748">
        <f t="shared" si="82"/>
        <v>0</v>
      </c>
      <c r="AF249" s="749">
        <f t="shared" si="83"/>
        <v>5832573.3954999987</v>
      </c>
      <c r="AG249" s="746">
        <f t="shared" si="84"/>
        <v>5832573.3954999987</v>
      </c>
      <c r="AH249" s="745">
        <f t="shared" si="85"/>
        <v>5832573.3954999987</v>
      </c>
      <c r="AI249" s="11"/>
    </row>
    <row r="250" spans="1:35" ht="30" hidden="1" customHeight="1" x14ac:dyDescent="0.2">
      <c r="A250" s="775" t="s">
        <v>1221</v>
      </c>
      <c r="B250" s="760">
        <v>218</v>
      </c>
      <c r="C250" s="692" t="s">
        <v>675</v>
      </c>
      <c r="D250" s="693" t="str">
        <f t="shared" si="73"/>
        <v>2.06.02.01.49</v>
      </c>
      <c r="E250" s="694" t="s">
        <v>1061</v>
      </c>
      <c r="F250" s="696"/>
      <c r="G250" s="695" t="s">
        <v>488</v>
      </c>
      <c r="H250" s="696" t="s">
        <v>128</v>
      </c>
      <c r="I250" s="711" t="s">
        <v>477</v>
      </c>
      <c r="J250" s="692">
        <v>2012</v>
      </c>
      <c r="K250" s="711" t="s">
        <v>128</v>
      </c>
      <c r="L250" s="711" t="s">
        <v>128</v>
      </c>
      <c r="M250" s="711" t="s">
        <v>128</v>
      </c>
      <c r="N250" s="711" t="s">
        <v>128</v>
      </c>
      <c r="O250" s="711" t="s">
        <v>128</v>
      </c>
      <c r="P250" s="692" t="s">
        <v>130</v>
      </c>
      <c r="Q250" s="814">
        <v>6509009.71</v>
      </c>
      <c r="R250" s="563"/>
      <c r="S250" s="516" t="str">
        <f t="shared" si="72"/>
        <v>2.06.02</v>
      </c>
      <c r="T250" s="524" t="str">
        <f t="shared" si="86"/>
        <v>ALAT RUMAH TANGGA</v>
      </c>
      <c r="U250" s="516">
        <f t="shared" si="87"/>
        <v>5</v>
      </c>
      <c r="V250" s="769">
        <f t="shared" si="74"/>
        <v>1301801.942</v>
      </c>
      <c r="W250" s="516">
        <f t="shared" si="75"/>
        <v>2</v>
      </c>
      <c r="X250" s="770">
        <f t="shared" si="76"/>
        <v>2603603.8840000001</v>
      </c>
      <c r="Y250" s="771">
        <f t="shared" si="77"/>
        <v>1301801.942</v>
      </c>
      <c r="Z250" s="769">
        <f t="shared" si="78"/>
        <v>1301801.942</v>
      </c>
      <c r="AA250" s="769">
        <f t="shared" si="79"/>
        <v>1301801.942</v>
      </c>
      <c r="AB250" s="769">
        <f t="shared" si="80"/>
        <v>0</v>
      </c>
      <c r="AC250" s="769">
        <f t="shared" si="81"/>
        <v>0</v>
      </c>
      <c r="AD250" s="516">
        <f t="shared" si="88"/>
        <v>2012</v>
      </c>
      <c r="AE250" s="748">
        <f t="shared" si="82"/>
        <v>0</v>
      </c>
      <c r="AF250" s="749">
        <f t="shared" si="83"/>
        <v>6509009.71</v>
      </c>
      <c r="AG250" s="746">
        <f t="shared" si="84"/>
        <v>6509009.71</v>
      </c>
      <c r="AH250" s="745">
        <f t="shared" si="85"/>
        <v>6509009.71</v>
      </c>
      <c r="AI250" s="11"/>
    </row>
    <row r="251" spans="1:35" ht="30" hidden="1" customHeight="1" x14ac:dyDescent="0.2">
      <c r="A251" s="775" t="s">
        <v>1221</v>
      </c>
      <c r="B251" s="760">
        <v>219</v>
      </c>
      <c r="C251" s="692" t="s">
        <v>675</v>
      </c>
      <c r="D251" s="693" t="str">
        <f t="shared" si="73"/>
        <v>2.06.02.01.49</v>
      </c>
      <c r="E251" s="694" t="s">
        <v>1062</v>
      </c>
      <c r="F251" s="696"/>
      <c r="G251" s="695" t="s">
        <v>491</v>
      </c>
      <c r="H251" s="696" t="s">
        <v>128</v>
      </c>
      <c r="I251" s="711" t="s">
        <v>935</v>
      </c>
      <c r="J251" s="692">
        <v>2012</v>
      </c>
      <c r="K251" s="711"/>
      <c r="L251" s="696"/>
      <c r="M251" s="696"/>
      <c r="N251" s="696"/>
      <c r="O251" s="696"/>
      <c r="P251" s="692" t="s">
        <v>130</v>
      </c>
      <c r="Q251" s="814">
        <v>14339849.09</v>
      </c>
      <c r="R251" s="563"/>
      <c r="S251" s="516" t="str">
        <f t="shared" si="72"/>
        <v>2.06.02</v>
      </c>
      <c r="T251" s="524" t="str">
        <f t="shared" si="86"/>
        <v>ALAT RUMAH TANGGA</v>
      </c>
      <c r="U251" s="516">
        <f t="shared" si="87"/>
        <v>5</v>
      </c>
      <c r="V251" s="769">
        <f t="shared" si="74"/>
        <v>2867969.818</v>
      </c>
      <c r="W251" s="516">
        <f t="shared" si="75"/>
        <v>2</v>
      </c>
      <c r="X251" s="770">
        <f t="shared" si="76"/>
        <v>5735939.6359999999</v>
      </c>
      <c r="Y251" s="771">
        <f t="shared" si="77"/>
        <v>2867969.818</v>
      </c>
      <c r="Z251" s="769">
        <f t="shared" si="78"/>
        <v>2867969.818</v>
      </c>
      <c r="AA251" s="769">
        <f t="shared" si="79"/>
        <v>2867969.818</v>
      </c>
      <c r="AB251" s="769">
        <f t="shared" si="80"/>
        <v>0</v>
      </c>
      <c r="AC251" s="769">
        <f t="shared" si="81"/>
        <v>0</v>
      </c>
      <c r="AD251" s="516">
        <f t="shared" si="88"/>
        <v>2012</v>
      </c>
      <c r="AE251" s="748">
        <f t="shared" si="82"/>
        <v>0</v>
      </c>
      <c r="AF251" s="749">
        <f t="shared" si="83"/>
        <v>14339849.09</v>
      </c>
      <c r="AG251" s="746">
        <f t="shared" si="84"/>
        <v>14339849.09</v>
      </c>
      <c r="AH251" s="745">
        <f t="shared" si="85"/>
        <v>14339849.09</v>
      </c>
      <c r="AI251" s="11"/>
    </row>
    <row r="252" spans="1:35" ht="30" hidden="1" customHeight="1" x14ac:dyDescent="0.2">
      <c r="A252" s="775" t="s">
        <v>1221</v>
      </c>
      <c r="B252" s="760">
        <v>220</v>
      </c>
      <c r="C252" s="692" t="s">
        <v>954</v>
      </c>
      <c r="D252" s="693" t="str">
        <f t="shared" si="73"/>
        <v>2.06.04.07.06</v>
      </c>
      <c r="E252" s="694" t="s">
        <v>161</v>
      </c>
      <c r="F252" s="696"/>
      <c r="G252" s="695" t="s">
        <v>249</v>
      </c>
      <c r="H252" s="696" t="s">
        <v>128</v>
      </c>
      <c r="I252" s="711" t="s">
        <v>492</v>
      </c>
      <c r="J252" s="692">
        <v>2012</v>
      </c>
      <c r="K252" s="711" t="s">
        <v>128</v>
      </c>
      <c r="L252" s="711" t="s">
        <v>128</v>
      </c>
      <c r="M252" s="711" t="s">
        <v>128</v>
      </c>
      <c r="N252" s="711" t="s">
        <v>128</v>
      </c>
      <c r="O252" s="711" t="s">
        <v>128</v>
      </c>
      <c r="P252" s="692" t="s">
        <v>130</v>
      </c>
      <c r="Q252" s="814">
        <v>4005544.44</v>
      </c>
      <c r="R252" s="563"/>
      <c r="S252" s="516" t="str">
        <f t="shared" si="72"/>
        <v>2.06.04</v>
      </c>
      <c r="T252" s="524" t="str">
        <f t="shared" si="86"/>
        <v>MEJA DAN KURSI KERJA/RAPAT PEJABAT</v>
      </c>
      <c r="U252" s="516">
        <f t="shared" si="87"/>
        <v>5</v>
      </c>
      <c r="V252" s="769">
        <f t="shared" si="74"/>
        <v>801108.88800000004</v>
      </c>
      <c r="W252" s="516">
        <f t="shared" si="75"/>
        <v>2</v>
      </c>
      <c r="X252" s="770">
        <f t="shared" si="76"/>
        <v>1602217.7760000001</v>
      </c>
      <c r="Y252" s="771">
        <f t="shared" si="77"/>
        <v>801108.88800000004</v>
      </c>
      <c r="Z252" s="769">
        <f t="shared" si="78"/>
        <v>801108.88800000004</v>
      </c>
      <c r="AA252" s="769">
        <f t="shared" si="79"/>
        <v>801108.88800000004</v>
      </c>
      <c r="AB252" s="769">
        <f t="shared" si="80"/>
        <v>0</v>
      </c>
      <c r="AC252" s="769">
        <f t="shared" si="81"/>
        <v>0</v>
      </c>
      <c r="AD252" s="516">
        <f t="shared" si="88"/>
        <v>2012</v>
      </c>
      <c r="AE252" s="748">
        <f t="shared" si="82"/>
        <v>0</v>
      </c>
      <c r="AF252" s="749">
        <f t="shared" si="83"/>
        <v>4005544.4400000004</v>
      </c>
      <c r="AG252" s="746">
        <f t="shared" si="84"/>
        <v>4005544.4400000004</v>
      </c>
      <c r="AH252" s="745">
        <f t="shared" si="85"/>
        <v>4005544.4400000004</v>
      </c>
      <c r="AI252" s="11"/>
    </row>
    <row r="253" spans="1:35" ht="30" hidden="1" customHeight="1" x14ac:dyDescent="0.2">
      <c r="A253" s="775" t="s">
        <v>1221</v>
      </c>
      <c r="B253" s="760">
        <v>221</v>
      </c>
      <c r="C253" s="692" t="s">
        <v>144</v>
      </c>
      <c r="D253" s="693" t="str">
        <f t="shared" si="73"/>
        <v>2.06.03.02.01</v>
      </c>
      <c r="E253" s="694" t="s">
        <v>1049</v>
      </c>
      <c r="F253" s="696"/>
      <c r="G253" s="695" t="s">
        <v>493</v>
      </c>
      <c r="H253" s="692" t="s">
        <v>494</v>
      </c>
      <c r="I253" s="711" t="s">
        <v>495</v>
      </c>
      <c r="J253" s="692">
        <v>2012</v>
      </c>
      <c r="K253" s="711" t="s">
        <v>128</v>
      </c>
      <c r="L253" s="711" t="s">
        <v>496</v>
      </c>
      <c r="M253" s="696"/>
      <c r="N253" s="696"/>
      <c r="O253" s="696"/>
      <c r="P253" s="692" t="s">
        <v>130</v>
      </c>
      <c r="Q253" s="814">
        <v>16822471</v>
      </c>
      <c r="R253" s="722"/>
      <c r="S253" s="516" t="str">
        <f t="shared" si="72"/>
        <v>2.06.03</v>
      </c>
      <c r="T253" s="524" t="str">
        <f t="shared" si="86"/>
        <v>KOMPUTER</v>
      </c>
      <c r="U253" s="516">
        <f t="shared" si="87"/>
        <v>4</v>
      </c>
      <c r="V253" s="769">
        <f t="shared" si="74"/>
        <v>4205617.75</v>
      </c>
      <c r="W253" s="516">
        <f t="shared" si="75"/>
        <v>2</v>
      </c>
      <c r="X253" s="770">
        <f t="shared" si="76"/>
        <v>8411235.5</v>
      </c>
      <c r="Y253" s="771">
        <f t="shared" si="77"/>
        <v>4205617.75</v>
      </c>
      <c r="Z253" s="769">
        <f t="shared" si="78"/>
        <v>4205617.75</v>
      </c>
      <c r="AA253" s="769">
        <f t="shared" si="79"/>
        <v>0</v>
      </c>
      <c r="AB253" s="769">
        <f t="shared" si="80"/>
        <v>0</v>
      </c>
      <c r="AC253" s="769">
        <f t="shared" si="81"/>
        <v>0</v>
      </c>
      <c r="AD253" s="516">
        <f t="shared" si="88"/>
        <v>2012</v>
      </c>
      <c r="AE253" s="748">
        <f t="shared" si="82"/>
        <v>0</v>
      </c>
      <c r="AF253" s="749">
        <f t="shared" si="83"/>
        <v>16822471</v>
      </c>
      <c r="AG253" s="746">
        <f t="shared" si="84"/>
        <v>16822471</v>
      </c>
      <c r="AH253" s="745">
        <f t="shared" si="85"/>
        <v>16822471</v>
      </c>
      <c r="AI253" s="11"/>
    </row>
    <row r="254" spans="1:35" ht="30" hidden="1" customHeight="1" x14ac:dyDescent="0.2">
      <c r="A254" s="775" t="s">
        <v>1221</v>
      </c>
      <c r="B254" s="760">
        <v>222</v>
      </c>
      <c r="C254" s="692" t="s">
        <v>144</v>
      </c>
      <c r="D254" s="693" t="str">
        <f t="shared" si="73"/>
        <v>2.06.03.02.01</v>
      </c>
      <c r="E254" s="694" t="s">
        <v>1049</v>
      </c>
      <c r="F254" s="696"/>
      <c r="G254" s="695" t="s">
        <v>493</v>
      </c>
      <c r="H254" s="692" t="s">
        <v>494</v>
      </c>
      <c r="I254" s="711" t="s">
        <v>495</v>
      </c>
      <c r="J254" s="692">
        <v>2012</v>
      </c>
      <c r="K254" s="711" t="s">
        <v>128</v>
      </c>
      <c r="L254" s="711" t="s">
        <v>498</v>
      </c>
      <c r="M254" s="696"/>
      <c r="N254" s="696"/>
      <c r="O254" s="696"/>
      <c r="P254" s="692" t="s">
        <v>130</v>
      </c>
      <c r="Q254" s="814">
        <v>16822471</v>
      </c>
      <c r="R254" s="722"/>
      <c r="S254" s="516" t="str">
        <f t="shared" si="72"/>
        <v>2.06.03</v>
      </c>
      <c r="T254" s="524" t="str">
        <f t="shared" si="86"/>
        <v>KOMPUTER</v>
      </c>
      <c r="U254" s="516">
        <f t="shared" si="87"/>
        <v>4</v>
      </c>
      <c r="V254" s="769">
        <f t="shared" si="74"/>
        <v>4205617.75</v>
      </c>
      <c r="W254" s="516">
        <f t="shared" si="75"/>
        <v>2</v>
      </c>
      <c r="X254" s="770">
        <f t="shared" si="76"/>
        <v>8411235.5</v>
      </c>
      <c r="Y254" s="771">
        <f t="shared" si="77"/>
        <v>4205617.75</v>
      </c>
      <c r="Z254" s="769">
        <f t="shared" si="78"/>
        <v>4205617.75</v>
      </c>
      <c r="AA254" s="769">
        <f t="shared" si="79"/>
        <v>0</v>
      </c>
      <c r="AB254" s="769">
        <f t="shared" si="80"/>
        <v>0</v>
      </c>
      <c r="AC254" s="769">
        <f t="shared" si="81"/>
        <v>0</v>
      </c>
      <c r="AD254" s="516">
        <f t="shared" si="88"/>
        <v>2012</v>
      </c>
      <c r="AE254" s="748">
        <f t="shared" si="82"/>
        <v>0</v>
      </c>
      <c r="AF254" s="749">
        <f t="shared" si="83"/>
        <v>16822471</v>
      </c>
      <c r="AG254" s="746">
        <f t="shared" si="84"/>
        <v>16822471</v>
      </c>
      <c r="AH254" s="745">
        <f t="shared" si="85"/>
        <v>16822471</v>
      </c>
      <c r="AI254" s="11"/>
    </row>
    <row r="255" spans="1:35" ht="30" hidden="1" customHeight="1" x14ac:dyDescent="0.2">
      <c r="A255" s="775" t="s">
        <v>1221</v>
      </c>
      <c r="B255" s="760">
        <v>223</v>
      </c>
      <c r="C255" s="692" t="s">
        <v>144</v>
      </c>
      <c r="D255" s="693" t="str">
        <f t="shared" si="73"/>
        <v>2.06.03.02.01</v>
      </c>
      <c r="E255" s="694" t="s">
        <v>1049</v>
      </c>
      <c r="F255" s="696"/>
      <c r="G255" s="695" t="s">
        <v>493</v>
      </c>
      <c r="H255" s="692" t="s">
        <v>494</v>
      </c>
      <c r="I255" s="711" t="s">
        <v>495</v>
      </c>
      <c r="J255" s="692">
        <v>2012</v>
      </c>
      <c r="K255" s="711" t="s">
        <v>128</v>
      </c>
      <c r="L255" s="711" t="s">
        <v>500</v>
      </c>
      <c r="M255" s="696"/>
      <c r="N255" s="696"/>
      <c r="O255" s="696"/>
      <c r="P255" s="692" t="s">
        <v>130</v>
      </c>
      <c r="Q255" s="814">
        <v>16822471</v>
      </c>
      <c r="R255" s="722"/>
      <c r="S255" s="516" t="str">
        <f t="shared" si="72"/>
        <v>2.06.03</v>
      </c>
      <c r="T255" s="524" t="str">
        <f t="shared" si="86"/>
        <v>KOMPUTER</v>
      </c>
      <c r="U255" s="516">
        <f t="shared" si="87"/>
        <v>4</v>
      </c>
      <c r="V255" s="769">
        <f t="shared" si="74"/>
        <v>4205617.75</v>
      </c>
      <c r="W255" s="516">
        <f t="shared" si="75"/>
        <v>2</v>
      </c>
      <c r="X255" s="770">
        <f t="shared" si="76"/>
        <v>8411235.5</v>
      </c>
      <c r="Y255" s="771">
        <f t="shared" si="77"/>
        <v>4205617.75</v>
      </c>
      <c r="Z255" s="769">
        <f t="shared" si="78"/>
        <v>4205617.75</v>
      </c>
      <c r="AA255" s="769">
        <f t="shared" si="79"/>
        <v>0</v>
      </c>
      <c r="AB255" s="769">
        <f t="shared" si="80"/>
        <v>0</v>
      </c>
      <c r="AC255" s="769">
        <f t="shared" si="81"/>
        <v>0</v>
      </c>
      <c r="AD255" s="516">
        <f t="shared" si="88"/>
        <v>2012</v>
      </c>
      <c r="AE255" s="748">
        <f t="shared" si="82"/>
        <v>0</v>
      </c>
      <c r="AF255" s="749">
        <f t="shared" si="83"/>
        <v>16822471</v>
      </c>
      <c r="AG255" s="746">
        <f t="shared" si="84"/>
        <v>16822471</v>
      </c>
      <c r="AH255" s="745">
        <f t="shared" si="85"/>
        <v>16822471</v>
      </c>
      <c r="AI255" s="11"/>
    </row>
    <row r="256" spans="1:35" ht="30" hidden="1" customHeight="1" x14ac:dyDescent="0.2">
      <c r="A256" s="775" t="s">
        <v>1221</v>
      </c>
      <c r="B256" s="760">
        <v>224</v>
      </c>
      <c r="C256" s="692" t="s">
        <v>144</v>
      </c>
      <c r="D256" s="693" t="str">
        <f t="shared" si="73"/>
        <v>2.06.03.02.01</v>
      </c>
      <c r="E256" s="694" t="s">
        <v>1049</v>
      </c>
      <c r="F256" s="696"/>
      <c r="G256" s="695" t="s">
        <v>493</v>
      </c>
      <c r="H256" s="692" t="s">
        <v>494</v>
      </c>
      <c r="I256" s="711" t="s">
        <v>495</v>
      </c>
      <c r="J256" s="692">
        <v>2012</v>
      </c>
      <c r="K256" s="711" t="s">
        <v>128</v>
      </c>
      <c r="L256" s="711" t="s">
        <v>502</v>
      </c>
      <c r="M256" s="696"/>
      <c r="N256" s="696"/>
      <c r="O256" s="696"/>
      <c r="P256" s="692" t="s">
        <v>130</v>
      </c>
      <c r="Q256" s="814">
        <v>16822471</v>
      </c>
      <c r="R256" s="722"/>
      <c r="S256" s="516" t="str">
        <f t="shared" si="72"/>
        <v>2.06.03</v>
      </c>
      <c r="T256" s="524" t="str">
        <f t="shared" si="86"/>
        <v>KOMPUTER</v>
      </c>
      <c r="U256" s="516">
        <f t="shared" si="87"/>
        <v>4</v>
      </c>
      <c r="V256" s="769">
        <f t="shared" si="74"/>
        <v>4205617.75</v>
      </c>
      <c r="W256" s="516">
        <f t="shared" si="75"/>
        <v>2</v>
      </c>
      <c r="X256" s="770">
        <f t="shared" si="76"/>
        <v>8411235.5</v>
      </c>
      <c r="Y256" s="771">
        <f t="shared" si="77"/>
        <v>4205617.75</v>
      </c>
      <c r="Z256" s="769">
        <f t="shared" si="78"/>
        <v>4205617.75</v>
      </c>
      <c r="AA256" s="769">
        <f t="shared" si="79"/>
        <v>0</v>
      </c>
      <c r="AB256" s="769">
        <f t="shared" si="80"/>
        <v>0</v>
      </c>
      <c r="AC256" s="769">
        <f t="shared" si="81"/>
        <v>0</v>
      </c>
      <c r="AD256" s="516">
        <f t="shared" si="88"/>
        <v>2012</v>
      </c>
      <c r="AE256" s="748">
        <f t="shared" si="82"/>
        <v>0</v>
      </c>
      <c r="AF256" s="749">
        <f t="shared" si="83"/>
        <v>16822471</v>
      </c>
      <c r="AG256" s="746">
        <f t="shared" si="84"/>
        <v>16822471</v>
      </c>
      <c r="AH256" s="745">
        <f t="shared" si="85"/>
        <v>16822471</v>
      </c>
      <c r="AI256" s="11"/>
    </row>
    <row r="257" spans="1:35" ht="30" hidden="1" customHeight="1" x14ac:dyDescent="0.2">
      <c r="A257" s="775" t="s">
        <v>1221</v>
      </c>
      <c r="B257" s="760">
        <v>225</v>
      </c>
      <c r="C257" s="692" t="s">
        <v>144</v>
      </c>
      <c r="D257" s="693" t="str">
        <f t="shared" si="73"/>
        <v>2.06.03.02.01</v>
      </c>
      <c r="E257" s="694" t="s">
        <v>1049</v>
      </c>
      <c r="F257" s="696"/>
      <c r="G257" s="695" t="s">
        <v>493</v>
      </c>
      <c r="H257" s="692" t="s">
        <v>494</v>
      </c>
      <c r="I257" s="711" t="s">
        <v>495</v>
      </c>
      <c r="J257" s="692">
        <v>2012</v>
      </c>
      <c r="K257" s="711" t="s">
        <v>128</v>
      </c>
      <c r="L257" s="711" t="s">
        <v>504</v>
      </c>
      <c r="M257" s="696"/>
      <c r="N257" s="696"/>
      <c r="O257" s="696"/>
      <c r="P257" s="692" t="s">
        <v>130</v>
      </c>
      <c r="Q257" s="814">
        <v>16822471</v>
      </c>
      <c r="R257" s="722"/>
      <c r="S257" s="516" t="str">
        <f t="shared" si="72"/>
        <v>2.06.03</v>
      </c>
      <c r="T257" s="524" t="str">
        <f t="shared" si="86"/>
        <v>KOMPUTER</v>
      </c>
      <c r="U257" s="516">
        <f t="shared" si="87"/>
        <v>4</v>
      </c>
      <c r="V257" s="769">
        <f t="shared" si="74"/>
        <v>4205617.75</v>
      </c>
      <c r="W257" s="516">
        <f t="shared" si="75"/>
        <v>2</v>
      </c>
      <c r="X257" s="770">
        <f t="shared" si="76"/>
        <v>8411235.5</v>
      </c>
      <c r="Y257" s="771">
        <f t="shared" si="77"/>
        <v>4205617.75</v>
      </c>
      <c r="Z257" s="769">
        <f t="shared" si="78"/>
        <v>4205617.75</v>
      </c>
      <c r="AA257" s="769">
        <f t="shared" si="79"/>
        <v>0</v>
      </c>
      <c r="AB257" s="769">
        <f t="shared" si="80"/>
        <v>0</v>
      </c>
      <c r="AC257" s="769">
        <f t="shared" si="81"/>
        <v>0</v>
      </c>
      <c r="AD257" s="516">
        <f t="shared" si="88"/>
        <v>2012</v>
      </c>
      <c r="AE257" s="748">
        <f t="shared" si="82"/>
        <v>0</v>
      </c>
      <c r="AF257" s="749">
        <f t="shared" si="83"/>
        <v>16822471</v>
      </c>
      <c r="AG257" s="746">
        <f t="shared" si="84"/>
        <v>16822471</v>
      </c>
      <c r="AH257" s="745">
        <f t="shared" si="85"/>
        <v>16822471</v>
      </c>
      <c r="AI257" s="11"/>
    </row>
    <row r="258" spans="1:35" ht="30" hidden="1" customHeight="1" x14ac:dyDescent="0.2">
      <c r="A258" s="775" t="s">
        <v>1221</v>
      </c>
      <c r="B258" s="760">
        <v>226</v>
      </c>
      <c r="C258" s="692" t="s">
        <v>144</v>
      </c>
      <c r="D258" s="693" t="str">
        <f t="shared" si="73"/>
        <v>2.06.03.02.01</v>
      </c>
      <c r="E258" s="694" t="s">
        <v>1049</v>
      </c>
      <c r="F258" s="696"/>
      <c r="G258" s="695" t="s">
        <v>493</v>
      </c>
      <c r="H258" s="692" t="s">
        <v>494</v>
      </c>
      <c r="I258" s="711" t="s">
        <v>495</v>
      </c>
      <c r="J258" s="692">
        <v>2012</v>
      </c>
      <c r="K258" s="711" t="s">
        <v>128</v>
      </c>
      <c r="L258" s="711" t="s">
        <v>506</v>
      </c>
      <c r="M258" s="696"/>
      <c r="N258" s="696"/>
      <c r="O258" s="696"/>
      <c r="P258" s="692" t="s">
        <v>130</v>
      </c>
      <c r="Q258" s="814">
        <v>16822471</v>
      </c>
      <c r="R258" s="722"/>
      <c r="S258" s="516" t="str">
        <f t="shared" si="72"/>
        <v>2.06.03</v>
      </c>
      <c r="T258" s="524" t="str">
        <f t="shared" si="86"/>
        <v>KOMPUTER</v>
      </c>
      <c r="U258" s="516">
        <f t="shared" si="87"/>
        <v>4</v>
      </c>
      <c r="V258" s="769">
        <f t="shared" si="74"/>
        <v>4205617.75</v>
      </c>
      <c r="W258" s="516">
        <f t="shared" si="75"/>
        <v>2</v>
      </c>
      <c r="X258" s="770">
        <f t="shared" si="76"/>
        <v>8411235.5</v>
      </c>
      <c r="Y258" s="771">
        <f t="shared" si="77"/>
        <v>4205617.75</v>
      </c>
      <c r="Z258" s="769">
        <f t="shared" si="78"/>
        <v>4205617.75</v>
      </c>
      <c r="AA258" s="769">
        <f t="shared" si="79"/>
        <v>0</v>
      </c>
      <c r="AB258" s="769">
        <f t="shared" si="80"/>
        <v>0</v>
      </c>
      <c r="AC258" s="769">
        <f t="shared" si="81"/>
        <v>0</v>
      </c>
      <c r="AD258" s="516">
        <f t="shared" si="88"/>
        <v>2012</v>
      </c>
      <c r="AE258" s="748">
        <f t="shared" si="82"/>
        <v>0</v>
      </c>
      <c r="AF258" s="749">
        <f t="shared" si="83"/>
        <v>16822471</v>
      </c>
      <c r="AG258" s="746">
        <f t="shared" si="84"/>
        <v>16822471</v>
      </c>
      <c r="AH258" s="745">
        <f t="shared" si="85"/>
        <v>16822471</v>
      </c>
      <c r="AI258" s="11"/>
    </row>
    <row r="259" spans="1:35" ht="30" hidden="1" customHeight="1" x14ac:dyDescent="0.2">
      <c r="A259" s="775" t="s">
        <v>1221</v>
      </c>
      <c r="B259" s="760">
        <v>227</v>
      </c>
      <c r="C259" s="692" t="s">
        <v>1211</v>
      </c>
      <c r="D259" s="693" t="str">
        <f t="shared" si="73"/>
        <v>2.06.01.05.40</v>
      </c>
      <c r="E259" s="694" t="s">
        <v>167</v>
      </c>
      <c r="F259" s="696"/>
      <c r="G259" s="695" t="s">
        <v>264</v>
      </c>
      <c r="H259" s="692" t="s">
        <v>508</v>
      </c>
      <c r="I259" s="711" t="s">
        <v>259</v>
      </c>
      <c r="J259" s="692">
        <v>2012</v>
      </c>
      <c r="K259" s="711" t="s">
        <v>128</v>
      </c>
      <c r="L259" s="696" t="s">
        <v>509</v>
      </c>
      <c r="M259" s="696"/>
      <c r="N259" s="696"/>
      <c r="O259" s="696"/>
      <c r="P259" s="692" t="s">
        <v>130</v>
      </c>
      <c r="Q259" s="814">
        <v>3186242.8517</v>
      </c>
      <c r="R259" s="563"/>
      <c r="S259" s="516" t="str">
        <f t="shared" si="72"/>
        <v>2.06.01</v>
      </c>
      <c r="T259" s="524" t="str">
        <f t="shared" si="86"/>
        <v>ALAT KANTOR</v>
      </c>
      <c r="U259" s="516">
        <f t="shared" si="87"/>
        <v>5</v>
      </c>
      <c r="V259" s="769">
        <f t="shared" si="74"/>
        <v>637248.57033999998</v>
      </c>
      <c r="W259" s="516">
        <f t="shared" si="75"/>
        <v>2</v>
      </c>
      <c r="X259" s="770">
        <f t="shared" si="76"/>
        <v>1274497.14068</v>
      </c>
      <c r="Y259" s="771">
        <f t="shared" si="77"/>
        <v>637248.57033999998</v>
      </c>
      <c r="Z259" s="769">
        <f t="shared" si="78"/>
        <v>637248.57033999998</v>
      </c>
      <c r="AA259" s="769">
        <f t="shared" si="79"/>
        <v>637248.57033999998</v>
      </c>
      <c r="AB259" s="769">
        <f t="shared" si="80"/>
        <v>0</v>
      </c>
      <c r="AC259" s="769">
        <f t="shared" si="81"/>
        <v>0</v>
      </c>
      <c r="AD259" s="516">
        <f t="shared" si="88"/>
        <v>2012</v>
      </c>
      <c r="AE259" s="748">
        <f t="shared" si="82"/>
        <v>0</v>
      </c>
      <c r="AF259" s="749">
        <f t="shared" si="83"/>
        <v>3186242.8517</v>
      </c>
      <c r="AG259" s="746">
        <f t="shared" si="84"/>
        <v>3186242.8517</v>
      </c>
      <c r="AH259" s="745">
        <f t="shared" si="85"/>
        <v>3186242.8517</v>
      </c>
      <c r="AI259" s="11"/>
    </row>
    <row r="260" spans="1:35" ht="30" hidden="1" customHeight="1" x14ac:dyDescent="0.2">
      <c r="A260" s="775" t="s">
        <v>1221</v>
      </c>
      <c r="B260" s="760">
        <v>228</v>
      </c>
      <c r="C260" s="692" t="s">
        <v>1211</v>
      </c>
      <c r="D260" s="693" t="str">
        <f t="shared" si="73"/>
        <v>2.06.01.05.40</v>
      </c>
      <c r="E260" s="694" t="s">
        <v>167</v>
      </c>
      <c r="F260" s="696"/>
      <c r="G260" s="695" t="s">
        <v>264</v>
      </c>
      <c r="H260" s="692" t="s">
        <v>508</v>
      </c>
      <c r="I260" s="711" t="s">
        <v>259</v>
      </c>
      <c r="J260" s="692">
        <v>2012</v>
      </c>
      <c r="K260" s="711" t="s">
        <v>128</v>
      </c>
      <c r="L260" s="696" t="s">
        <v>510</v>
      </c>
      <c r="M260" s="696"/>
      <c r="N260" s="696"/>
      <c r="O260" s="696"/>
      <c r="P260" s="692" t="s">
        <v>130</v>
      </c>
      <c r="Q260" s="814">
        <v>3186242.8517</v>
      </c>
      <c r="R260" s="563"/>
      <c r="S260" s="516" t="str">
        <f t="shared" si="72"/>
        <v>2.06.01</v>
      </c>
      <c r="T260" s="524" t="str">
        <f t="shared" si="86"/>
        <v>ALAT KANTOR</v>
      </c>
      <c r="U260" s="516">
        <f t="shared" si="87"/>
        <v>5</v>
      </c>
      <c r="V260" s="769">
        <f t="shared" si="74"/>
        <v>637248.57033999998</v>
      </c>
      <c r="W260" s="516">
        <f t="shared" si="75"/>
        <v>2</v>
      </c>
      <c r="X260" s="770">
        <f t="shared" si="76"/>
        <v>1274497.14068</v>
      </c>
      <c r="Y260" s="771">
        <f t="shared" si="77"/>
        <v>637248.57033999998</v>
      </c>
      <c r="Z260" s="769">
        <f t="shared" si="78"/>
        <v>637248.57033999998</v>
      </c>
      <c r="AA260" s="769">
        <f t="shared" si="79"/>
        <v>637248.57033999998</v>
      </c>
      <c r="AB260" s="769">
        <f t="shared" si="80"/>
        <v>0</v>
      </c>
      <c r="AC260" s="769">
        <f t="shared" si="81"/>
        <v>0</v>
      </c>
      <c r="AD260" s="516">
        <f t="shared" si="88"/>
        <v>2012</v>
      </c>
      <c r="AE260" s="748">
        <f t="shared" si="82"/>
        <v>0</v>
      </c>
      <c r="AF260" s="749">
        <f t="shared" si="83"/>
        <v>3186242.8517</v>
      </c>
      <c r="AG260" s="746">
        <f t="shared" si="84"/>
        <v>3186242.8517</v>
      </c>
      <c r="AH260" s="745">
        <f t="shared" si="85"/>
        <v>3186242.8517</v>
      </c>
      <c r="AI260" s="11"/>
    </row>
    <row r="261" spans="1:35" ht="30" hidden="1" customHeight="1" x14ac:dyDescent="0.2">
      <c r="A261" s="775" t="s">
        <v>1221</v>
      </c>
      <c r="B261" s="760">
        <v>229</v>
      </c>
      <c r="C261" s="692" t="s">
        <v>1211</v>
      </c>
      <c r="D261" s="693" t="str">
        <f t="shared" si="73"/>
        <v>2.06.01.05.40</v>
      </c>
      <c r="E261" s="694" t="s">
        <v>167</v>
      </c>
      <c r="F261" s="696"/>
      <c r="G261" s="695" t="s">
        <v>264</v>
      </c>
      <c r="H261" s="692" t="s">
        <v>508</v>
      </c>
      <c r="I261" s="711" t="s">
        <v>259</v>
      </c>
      <c r="J261" s="692">
        <v>2012</v>
      </c>
      <c r="K261" s="711" t="s">
        <v>128</v>
      </c>
      <c r="L261" s="696" t="s">
        <v>511</v>
      </c>
      <c r="M261" s="696"/>
      <c r="N261" s="696"/>
      <c r="O261" s="696"/>
      <c r="P261" s="692" t="s">
        <v>130</v>
      </c>
      <c r="Q261" s="814">
        <v>3186242.8517</v>
      </c>
      <c r="R261" s="563"/>
      <c r="S261" s="516" t="str">
        <f t="shared" si="72"/>
        <v>2.06.01</v>
      </c>
      <c r="T261" s="524" t="str">
        <f t="shared" si="86"/>
        <v>ALAT KANTOR</v>
      </c>
      <c r="U261" s="516">
        <f t="shared" si="87"/>
        <v>5</v>
      </c>
      <c r="V261" s="769">
        <f t="shared" si="74"/>
        <v>637248.57033999998</v>
      </c>
      <c r="W261" s="516">
        <f t="shared" si="75"/>
        <v>2</v>
      </c>
      <c r="X261" s="770">
        <f t="shared" si="76"/>
        <v>1274497.14068</v>
      </c>
      <c r="Y261" s="771">
        <f t="shared" si="77"/>
        <v>637248.57033999998</v>
      </c>
      <c r="Z261" s="769">
        <f t="shared" si="78"/>
        <v>637248.57033999998</v>
      </c>
      <c r="AA261" s="769">
        <f t="shared" si="79"/>
        <v>637248.57033999998</v>
      </c>
      <c r="AB261" s="769">
        <f t="shared" si="80"/>
        <v>0</v>
      </c>
      <c r="AC261" s="769">
        <f t="shared" si="81"/>
        <v>0</v>
      </c>
      <c r="AD261" s="516">
        <f t="shared" si="88"/>
        <v>2012</v>
      </c>
      <c r="AE261" s="748">
        <f t="shared" si="82"/>
        <v>0</v>
      </c>
      <c r="AF261" s="749">
        <f t="shared" si="83"/>
        <v>3186242.8517</v>
      </c>
      <c r="AG261" s="746">
        <f t="shared" si="84"/>
        <v>3186242.8517</v>
      </c>
      <c r="AH261" s="745">
        <f t="shared" si="85"/>
        <v>3186242.8517</v>
      </c>
      <c r="AI261" s="11"/>
    </row>
    <row r="262" spans="1:35" ht="30" hidden="1" customHeight="1" x14ac:dyDescent="0.2">
      <c r="A262" s="775" t="s">
        <v>1221</v>
      </c>
      <c r="B262" s="760">
        <v>230</v>
      </c>
      <c r="C262" s="692" t="s">
        <v>1211</v>
      </c>
      <c r="D262" s="693" t="str">
        <f t="shared" si="73"/>
        <v>2.06.01.05.40</v>
      </c>
      <c r="E262" s="694" t="s">
        <v>167</v>
      </c>
      <c r="F262" s="696"/>
      <c r="G262" s="695" t="s">
        <v>264</v>
      </c>
      <c r="H262" s="692" t="s">
        <v>508</v>
      </c>
      <c r="I262" s="711" t="s">
        <v>259</v>
      </c>
      <c r="J262" s="692">
        <v>2012</v>
      </c>
      <c r="K262" s="711" t="s">
        <v>128</v>
      </c>
      <c r="L262" s="696" t="s">
        <v>512</v>
      </c>
      <c r="M262" s="696"/>
      <c r="N262" s="696"/>
      <c r="O262" s="696"/>
      <c r="P262" s="692" t="s">
        <v>130</v>
      </c>
      <c r="Q262" s="814">
        <v>3186242.8517</v>
      </c>
      <c r="R262" s="563"/>
      <c r="S262" s="516" t="str">
        <f t="shared" si="72"/>
        <v>2.06.01</v>
      </c>
      <c r="T262" s="524" t="str">
        <f t="shared" si="86"/>
        <v>ALAT KANTOR</v>
      </c>
      <c r="U262" s="516">
        <f t="shared" si="87"/>
        <v>5</v>
      </c>
      <c r="V262" s="769">
        <f t="shared" si="74"/>
        <v>637248.57033999998</v>
      </c>
      <c r="W262" s="516">
        <f t="shared" si="75"/>
        <v>2</v>
      </c>
      <c r="X262" s="770">
        <f t="shared" si="76"/>
        <v>1274497.14068</v>
      </c>
      <c r="Y262" s="771">
        <f t="shared" si="77"/>
        <v>637248.57033999998</v>
      </c>
      <c r="Z262" s="769">
        <f t="shared" si="78"/>
        <v>637248.57033999998</v>
      </c>
      <c r="AA262" s="769">
        <f t="shared" si="79"/>
        <v>637248.57033999998</v>
      </c>
      <c r="AB262" s="769">
        <f t="shared" si="80"/>
        <v>0</v>
      </c>
      <c r="AC262" s="769">
        <f t="shared" si="81"/>
        <v>0</v>
      </c>
      <c r="AD262" s="516">
        <f t="shared" si="88"/>
        <v>2012</v>
      </c>
      <c r="AE262" s="748">
        <f t="shared" si="82"/>
        <v>0</v>
      </c>
      <c r="AF262" s="749">
        <f t="shared" si="83"/>
        <v>3186242.8517</v>
      </c>
      <c r="AG262" s="746">
        <f t="shared" si="84"/>
        <v>3186242.8517</v>
      </c>
      <c r="AH262" s="745">
        <f t="shared" si="85"/>
        <v>3186242.8517</v>
      </c>
      <c r="AI262" s="11"/>
    </row>
    <row r="263" spans="1:35" ht="30" hidden="1" customHeight="1" x14ac:dyDescent="0.2">
      <c r="A263" s="775" t="s">
        <v>1221</v>
      </c>
      <c r="B263" s="760">
        <v>231</v>
      </c>
      <c r="C263" s="692" t="s">
        <v>1211</v>
      </c>
      <c r="D263" s="693" t="str">
        <f t="shared" si="73"/>
        <v>2.06.01.05.40</v>
      </c>
      <c r="E263" s="694" t="s">
        <v>167</v>
      </c>
      <c r="F263" s="696"/>
      <c r="G263" s="695" t="s">
        <v>264</v>
      </c>
      <c r="H263" s="692" t="s">
        <v>508</v>
      </c>
      <c r="I263" s="711" t="s">
        <v>259</v>
      </c>
      <c r="J263" s="692">
        <v>2012</v>
      </c>
      <c r="K263" s="711" t="s">
        <v>128</v>
      </c>
      <c r="L263" s="696" t="s">
        <v>513</v>
      </c>
      <c r="M263" s="696"/>
      <c r="N263" s="696"/>
      <c r="O263" s="696"/>
      <c r="P263" s="692" t="s">
        <v>130</v>
      </c>
      <c r="Q263" s="814">
        <v>3186242.8517</v>
      </c>
      <c r="R263" s="563"/>
      <c r="S263" s="516" t="str">
        <f t="shared" si="72"/>
        <v>2.06.01</v>
      </c>
      <c r="T263" s="524" t="str">
        <f t="shared" si="86"/>
        <v>ALAT KANTOR</v>
      </c>
      <c r="U263" s="516">
        <f t="shared" si="87"/>
        <v>5</v>
      </c>
      <c r="V263" s="769">
        <f t="shared" si="74"/>
        <v>637248.57033999998</v>
      </c>
      <c r="W263" s="516">
        <f t="shared" si="75"/>
        <v>2</v>
      </c>
      <c r="X263" s="770">
        <f t="shared" si="76"/>
        <v>1274497.14068</v>
      </c>
      <c r="Y263" s="771">
        <f t="shared" si="77"/>
        <v>637248.57033999998</v>
      </c>
      <c r="Z263" s="769">
        <f t="shared" si="78"/>
        <v>637248.57033999998</v>
      </c>
      <c r="AA263" s="769">
        <f t="shared" si="79"/>
        <v>637248.57033999998</v>
      </c>
      <c r="AB263" s="769">
        <f t="shared" si="80"/>
        <v>0</v>
      </c>
      <c r="AC263" s="769">
        <f t="shared" si="81"/>
        <v>0</v>
      </c>
      <c r="AD263" s="516">
        <f t="shared" si="88"/>
        <v>2012</v>
      </c>
      <c r="AE263" s="748">
        <f t="shared" si="82"/>
        <v>0</v>
      </c>
      <c r="AF263" s="749">
        <f t="shared" si="83"/>
        <v>3186242.8517</v>
      </c>
      <c r="AG263" s="746">
        <f t="shared" si="84"/>
        <v>3186242.8517</v>
      </c>
      <c r="AH263" s="745">
        <f t="shared" si="85"/>
        <v>3186242.8517</v>
      </c>
      <c r="AI263" s="11"/>
    </row>
    <row r="264" spans="1:35" ht="30" hidden="1" customHeight="1" x14ac:dyDescent="0.2">
      <c r="A264" s="775" t="s">
        <v>1221</v>
      </c>
      <c r="B264" s="760">
        <v>232</v>
      </c>
      <c r="C264" s="692" t="s">
        <v>1211</v>
      </c>
      <c r="D264" s="693" t="str">
        <f t="shared" si="73"/>
        <v>2.06.01.05.40</v>
      </c>
      <c r="E264" s="694" t="s">
        <v>167</v>
      </c>
      <c r="F264" s="696"/>
      <c r="G264" s="695" t="s">
        <v>264</v>
      </c>
      <c r="H264" s="692" t="s">
        <v>508</v>
      </c>
      <c r="I264" s="711" t="s">
        <v>259</v>
      </c>
      <c r="J264" s="692">
        <v>2012</v>
      </c>
      <c r="K264" s="711" t="s">
        <v>128</v>
      </c>
      <c r="L264" s="696" t="s">
        <v>514</v>
      </c>
      <c r="M264" s="696"/>
      <c r="N264" s="696"/>
      <c r="O264" s="696"/>
      <c r="P264" s="692" t="s">
        <v>130</v>
      </c>
      <c r="Q264" s="814">
        <v>3186242.8517</v>
      </c>
      <c r="R264" s="563"/>
      <c r="S264" s="516" t="str">
        <f t="shared" si="72"/>
        <v>2.06.01</v>
      </c>
      <c r="T264" s="524" t="str">
        <f t="shared" si="86"/>
        <v>ALAT KANTOR</v>
      </c>
      <c r="U264" s="516">
        <f t="shared" si="87"/>
        <v>5</v>
      </c>
      <c r="V264" s="769">
        <f t="shared" si="74"/>
        <v>637248.57033999998</v>
      </c>
      <c r="W264" s="516">
        <f t="shared" si="75"/>
        <v>2</v>
      </c>
      <c r="X264" s="770">
        <f t="shared" si="76"/>
        <v>1274497.14068</v>
      </c>
      <c r="Y264" s="771">
        <f t="shared" si="77"/>
        <v>637248.57033999998</v>
      </c>
      <c r="Z264" s="769">
        <f t="shared" si="78"/>
        <v>637248.57033999998</v>
      </c>
      <c r="AA264" s="769">
        <f t="shared" si="79"/>
        <v>637248.57033999998</v>
      </c>
      <c r="AB264" s="769">
        <f t="shared" si="80"/>
        <v>0</v>
      </c>
      <c r="AC264" s="769">
        <f t="shared" si="81"/>
        <v>0</v>
      </c>
      <c r="AD264" s="516">
        <f t="shared" si="88"/>
        <v>2012</v>
      </c>
      <c r="AE264" s="748">
        <f t="shared" si="82"/>
        <v>0</v>
      </c>
      <c r="AF264" s="749">
        <f t="shared" si="83"/>
        <v>3186242.8517</v>
      </c>
      <c r="AG264" s="746">
        <f t="shared" si="84"/>
        <v>3186242.8517</v>
      </c>
      <c r="AH264" s="745">
        <f t="shared" si="85"/>
        <v>3186242.8517</v>
      </c>
      <c r="AI264" s="11"/>
    </row>
    <row r="265" spans="1:35" ht="30" hidden="1" customHeight="1" x14ac:dyDescent="0.2">
      <c r="A265" s="775" t="s">
        <v>1221</v>
      </c>
      <c r="B265" s="760">
        <v>233</v>
      </c>
      <c r="C265" s="692" t="s">
        <v>224</v>
      </c>
      <c r="D265" s="693" t="str">
        <f t="shared" si="73"/>
        <v>2.06.03.02.02</v>
      </c>
      <c r="E265" s="694" t="s">
        <v>933</v>
      </c>
      <c r="F265" s="696"/>
      <c r="G265" s="695" t="s">
        <v>516</v>
      </c>
      <c r="H265" s="692" t="s">
        <v>517</v>
      </c>
      <c r="I265" s="711" t="s">
        <v>495</v>
      </c>
      <c r="J265" s="692">
        <v>2012</v>
      </c>
      <c r="K265" s="711" t="s">
        <v>128</v>
      </c>
      <c r="L265" s="640" t="s">
        <v>518</v>
      </c>
      <c r="M265" s="711" t="s">
        <v>128</v>
      </c>
      <c r="N265" s="711" t="s">
        <v>128</v>
      </c>
      <c r="O265" s="711" t="s">
        <v>128</v>
      </c>
      <c r="P265" s="692" t="s">
        <v>130</v>
      </c>
      <c r="Q265" s="814">
        <v>15095661.062999999</v>
      </c>
      <c r="R265" s="722"/>
      <c r="S265" s="516" t="str">
        <f t="shared" si="72"/>
        <v>2.06.03</v>
      </c>
      <c r="T265" s="524" t="str">
        <f t="shared" si="86"/>
        <v>KOMPUTER</v>
      </c>
      <c r="U265" s="516">
        <f t="shared" si="87"/>
        <v>4</v>
      </c>
      <c r="V265" s="769">
        <f t="shared" si="74"/>
        <v>3773915.2657499998</v>
      </c>
      <c r="W265" s="516">
        <f t="shared" si="75"/>
        <v>2</v>
      </c>
      <c r="X265" s="770">
        <f t="shared" si="76"/>
        <v>7547830.5314999996</v>
      </c>
      <c r="Y265" s="771">
        <f t="shared" si="77"/>
        <v>3773915.2657499998</v>
      </c>
      <c r="Z265" s="769">
        <f t="shared" si="78"/>
        <v>3773915.2657499998</v>
      </c>
      <c r="AA265" s="769">
        <f t="shared" si="79"/>
        <v>0</v>
      </c>
      <c r="AB265" s="769">
        <f t="shared" si="80"/>
        <v>0</v>
      </c>
      <c r="AC265" s="769">
        <f t="shared" si="81"/>
        <v>0</v>
      </c>
      <c r="AD265" s="516">
        <f t="shared" si="88"/>
        <v>2012</v>
      </c>
      <c r="AE265" s="748">
        <f t="shared" si="82"/>
        <v>0</v>
      </c>
      <c r="AF265" s="749">
        <f t="shared" si="83"/>
        <v>15095661.062999999</v>
      </c>
      <c r="AG265" s="746">
        <f t="shared" si="84"/>
        <v>15095661.062999999</v>
      </c>
      <c r="AH265" s="745">
        <f t="shared" si="85"/>
        <v>15095661.062999999</v>
      </c>
      <c r="AI265" s="11"/>
    </row>
    <row r="266" spans="1:35" ht="30" hidden="1" customHeight="1" x14ac:dyDescent="0.2">
      <c r="A266" s="775" t="s">
        <v>1221</v>
      </c>
      <c r="B266" s="760">
        <v>234</v>
      </c>
      <c r="C266" s="692" t="s">
        <v>224</v>
      </c>
      <c r="D266" s="693" t="str">
        <f t="shared" si="73"/>
        <v>2.06.03.02.02</v>
      </c>
      <c r="E266" s="694" t="s">
        <v>933</v>
      </c>
      <c r="F266" s="696"/>
      <c r="G266" s="695" t="s">
        <v>516</v>
      </c>
      <c r="H266" s="692" t="s">
        <v>520</v>
      </c>
      <c r="I266" s="711" t="s">
        <v>495</v>
      </c>
      <c r="J266" s="692">
        <v>2012</v>
      </c>
      <c r="K266" s="711" t="s">
        <v>128</v>
      </c>
      <c r="L266" s="696" t="s">
        <v>521</v>
      </c>
      <c r="M266" s="711" t="s">
        <v>128</v>
      </c>
      <c r="N266" s="711" t="s">
        <v>128</v>
      </c>
      <c r="O266" s="711" t="s">
        <v>128</v>
      </c>
      <c r="P266" s="692" t="s">
        <v>130</v>
      </c>
      <c r="Q266" s="814">
        <v>15095661.062999999</v>
      </c>
      <c r="R266" s="722"/>
      <c r="S266" s="516" t="str">
        <f t="shared" si="72"/>
        <v>2.06.03</v>
      </c>
      <c r="T266" s="524" t="str">
        <f t="shared" si="86"/>
        <v>KOMPUTER</v>
      </c>
      <c r="U266" s="516">
        <f t="shared" si="87"/>
        <v>4</v>
      </c>
      <c r="V266" s="769">
        <f t="shared" si="74"/>
        <v>3773915.2657499998</v>
      </c>
      <c r="W266" s="516">
        <f t="shared" si="75"/>
        <v>2</v>
      </c>
      <c r="X266" s="770">
        <f t="shared" si="76"/>
        <v>7547830.5314999996</v>
      </c>
      <c r="Y266" s="771">
        <f t="shared" si="77"/>
        <v>3773915.2657499998</v>
      </c>
      <c r="Z266" s="769">
        <f t="shared" si="78"/>
        <v>3773915.2657499998</v>
      </c>
      <c r="AA266" s="769">
        <f t="shared" si="79"/>
        <v>0</v>
      </c>
      <c r="AB266" s="769">
        <f t="shared" si="80"/>
        <v>0</v>
      </c>
      <c r="AC266" s="769">
        <f t="shared" si="81"/>
        <v>0</v>
      </c>
      <c r="AD266" s="516">
        <f t="shared" si="88"/>
        <v>2012</v>
      </c>
      <c r="AE266" s="748">
        <f t="shared" si="82"/>
        <v>0</v>
      </c>
      <c r="AF266" s="749">
        <f t="shared" si="83"/>
        <v>15095661.062999999</v>
      </c>
      <c r="AG266" s="746">
        <f t="shared" si="84"/>
        <v>15095661.062999999</v>
      </c>
      <c r="AH266" s="745">
        <f t="shared" si="85"/>
        <v>15095661.062999999</v>
      </c>
      <c r="AI266" s="11"/>
    </row>
    <row r="267" spans="1:35" ht="30" hidden="1" customHeight="1" x14ac:dyDescent="0.2">
      <c r="A267" s="775" t="s">
        <v>1221</v>
      </c>
      <c r="B267" s="760">
        <v>235</v>
      </c>
      <c r="C267" s="692" t="s">
        <v>224</v>
      </c>
      <c r="D267" s="693" t="str">
        <f t="shared" si="73"/>
        <v>2.06.03.02.02</v>
      </c>
      <c r="E267" s="694" t="s">
        <v>933</v>
      </c>
      <c r="F267" s="696"/>
      <c r="G267" s="711" t="s">
        <v>516</v>
      </c>
      <c r="H267" s="692" t="s">
        <v>517</v>
      </c>
      <c r="I267" s="711" t="s">
        <v>495</v>
      </c>
      <c r="J267" s="692">
        <v>2012</v>
      </c>
      <c r="K267" s="711" t="s">
        <v>128</v>
      </c>
      <c r="L267" s="696" t="s">
        <v>523</v>
      </c>
      <c r="M267" s="711" t="s">
        <v>128</v>
      </c>
      <c r="N267" s="711" t="s">
        <v>128</v>
      </c>
      <c r="O267" s="711" t="s">
        <v>128</v>
      </c>
      <c r="P267" s="692" t="s">
        <v>130</v>
      </c>
      <c r="Q267" s="814">
        <v>15095661.062999999</v>
      </c>
      <c r="R267" s="722"/>
      <c r="S267" s="516" t="str">
        <f t="shared" si="72"/>
        <v>2.06.03</v>
      </c>
      <c r="T267" s="524" t="str">
        <f t="shared" si="86"/>
        <v>KOMPUTER</v>
      </c>
      <c r="U267" s="516">
        <f t="shared" si="87"/>
        <v>4</v>
      </c>
      <c r="V267" s="769">
        <f t="shared" si="74"/>
        <v>3773915.2657499998</v>
      </c>
      <c r="W267" s="516">
        <f t="shared" si="75"/>
        <v>2</v>
      </c>
      <c r="X267" s="770">
        <f t="shared" si="76"/>
        <v>7547830.5314999996</v>
      </c>
      <c r="Y267" s="771">
        <f t="shared" si="77"/>
        <v>3773915.2657499998</v>
      </c>
      <c r="Z267" s="769">
        <f t="shared" si="78"/>
        <v>3773915.2657499998</v>
      </c>
      <c r="AA267" s="769">
        <f t="shared" si="79"/>
        <v>0</v>
      </c>
      <c r="AB267" s="769">
        <f t="shared" si="80"/>
        <v>0</v>
      </c>
      <c r="AC267" s="769">
        <f t="shared" si="81"/>
        <v>0</v>
      </c>
      <c r="AD267" s="516">
        <f t="shared" si="88"/>
        <v>2012</v>
      </c>
      <c r="AE267" s="748">
        <f t="shared" si="82"/>
        <v>0</v>
      </c>
      <c r="AF267" s="749">
        <f t="shared" si="83"/>
        <v>15095661.062999999</v>
      </c>
      <c r="AG267" s="746">
        <f t="shared" si="84"/>
        <v>15095661.062999999</v>
      </c>
      <c r="AH267" s="745">
        <f t="shared" si="85"/>
        <v>15095661.062999999</v>
      </c>
      <c r="AI267" s="11"/>
    </row>
    <row r="268" spans="1:35" ht="30" hidden="1" customHeight="1" x14ac:dyDescent="0.2">
      <c r="A268" s="775" t="s">
        <v>1221</v>
      </c>
      <c r="B268" s="760">
        <v>236</v>
      </c>
      <c r="C268" s="692" t="s">
        <v>224</v>
      </c>
      <c r="D268" s="693" t="str">
        <f t="shared" si="73"/>
        <v>2.06.03.02.02</v>
      </c>
      <c r="E268" s="694" t="s">
        <v>933</v>
      </c>
      <c r="F268" s="696"/>
      <c r="G268" s="695" t="s">
        <v>525</v>
      </c>
      <c r="H268" s="692" t="s">
        <v>520</v>
      </c>
      <c r="I268" s="711" t="s">
        <v>495</v>
      </c>
      <c r="J268" s="692">
        <v>2012</v>
      </c>
      <c r="K268" s="711" t="s">
        <v>128</v>
      </c>
      <c r="L268" s="696" t="s">
        <v>526</v>
      </c>
      <c r="M268" s="696"/>
      <c r="N268" s="696"/>
      <c r="O268" s="696"/>
      <c r="P268" s="692" t="s">
        <v>130</v>
      </c>
      <c r="Q268" s="814">
        <v>15095661.062999999</v>
      </c>
      <c r="R268" s="722"/>
      <c r="S268" s="516" t="str">
        <f t="shared" si="72"/>
        <v>2.06.03</v>
      </c>
      <c r="T268" s="524" t="str">
        <f t="shared" si="86"/>
        <v>KOMPUTER</v>
      </c>
      <c r="U268" s="516">
        <f t="shared" si="87"/>
        <v>4</v>
      </c>
      <c r="V268" s="769">
        <f t="shared" si="74"/>
        <v>3773915.2657499998</v>
      </c>
      <c r="W268" s="516">
        <f t="shared" si="75"/>
        <v>2</v>
      </c>
      <c r="X268" s="770">
        <f t="shared" si="76"/>
        <v>7547830.5314999996</v>
      </c>
      <c r="Y268" s="771">
        <f t="shared" si="77"/>
        <v>3773915.2657499998</v>
      </c>
      <c r="Z268" s="769">
        <f t="shared" si="78"/>
        <v>3773915.2657499998</v>
      </c>
      <c r="AA268" s="769">
        <f t="shared" si="79"/>
        <v>0</v>
      </c>
      <c r="AB268" s="769">
        <f t="shared" si="80"/>
        <v>0</v>
      </c>
      <c r="AC268" s="769">
        <f t="shared" si="81"/>
        <v>0</v>
      </c>
      <c r="AD268" s="516">
        <f t="shared" si="88"/>
        <v>2012</v>
      </c>
      <c r="AE268" s="748">
        <f t="shared" si="82"/>
        <v>0</v>
      </c>
      <c r="AF268" s="749">
        <f t="shared" si="83"/>
        <v>15095661.062999999</v>
      </c>
      <c r="AG268" s="746">
        <f t="shared" si="84"/>
        <v>15095661.062999999</v>
      </c>
      <c r="AH268" s="745">
        <f t="shared" si="85"/>
        <v>15095661.062999999</v>
      </c>
      <c r="AI268" s="11"/>
    </row>
    <row r="269" spans="1:35" ht="30" hidden="1" customHeight="1" x14ac:dyDescent="0.2">
      <c r="A269" s="775" t="s">
        <v>1221</v>
      </c>
      <c r="B269" s="760">
        <v>237</v>
      </c>
      <c r="C269" s="692" t="s">
        <v>224</v>
      </c>
      <c r="D269" s="693" t="str">
        <f t="shared" si="73"/>
        <v>2.06.03.02.02</v>
      </c>
      <c r="E269" s="694" t="s">
        <v>933</v>
      </c>
      <c r="F269" s="696"/>
      <c r="G269" s="695" t="s">
        <v>516</v>
      </c>
      <c r="H269" s="692" t="s">
        <v>520</v>
      </c>
      <c r="I269" s="711" t="s">
        <v>495</v>
      </c>
      <c r="J269" s="692">
        <v>2012</v>
      </c>
      <c r="K269" s="711" t="s">
        <v>128</v>
      </c>
      <c r="L269" s="696" t="s">
        <v>527</v>
      </c>
      <c r="M269" s="696"/>
      <c r="N269" s="696"/>
      <c r="O269" s="696"/>
      <c r="P269" s="692" t="s">
        <v>130</v>
      </c>
      <c r="Q269" s="814">
        <v>15095661.062999999</v>
      </c>
      <c r="R269" s="722"/>
      <c r="S269" s="516" t="str">
        <f t="shared" si="72"/>
        <v>2.06.03</v>
      </c>
      <c r="T269" s="524" t="str">
        <f t="shared" si="86"/>
        <v>KOMPUTER</v>
      </c>
      <c r="U269" s="516">
        <f t="shared" si="87"/>
        <v>4</v>
      </c>
      <c r="V269" s="769">
        <f t="shared" si="74"/>
        <v>3773915.2657499998</v>
      </c>
      <c r="W269" s="516">
        <f t="shared" si="75"/>
        <v>2</v>
      </c>
      <c r="X269" s="770">
        <f t="shared" si="76"/>
        <v>7547830.5314999996</v>
      </c>
      <c r="Y269" s="771">
        <f t="shared" si="77"/>
        <v>3773915.2657499998</v>
      </c>
      <c r="Z269" s="769">
        <f t="shared" si="78"/>
        <v>3773915.2657499998</v>
      </c>
      <c r="AA269" s="769">
        <f t="shared" si="79"/>
        <v>0</v>
      </c>
      <c r="AB269" s="769">
        <f t="shared" si="80"/>
        <v>0</v>
      </c>
      <c r="AC269" s="769">
        <f t="shared" si="81"/>
        <v>0</v>
      </c>
      <c r="AD269" s="516">
        <f t="shared" si="88"/>
        <v>2012</v>
      </c>
      <c r="AE269" s="748">
        <f t="shared" si="82"/>
        <v>0</v>
      </c>
      <c r="AF269" s="749">
        <f t="shared" si="83"/>
        <v>15095661.062999999</v>
      </c>
      <c r="AG269" s="746">
        <f t="shared" si="84"/>
        <v>15095661.062999999</v>
      </c>
      <c r="AH269" s="745">
        <f t="shared" si="85"/>
        <v>15095661.062999999</v>
      </c>
      <c r="AI269" s="11"/>
    </row>
    <row r="270" spans="1:35" ht="30" hidden="1" customHeight="1" x14ac:dyDescent="0.2">
      <c r="A270" s="775" t="s">
        <v>1221</v>
      </c>
      <c r="B270" s="760">
        <v>238</v>
      </c>
      <c r="C270" s="692" t="s">
        <v>224</v>
      </c>
      <c r="D270" s="693" t="str">
        <f t="shared" si="73"/>
        <v>2.06.03.02.02</v>
      </c>
      <c r="E270" s="694" t="s">
        <v>933</v>
      </c>
      <c r="F270" s="696"/>
      <c r="G270" s="695" t="s">
        <v>516</v>
      </c>
      <c r="H270" s="692" t="s">
        <v>520</v>
      </c>
      <c r="I270" s="711" t="s">
        <v>495</v>
      </c>
      <c r="J270" s="692">
        <v>2012</v>
      </c>
      <c r="K270" s="711" t="s">
        <v>128</v>
      </c>
      <c r="L270" s="696" t="s">
        <v>529</v>
      </c>
      <c r="M270" s="696"/>
      <c r="N270" s="696"/>
      <c r="O270" s="696"/>
      <c r="P270" s="692" t="s">
        <v>130</v>
      </c>
      <c r="Q270" s="814">
        <v>15095661.062999999</v>
      </c>
      <c r="R270" s="722"/>
      <c r="S270" s="516" t="str">
        <f t="shared" si="72"/>
        <v>2.06.03</v>
      </c>
      <c r="T270" s="524" t="str">
        <f t="shared" si="86"/>
        <v>KOMPUTER</v>
      </c>
      <c r="U270" s="516">
        <f t="shared" si="87"/>
        <v>4</v>
      </c>
      <c r="V270" s="769">
        <f t="shared" si="74"/>
        <v>3773915.2657499998</v>
      </c>
      <c r="W270" s="516">
        <f t="shared" si="75"/>
        <v>2</v>
      </c>
      <c r="X270" s="770">
        <f t="shared" si="76"/>
        <v>7547830.5314999996</v>
      </c>
      <c r="Y270" s="771">
        <f t="shared" si="77"/>
        <v>3773915.2657499998</v>
      </c>
      <c r="Z270" s="769">
        <f t="shared" si="78"/>
        <v>3773915.2657499998</v>
      </c>
      <c r="AA270" s="769">
        <f t="shared" si="79"/>
        <v>0</v>
      </c>
      <c r="AB270" s="769">
        <f t="shared" si="80"/>
        <v>0</v>
      </c>
      <c r="AC270" s="769">
        <f t="shared" si="81"/>
        <v>0</v>
      </c>
      <c r="AD270" s="516">
        <f t="shared" si="88"/>
        <v>2012</v>
      </c>
      <c r="AE270" s="748">
        <f t="shared" si="82"/>
        <v>0</v>
      </c>
      <c r="AF270" s="749">
        <f t="shared" si="83"/>
        <v>15095661.062999999</v>
      </c>
      <c r="AG270" s="746">
        <f t="shared" si="84"/>
        <v>15095661.062999999</v>
      </c>
      <c r="AH270" s="745">
        <f t="shared" si="85"/>
        <v>15095661.062999999</v>
      </c>
      <c r="AI270" s="11"/>
    </row>
    <row r="271" spans="1:35" ht="30" hidden="1" customHeight="1" x14ac:dyDescent="0.2">
      <c r="A271" s="775" t="s">
        <v>1221</v>
      </c>
      <c r="B271" s="760">
        <v>239</v>
      </c>
      <c r="C271" s="692" t="s">
        <v>676</v>
      </c>
      <c r="D271" s="693" t="str">
        <f t="shared" si="73"/>
        <v>2.06.03.03.12</v>
      </c>
      <c r="E271" s="694" t="s">
        <v>1063</v>
      </c>
      <c r="F271" s="696"/>
      <c r="G271" s="695" t="s">
        <v>532</v>
      </c>
      <c r="H271" s="692" t="s">
        <v>533</v>
      </c>
      <c r="I271" s="711" t="s">
        <v>495</v>
      </c>
      <c r="J271" s="692">
        <v>2012</v>
      </c>
      <c r="K271" s="711" t="s">
        <v>128</v>
      </c>
      <c r="L271" s="696" t="s">
        <v>534</v>
      </c>
      <c r="M271" s="696"/>
      <c r="N271" s="696"/>
      <c r="O271" s="696"/>
      <c r="P271" s="692" t="s">
        <v>130</v>
      </c>
      <c r="Q271" s="814">
        <v>1519187.628</v>
      </c>
      <c r="R271" s="563"/>
      <c r="S271" s="516" t="str">
        <f t="shared" ref="S271:S334" si="89">MID(C271,2,7)</f>
        <v>2.06.03</v>
      </c>
      <c r="T271" s="524" t="str">
        <f t="shared" si="86"/>
        <v>KOMPUTER</v>
      </c>
      <c r="U271" s="516">
        <f t="shared" si="87"/>
        <v>4</v>
      </c>
      <c r="V271" s="769">
        <f t="shared" si="74"/>
        <v>379796.90700000001</v>
      </c>
      <c r="W271" s="516">
        <f t="shared" si="75"/>
        <v>2</v>
      </c>
      <c r="X271" s="770">
        <f t="shared" si="76"/>
        <v>759593.81400000001</v>
      </c>
      <c r="Y271" s="771">
        <f t="shared" si="77"/>
        <v>379796.90700000001</v>
      </c>
      <c r="Z271" s="769">
        <f t="shared" si="78"/>
        <v>379796.90700000001</v>
      </c>
      <c r="AA271" s="769">
        <f t="shared" si="79"/>
        <v>0</v>
      </c>
      <c r="AB271" s="769">
        <f t="shared" si="80"/>
        <v>0</v>
      </c>
      <c r="AC271" s="769">
        <f t="shared" si="81"/>
        <v>0</v>
      </c>
      <c r="AD271" s="516">
        <f t="shared" si="88"/>
        <v>2012</v>
      </c>
      <c r="AE271" s="748">
        <f t="shared" si="82"/>
        <v>0</v>
      </c>
      <c r="AF271" s="749">
        <f t="shared" si="83"/>
        <v>1519187.628</v>
      </c>
      <c r="AG271" s="746">
        <f t="shared" si="84"/>
        <v>1519187.628</v>
      </c>
      <c r="AH271" s="745">
        <f t="shared" si="85"/>
        <v>1519187.628</v>
      </c>
      <c r="AI271" s="11"/>
    </row>
    <row r="272" spans="1:35" ht="30" hidden="1" customHeight="1" x14ac:dyDescent="0.2">
      <c r="A272" s="775" t="s">
        <v>1221</v>
      </c>
      <c r="B272" s="760">
        <v>240</v>
      </c>
      <c r="C272" s="692" t="s">
        <v>676</v>
      </c>
      <c r="D272" s="693" t="str">
        <f t="shared" si="73"/>
        <v>2.06.03.03.12</v>
      </c>
      <c r="E272" s="694" t="s">
        <v>1063</v>
      </c>
      <c r="F272" s="696"/>
      <c r="G272" s="695" t="s">
        <v>532</v>
      </c>
      <c r="H272" s="692" t="s">
        <v>533</v>
      </c>
      <c r="I272" s="711" t="s">
        <v>495</v>
      </c>
      <c r="J272" s="692">
        <v>2012</v>
      </c>
      <c r="K272" s="711" t="s">
        <v>128</v>
      </c>
      <c r="L272" s="696" t="s">
        <v>535</v>
      </c>
      <c r="M272" s="696"/>
      <c r="N272" s="696"/>
      <c r="O272" s="696"/>
      <c r="P272" s="692" t="s">
        <v>130</v>
      </c>
      <c r="Q272" s="814">
        <v>1519187.628</v>
      </c>
      <c r="R272" s="563"/>
      <c r="S272" s="516" t="str">
        <f t="shared" si="89"/>
        <v>2.06.03</v>
      </c>
      <c r="T272" s="524" t="str">
        <f t="shared" si="86"/>
        <v>KOMPUTER</v>
      </c>
      <c r="U272" s="516">
        <f t="shared" si="87"/>
        <v>4</v>
      </c>
      <c r="V272" s="769">
        <f t="shared" si="74"/>
        <v>379796.90700000001</v>
      </c>
      <c r="W272" s="516">
        <f t="shared" si="75"/>
        <v>2</v>
      </c>
      <c r="X272" s="770">
        <f t="shared" si="76"/>
        <v>759593.81400000001</v>
      </c>
      <c r="Y272" s="771">
        <f t="shared" si="77"/>
        <v>379796.90700000001</v>
      </c>
      <c r="Z272" s="769">
        <f t="shared" si="78"/>
        <v>379796.90700000001</v>
      </c>
      <c r="AA272" s="769">
        <f t="shared" si="79"/>
        <v>0</v>
      </c>
      <c r="AB272" s="769">
        <f t="shared" si="80"/>
        <v>0</v>
      </c>
      <c r="AC272" s="769">
        <f t="shared" si="81"/>
        <v>0</v>
      </c>
      <c r="AD272" s="516">
        <f t="shared" si="88"/>
        <v>2012</v>
      </c>
      <c r="AE272" s="748">
        <f t="shared" si="82"/>
        <v>0</v>
      </c>
      <c r="AF272" s="749">
        <f t="shared" si="83"/>
        <v>1519187.628</v>
      </c>
      <c r="AG272" s="746">
        <f t="shared" si="84"/>
        <v>1519187.628</v>
      </c>
      <c r="AH272" s="745">
        <f t="shared" si="85"/>
        <v>1519187.628</v>
      </c>
      <c r="AI272" s="11"/>
    </row>
    <row r="273" spans="1:35" ht="30" hidden="1" customHeight="1" x14ac:dyDescent="0.2">
      <c r="A273" s="775" t="s">
        <v>1221</v>
      </c>
      <c r="B273" s="760">
        <v>241</v>
      </c>
      <c r="C273" s="692" t="s">
        <v>676</v>
      </c>
      <c r="D273" s="693" t="str">
        <f t="shared" si="73"/>
        <v>2.06.03.03.12</v>
      </c>
      <c r="E273" s="694" t="s">
        <v>1063</v>
      </c>
      <c r="F273" s="696"/>
      <c r="G273" s="695" t="s">
        <v>532</v>
      </c>
      <c r="H273" s="692" t="s">
        <v>533</v>
      </c>
      <c r="I273" s="711" t="s">
        <v>495</v>
      </c>
      <c r="J273" s="692">
        <v>2012</v>
      </c>
      <c r="K273" s="711" t="s">
        <v>128</v>
      </c>
      <c r="L273" s="696" t="s">
        <v>536</v>
      </c>
      <c r="M273" s="696"/>
      <c r="N273" s="696"/>
      <c r="O273" s="696"/>
      <c r="P273" s="692" t="s">
        <v>130</v>
      </c>
      <c r="Q273" s="814">
        <v>1519187.628</v>
      </c>
      <c r="R273" s="563"/>
      <c r="S273" s="516" t="str">
        <f t="shared" si="89"/>
        <v>2.06.03</v>
      </c>
      <c r="T273" s="524" t="str">
        <f t="shared" si="86"/>
        <v>KOMPUTER</v>
      </c>
      <c r="U273" s="516">
        <f t="shared" si="87"/>
        <v>4</v>
      </c>
      <c r="V273" s="769">
        <f t="shared" si="74"/>
        <v>379796.90700000001</v>
      </c>
      <c r="W273" s="516">
        <f t="shared" si="75"/>
        <v>2</v>
      </c>
      <c r="X273" s="770">
        <f t="shared" si="76"/>
        <v>759593.81400000001</v>
      </c>
      <c r="Y273" s="771">
        <f t="shared" si="77"/>
        <v>379796.90700000001</v>
      </c>
      <c r="Z273" s="769">
        <f t="shared" si="78"/>
        <v>379796.90700000001</v>
      </c>
      <c r="AA273" s="769">
        <f t="shared" si="79"/>
        <v>0</v>
      </c>
      <c r="AB273" s="769">
        <f t="shared" si="80"/>
        <v>0</v>
      </c>
      <c r="AC273" s="769">
        <f t="shared" si="81"/>
        <v>0</v>
      </c>
      <c r="AD273" s="516">
        <f t="shared" si="88"/>
        <v>2012</v>
      </c>
      <c r="AE273" s="748">
        <f t="shared" si="82"/>
        <v>0</v>
      </c>
      <c r="AF273" s="749">
        <f t="shared" si="83"/>
        <v>1519187.628</v>
      </c>
      <c r="AG273" s="746">
        <f t="shared" si="84"/>
        <v>1519187.628</v>
      </c>
      <c r="AH273" s="745">
        <f t="shared" si="85"/>
        <v>1519187.628</v>
      </c>
      <c r="AI273" s="11"/>
    </row>
    <row r="274" spans="1:35" ht="30" hidden="1" customHeight="1" x14ac:dyDescent="0.2">
      <c r="A274" s="775" t="s">
        <v>1221</v>
      </c>
      <c r="B274" s="760">
        <v>242</v>
      </c>
      <c r="C274" s="692" t="s">
        <v>676</v>
      </c>
      <c r="D274" s="693" t="str">
        <f t="shared" si="73"/>
        <v>2.06.03.03.12</v>
      </c>
      <c r="E274" s="694" t="s">
        <v>1063</v>
      </c>
      <c r="F274" s="696"/>
      <c r="G274" s="695" t="s">
        <v>532</v>
      </c>
      <c r="H274" s="692" t="s">
        <v>533</v>
      </c>
      <c r="I274" s="711" t="s">
        <v>495</v>
      </c>
      <c r="J274" s="692">
        <v>2012</v>
      </c>
      <c r="K274" s="711" t="s">
        <v>128</v>
      </c>
      <c r="L274" s="696" t="s">
        <v>537</v>
      </c>
      <c r="M274" s="696"/>
      <c r="N274" s="696"/>
      <c r="O274" s="696"/>
      <c r="P274" s="692" t="s">
        <v>130</v>
      </c>
      <c r="Q274" s="814">
        <v>1519187.628</v>
      </c>
      <c r="R274" s="563"/>
      <c r="S274" s="516" t="str">
        <f t="shared" si="89"/>
        <v>2.06.03</v>
      </c>
      <c r="T274" s="524" t="str">
        <f t="shared" si="86"/>
        <v>KOMPUTER</v>
      </c>
      <c r="U274" s="516">
        <f t="shared" si="87"/>
        <v>4</v>
      </c>
      <c r="V274" s="769">
        <f t="shared" si="74"/>
        <v>379796.90700000001</v>
      </c>
      <c r="W274" s="516">
        <f t="shared" si="75"/>
        <v>2</v>
      </c>
      <c r="X274" s="770">
        <f t="shared" si="76"/>
        <v>759593.81400000001</v>
      </c>
      <c r="Y274" s="771">
        <f t="shared" si="77"/>
        <v>379796.90700000001</v>
      </c>
      <c r="Z274" s="769">
        <f t="shared" si="78"/>
        <v>379796.90700000001</v>
      </c>
      <c r="AA274" s="769">
        <f t="shared" si="79"/>
        <v>0</v>
      </c>
      <c r="AB274" s="769">
        <f t="shared" si="80"/>
        <v>0</v>
      </c>
      <c r="AC274" s="769">
        <f t="shared" si="81"/>
        <v>0</v>
      </c>
      <c r="AD274" s="516">
        <f t="shared" si="88"/>
        <v>2012</v>
      </c>
      <c r="AE274" s="748">
        <f t="shared" si="82"/>
        <v>0</v>
      </c>
      <c r="AF274" s="749">
        <f t="shared" si="83"/>
        <v>1519187.628</v>
      </c>
      <c r="AG274" s="746">
        <f t="shared" si="84"/>
        <v>1519187.628</v>
      </c>
      <c r="AH274" s="745">
        <f t="shared" si="85"/>
        <v>1519187.628</v>
      </c>
      <c r="AI274" s="11"/>
    </row>
    <row r="275" spans="1:35" ht="30" hidden="1" customHeight="1" x14ac:dyDescent="0.2">
      <c r="A275" s="775" t="s">
        <v>1221</v>
      </c>
      <c r="B275" s="760">
        <v>243</v>
      </c>
      <c r="C275" s="692" t="s">
        <v>682</v>
      </c>
      <c r="D275" s="693" t="str">
        <f t="shared" si="73"/>
        <v>2.06.03.06.06</v>
      </c>
      <c r="E275" s="694" t="s">
        <v>1064</v>
      </c>
      <c r="F275" s="696"/>
      <c r="G275" s="695" t="s">
        <v>935</v>
      </c>
      <c r="H275" s="692"/>
      <c r="I275" s="711" t="s">
        <v>935</v>
      </c>
      <c r="J275" s="692">
        <v>2012</v>
      </c>
      <c r="K275" s="711"/>
      <c r="L275" s="696"/>
      <c r="M275" s="696"/>
      <c r="N275" s="696"/>
      <c r="O275" s="696"/>
      <c r="P275" s="692" t="s">
        <v>130</v>
      </c>
      <c r="Q275" s="814">
        <v>27203000</v>
      </c>
      <c r="R275" s="563"/>
      <c r="S275" s="516" t="str">
        <f t="shared" si="89"/>
        <v>2.06.03</v>
      </c>
      <c r="T275" s="524" t="str">
        <f t="shared" si="86"/>
        <v>KOMPUTER</v>
      </c>
      <c r="U275" s="516">
        <f t="shared" si="87"/>
        <v>4</v>
      </c>
      <c r="V275" s="769">
        <f t="shared" si="74"/>
        <v>6800750</v>
      </c>
      <c r="W275" s="516">
        <f t="shared" si="75"/>
        <v>2</v>
      </c>
      <c r="X275" s="770">
        <f t="shared" si="76"/>
        <v>13601500</v>
      </c>
      <c r="Y275" s="771">
        <f t="shared" si="77"/>
        <v>6800750</v>
      </c>
      <c r="Z275" s="769">
        <f t="shared" si="78"/>
        <v>6800750</v>
      </c>
      <c r="AA275" s="769">
        <f t="shared" si="79"/>
        <v>0</v>
      </c>
      <c r="AB275" s="769">
        <f t="shared" si="80"/>
        <v>0</v>
      </c>
      <c r="AC275" s="769">
        <f t="shared" si="81"/>
        <v>0</v>
      </c>
      <c r="AD275" s="516">
        <f t="shared" si="88"/>
        <v>2012</v>
      </c>
      <c r="AE275" s="748">
        <f t="shared" si="82"/>
        <v>0</v>
      </c>
      <c r="AF275" s="749">
        <f t="shared" si="83"/>
        <v>27203000</v>
      </c>
      <c r="AG275" s="746">
        <f t="shared" si="84"/>
        <v>27203000</v>
      </c>
      <c r="AH275" s="745">
        <f t="shared" si="85"/>
        <v>27203000</v>
      </c>
      <c r="AI275" s="11"/>
    </row>
    <row r="276" spans="1:35" ht="30" hidden="1" customHeight="1" x14ac:dyDescent="0.2">
      <c r="A276" s="775" t="s">
        <v>1221</v>
      </c>
      <c r="B276" s="760">
        <v>244</v>
      </c>
      <c r="C276" s="692" t="s">
        <v>1211</v>
      </c>
      <c r="D276" s="693" t="str">
        <f t="shared" si="73"/>
        <v>2.06.01.05.40</v>
      </c>
      <c r="E276" s="694" t="s">
        <v>1065</v>
      </c>
      <c r="F276" s="696"/>
      <c r="G276" s="695" t="s">
        <v>249</v>
      </c>
      <c r="H276" s="692" t="s">
        <v>540</v>
      </c>
      <c r="I276" s="711" t="s">
        <v>1161</v>
      </c>
      <c r="J276" s="692">
        <v>2012</v>
      </c>
      <c r="K276" s="711" t="s">
        <v>128</v>
      </c>
      <c r="L276" s="696" t="s">
        <v>128</v>
      </c>
      <c r="M276" s="696" t="s">
        <v>128</v>
      </c>
      <c r="N276" s="696" t="s">
        <v>128</v>
      </c>
      <c r="O276" s="696" t="s">
        <v>128</v>
      </c>
      <c r="P276" s="692" t="s">
        <v>130</v>
      </c>
      <c r="Q276" s="814">
        <v>86000000</v>
      </c>
      <c r="R276" s="563"/>
      <c r="S276" s="516" t="str">
        <f t="shared" si="89"/>
        <v>2.06.01</v>
      </c>
      <c r="T276" s="524" t="str">
        <f t="shared" si="86"/>
        <v>ALAT KANTOR</v>
      </c>
      <c r="U276" s="516">
        <f t="shared" si="87"/>
        <v>5</v>
      </c>
      <c r="V276" s="769">
        <f t="shared" si="74"/>
        <v>17200000</v>
      </c>
      <c r="W276" s="516">
        <f t="shared" si="75"/>
        <v>2</v>
      </c>
      <c r="X276" s="770">
        <f t="shared" si="76"/>
        <v>34400000</v>
      </c>
      <c r="Y276" s="771">
        <f t="shared" si="77"/>
        <v>17200000</v>
      </c>
      <c r="Z276" s="769">
        <f t="shared" si="78"/>
        <v>17200000</v>
      </c>
      <c r="AA276" s="769">
        <f t="shared" si="79"/>
        <v>17200000</v>
      </c>
      <c r="AB276" s="769">
        <f t="shared" si="80"/>
        <v>0</v>
      </c>
      <c r="AC276" s="769">
        <f t="shared" si="81"/>
        <v>0</v>
      </c>
      <c r="AD276" s="516">
        <f t="shared" si="88"/>
        <v>2012</v>
      </c>
      <c r="AE276" s="748">
        <f t="shared" si="82"/>
        <v>0</v>
      </c>
      <c r="AF276" s="749">
        <f t="shared" si="83"/>
        <v>86000000</v>
      </c>
      <c r="AG276" s="746">
        <f t="shared" si="84"/>
        <v>86000000</v>
      </c>
      <c r="AH276" s="745">
        <f t="shared" si="85"/>
        <v>86000000</v>
      </c>
      <c r="AI276" s="11"/>
    </row>
    <row r="277" spans="1:35" ht="30" hidden="1" customHeight="1" x14ac:dyDescent="0.2">
      <c r="A277" s="775" t="s">
        <v>1221</v>
      </c>
      <c r="B277" s="760">
        <v>245</v>
      </c>
      <c r="C277" s="692" t="s">
        <v>1211</v>
      </c>
      <c r="D277" s="693" t="str">
        <f t="shared" si="73"/>
        <v>2.06.01.05.40</v>
      </c>
      <c r="E277" s="694" t="s">
        <v>1066</v>
      </c>
      <c r="F277" s="696"/>
      <c r="G277" s="695" t="s">
        <v>249</v>
      </c>
      <c r="H277" s="692" t="s">
        <v>540</v>
      </c>
      <c r="I277" s="711" t="s">
        <v>1161</v>
      </c>
      <c r="J277" s="692">
        <v>2012</v>
      </c>
      <c r="K277" s="711" t="s">
        <v>128</v>
      </c>
      <c r="L277" s="696" t="s">
        <v>128</v>
      </c>
      <c r="M277" s="696" t="s">
        <v>128</v>
      </c>
      <c r="N277" s="696" t="s">
        <v>128</v>
      </c>
      <c r="O277" s="696" t="s">
        <v>128</v>
      </c>
      <c r="P277" s="692" t="s">
        <v>130</v>
      </c>
      <c r="Q277" s="814">
        <v>70000000</v>
      </c>
      <c r="R277" s="563"/>
      <c r="S277" s="516" t="str">
        <f t="shared" si="89"/>
        <v>2.06.01</v>
      </c>
      <c r="T277" s="524" t="str">
        <f t="shared" si="86"/>
        <v>ALAT KANTOR</v>
      </c>
      <c r="U277" s="516">
        <f t="shared" si="87"/>
        <v>5</v>
      </c>
      <c r="V277" s="769">
        <f t="shared" si="74"/>
        <v>14000000</v>
      </c>
      <c r="W277" s="516">
        <f t="shared" si="75"/>
        <v>2</v>
      </c>
      <c r="X277" s="770">
        <f t="shared" si="76"/>
        <v>28000000</v>
      </c>
      <c r="Y277" s="771">
        <f t="shared" si="77"/>
        <v>14000000</v>
      </c>
      <c r="Z277" s="769">
        <f t="shared" si="78"/>
        <v>14000000</v>
      </c>
      <c r="AA277" s="769">
        <f t="shared" si="79"/>
        <v>14000000</v>
      </c>
      <c r="AB277" s="769">
        <f t="shared" si="80"/>
        <v>0</v>
      </c>
      <c r="AC277" s="769">
        <f t="shared" si="81"/>
        <v>0</v>
      </c>
      <c r="AD277" s="516">
        <f t="shared" si="88"/>
        <v>2012</v>
      </c>
      <c r="AE277" s="748">
        <f t="shared" si="82"/>
        <v>0</v>
      </c>
      <c r="AF277" s="749">
        <f t="shared" si="83"/>
        <v>70000000</v>
      </c>
      <c r="AG277" s="746">
        <f t="shared" si="84"/>
        <v>70000000</v>
      </c>
      <c r="AH277" s="745">
        <f t="shared" si="85"/>
        <v>70000000</v>
      </c>
      <c r="AI277" s="11"/>
    </row>
    <row r="278" spans="1:35" ht="30" hidden="1" customHeight="1" x14ac:dyDescent="0.2">
      <c r="A278" s="775" t="s">
        <v>1221</v>
      </c>
      <c r="B278" s="760">
        <v>246</v>
      </c>
      <c r="C278" s="692" t="s">
        <v>676</v>
      </c>
      <c r="D278" s="693" t="str">
        <f t="shared" si="73"/>
        <v>2.06.03.03.12</v>
      </c>
      <c r="E278" s="694" t="s">
        <v>1063</v>
      </c>
      <c r="F278" s="696"/>
      <c r="G278" s="695" t="s">
        <v>1135</v>
      </c>
      <c r="H278" s="692"/>
      <c r="I278" s="711" t="s">
        <v>495</v>
      </c>
      <c r="J278" s="692">
        <v>2012</v>
      </c>
      <c r="K278" s="711"/>
      <c r="L278" s="696" t="s">
        <v>543</v>
      </c>
      <c r="M278" s="696"/>
      <c r="N278" s="696"/>
      <c r="O278" s="696"/>
      <c r="P278" s="692" t="s">
        <v>130</v>
      </c>
      <c r="Q278" s="814">
        <v>750000</v>
      </c>
      <c r="R278" s="722"/>
      <c r="S278" s="516" t="str">
        <f t="shared" si="89"/>
        <v>2.06.03</v>
      </c>
      <c r="T278" s="524" t="str">
        <f t="shared" si="86"/>
        <v>KOMPUTER</v>
      </c>
      <c r="U278" s="516">
        <f t="shared" si="87"/>
        <v>4</v>
      </c>
      <c r="V278" s="769">
        <f t="shared" si="74"/>
        <v>187500</v>
      </c>
      <c r="W278" s="516">
        <f t="shared" si="75"/>
        <v>2</v>
      </c>
      <c r="X278" s="770">
        <f t="shared" si="76"/>
        <v>375000</v>
      </c>
      <c r="Y278" s="771">
        <f t="shared" si="77"/>
        <v>187500</v>
      </c>
      <c r="Z278" s="769">
        <f t="shared" si="78"/>
        <v>187500</v>
      </c>
      <c r="AA278" s="769">
        <f t="shared" si="79"/>
        <v>0</v>
      </c>
      <c r="AB278" s="769">
        <f t="shared" si="80"/>
        <v>0</v>
      </c>
      <c r="AC278" s="769">
        <f t="shared" si="81"/>
        <v>0</v>
      </c>
      <c r="AD278" s="516">
        <f t="shared" si="88"/>
        <v>2012</v>
      </c>
      <c r="AE278" s="748">
        <f t="shared" si="82"/>
        <v>0</v>
      </c>
      <c r="AF278" s="749">
        <f t="shared" si="83"/>
        <v>750000</v>
      </c>
      <c r="AG278" s="746">
        <f t="shared" si="84"/>
        <v>750000</v>
      </c>
      <c r="AH278" s="745">
        <f t="shared" si="85"/>
        <v>750000</v>
      </c>
      <c r="AI278" s="11"/>
    </row>
    <row r="279" spans="1:35" ht="30" hidden="1" customHeight="1" x14ac:dyDescent="0.2">
      <c r="A279" s="775" t="s">
        <v>1221</v>
      </c>
      <c r="B279" s="760">
        <v>247</v>
      </c>
      <c r="C279" s="692" t="s">
        <v>676</v>
      </c>
      <c r="D279" s="693" t="str">
        <f t="shared" si="73"/>
        <v>2.06.03.03.12</v>
      </c>
      <c r="E279" s="694" t="s">
        <v>1063</v>
      </c>
      <c r="F279" s="696"/>
      <c r="G279" s="695" t="s">
        <v>1135</v>
      </c>
      <c r="H279" s="696" t="s">
        <v>128</v>
      </c>
      <c r="I279" s="711" t="s">
        <v>495</v>
      </c>
      <c r="J279" s="692">
        <v>2012</v>
      </c>
      <c r="K279" s="711" t="s">
        <v>128</v>
      </c>
      <c r="L279" s="696" t="s">
        <v>545</v>
      </c>
      <c r="M279" s="696"/>
      <c r="N279" s="696"/>
      <c r="O279" s="696"/>
      <c r="P279" s="692" t="s">
        <v>130</v>
      </c>
      <c r="Q279" s="814">
        <v>750000</v>
      </c>
      <c r="R279" s="722"/>
      <c r="S279" s="516" t="str">
        <f t="shared" si="89"/>
        <v>2.06.03</v>
      </c>
      <c r="T279" s="524" t="str">
        <f t="shared" si="86"/>
        <v>KOMPUTER</v>
      </c>
      <c r="U279" s="516">
        <f t="shared" si="87"/>
        <v>4</v>
      </c>
      <c r="V279" s="769">
        <f t="shared" si="74"/>
        <v>187500</v>
      </c>
      <c r="W279" s="516">
        <f t="shared" si="75"/>
        <v>2</v>
      </c>
      <c r="X279" s="770">
        <f t="shared" si="76"/>
        <v>375000</v>
      </c>
      <c r="Y279" s="771">
        <f t="shared" si="77"/>
        <v>187500</v>
      </c>
      <c r="Z279" s="769">
        <f t="shared" si="78"/>
        <v>187500</v>
      </c>
      <c r="AA279" s="769">
        <f t="shared" si="79"/>
        <v>0</v>
      </c>
      <c r="AB279" s="769">
        <f t="shared" si="80"/>
        <v>0</v>
      </c>
      <c r="AC279" s="769">
        <f t="shared" si="81"/>
        <v>0</v>
      </c>
      <c r="AD279" s="516">
        <f t="shared" si="88"/>
        <v>2012</v>
      </c>
      <c r="AE279" s="748">
        <f t="shared" si="82"/>
        <v>0</v>
      </c>
      <c r="AF279" s="749">
        <f t="shared" si="83"/>
        <v>750000</v>
      </c>
      <c r="AG279" s="746">
        <f t="shared" si="84"/>
        <v>750000</v>
      </c>
      <c r="AH279" s="745">
        <f t="shared" si="85"/>
        <v>750000</v>
      </c>
      <c r="AI279" s="11"/>
    </row>
    <row r="280" spans="1:35" ht="30" hidden="1" customHeight="1" x14ac:dyDescent="0.2">
      <c r="A280" s="775" t="s">
        <v>1221</v>
      </c>
      <c r="B280" s="760">
        <v>248</v>
      </c>
      <c r="C280" s="692" t="s">
        <v>224</v>
      </c>
      <c r="D280" s="693" t="str">
        <f t="shared" si="73"/>
        <v>2.06.03.02.02</v>
      </c>
      <c r="E280" s="694" t="s">
        <v>933</v>
      </c>
      <c r="F280" s="696"/>
      <c r="G280" s="695" t="s">
        <v>1136</v>
      </c>
      <c r="H280" s="692"/>
      <c r="I280" s="711" t="s">
        <v>495</v>
      </c>
      <c r="J280" s="692">
        <v>2012</v>
      </c>
      <c r="K280" s="711" t="s">
        <v>128</v>
      </c>
      <c r="L280" s="696" t="s">
        <v>548</v>
      </c>
      <c r="M280" s="696" t="s">
        <v>128</v>
      </c>
      <c r="N280" s="696" t="s">
        <v>128</v>
      </c>
      <c r="O280" s="696" t="s">
        <v>128</v>
      </c>
      <c r="P280" s="692" t="s">
        <v>130</v>
      </c>
      <c r="Q280" s="814">
        <v>24860000</v>
      </c>
      <c r="R280" s="722"/>
      <c r="S280" s="516" t="str">
        <f t="shared" si="89"/>
        <v>2.06.03</v>
      </c>
      <c r="T280" s="524" t="str">
        <f t="shared" si="86"/>
        <v>KOMPUTER</v>
      </c>
      <c r="U280" s="516">
        <f t="shared" si="87"/>
        <v>4</v>
      </c>
      <c r="V280" s="769">
        <f t="shared" si="74"/>
        <v>6215000</v>
      </c>
      <c r="W280" s="516">
        <f t="shared" si="75"/>
        <v>2</v>
      </c>
      <c r="X280" s="770">
        <f t="shared" si="76"/>
        <v>12430000</v>
      </c>
      <c r="Y280" s="771">
        <f t="shared" si="77"/>
        <v>6215000</v>
      </c>
      <c r="Z280" s="769">
        <f t="shared" si="78"/>
        <v>6215000</v>
      </c>
      <c r="AA280" s="769">
        <f t="shared" si="79"/>
        <v>0</v>
      </c>
      <c r="AB280" s="769">
        <f t="shared" si="80"/>
        <v>0</v>
      </c>
      <c r="AC280" s="769">
        <f t="shared" si="81"/>
        <v>0</v>
      </c>
      <c r="AD280" s="516">
        <f t="shared" si="88"/>
        <v>2012</v>
      </c>
      <c r="AE280" s="748">
        <f t="shared" si="82"/>
        <v>0</v>
      </c>
      <c r="AF280" s="749">
        <f t="shared" si="83"/>
        <v>24860000</v>
      </c>
      <c r="AG280" s="746">
        <f t="shared" si="84"/>
        <v>24860000</v>
      </c>
      <c r="AH280" s="745">
        <f t="shared" si="85"/>
        <v>24860000</v>
      </c>
      <c r="AI280" s="11"/>
    </row>
    <row r="281" spans="1:35" ht="30" hidden="1" customHeight="1" x14ac:dyDescent="0.2">
      <c r="A281" s="775" t="s">
        <v>1221</v>
      </c>
      <c r="B281" s="760">
        <v>249</v>
      </c>
      <c r="C281" s="692" t="s">
        <v>224</v>
      </c>
      <c r="D281" s="693" t="str">
        <f t="shared" si="73"/>
        <v>2.06.03.02.02</v>
      </c>
      <c r="E281" s="694" t="s">
        <v>933</v>
      </c>
      <c r="F281" s="696"/>
      <c r="G281" s="695" t="s">
        <v>1137</v>
      </c>
      <c r="H281" s="692"/>
      <c r="I281" s="711" t="s">
        <v>495</v>
      </c>
      <c r="J281" s="692">
        <v>2012</v>
      </c>
      <c r="K281" s="711" t="s">
        <v>128</v>
      </c>
      <c r="L281" s="696" t="s">
        <v>551</v>
      </c>
      <c r="M281" s="696" t="s">
        <v>128</v>
      </c>
      <c r="N281" s="696" t="s">
        <v>128</v>
      </c>
      <c r="O281" s="696" t="s">
        <v>128</v>
      </c>
      <c r="P281" s="692" t="s">
        <v>130</v>
      </c>
      <c r="Q281" s="814">
        <v>24860000</v>
      </c>
      <c r="R281" s="722"/>
      <c r="S281" s="516" t="str">
        <f t="shared" si="89"/>
        <v>2.06.03</v>
      </c>
      <c r="T281" s="524" t="str">
        <f t="shared" si="86"/>
        <v>KOMPUTER</v>
      </c>
      <c r="U281" s="516">
        <f t="shared" si="87"/>
        <v>4</v>
      </c>
      <c r="V281" s="769">
        <f t="shared" si="74"/>
        <v>6215000</v>
      </c>
      <c r="W281" s="516">
        <f t="shared" si="75"/>
        <v>2</v>
      </c>
      <c r="X281" s="770">
        <f t="shared" si="76"/>
        <v>12430000</v>
      </c>
      <c r="Y281" s="771">
        <f t="shared" si="77"/>
        <v>6215000</v>
      </c>
      <c r="Z281" s="769">
        <f t="shared" si="78"/>
        <v>6215000</v>
      </c>
      <c r="AA281" s="769">
        <f t="shared" si="79"/>
        <v>0</v>
      </c>
      <c r="AB281" s="769">
        <f t="shared" si="80"/>
        <v>0</v>
      </c>
      <c r="AC281" s="769">
        <f t="shared" si="81"/>
        <v>0</v>
      </c>
      <c r="AD281" s="516">
        <f t="shared" si="88"/>
        <v>2012</v>
      </c>
      <c r="AE281" s="748">
        <f t="shared" si="82"/>
        <v>0</v>
      </c>
      <c r="AF281" s="749">
        <f t="shared" si="83"/>
        <v>24860000</v>
      </c>
      <c r="AG281" s="746">
        <f t="shared" si="84"/>
        <v>24860000</v>
      </c>
      <c r="AH281" s="745">
        <f t="shared" si="85"/>
        <v>24860000</v>
      </c>
      <c r="AI281" s="11"/>
    </row>
    <row r="282" spans="1:35" ht="30" hidden="1" customHeight="1" x14ac:dyDescent="0.2">
      <c r="A282" s="775" t="s">
        <v>1221</v>
      </c>
      <c r="B282" s="760">
        <v>250</v>
      </c>
      <c r="C282" s="692" t="s">
        <v>224</v>
      </c>
      <c r="D282" s="693" t="str">
        <f t="shared" si="73"/>
        <v>2.06.03.02.02</v>
      </c>
      <c r="E282" s="694" t="s">
        <v>933</v>
      </c>
      <c r="F282" s="696"/>
      <c r="G282" s="695" t="s">
        <v>1137</v>
      </c>
      <c r="H282" s="692"/>
      <c r="I282" s="711" t="s">
        <v>495</v>
      </c>
      <c r="J282" s="692">
        <v>2012</v>
      </c>
      <c r="K282" s="711" t="s">
        <v>128</v>
      </c>
      <c r="L282" s="696" t="s">
        <v>553</v>
      </c>
      <c r="M282" s="696" t="s">
        <v>128</v>
      </c>
      <c r="N282" s="696" t="s">
        <v>128</v>
      </c>
      <c r="O282" s="696" t="s">
        <v>128</v>
      </c>
      <c r="P282" s="692" t="s">
        <v>130</v>
      </c>
      <c r="Q282" s="814">
        <v>24860000</v>
      </c>
      <c r="R282" s="722"/>
      <c r="S282" s="516" t="str">
        <f t="shared" si="89"/>
        <v>2.06.03</v>
      </c>
      <c r="T282" s="524" t="str">
        <f t="shared" si="86"/>
        <v>KOMPUTER</v>
      </c>
      <c r="U282" s="516">
        <f t="shared" si="87"/>
        <v>4</v>
      </c>
      <c r="V282" s="769">
        <f t="shared" si="74"/>
        <v>6215000</v>
      </c>
      <c r="W282" s="516">
        <f t="shared" si="75"/>
        <v>2</v>
      </c>
      <c r="X282" s="770">
        <f t="shared" si="76"/>
        <v>12430000</v>
      </c>
      <c r="Y282" s="771">
        <f t="shared" si="77"/>
        <v>6215000</v>
      </c>
      <c r="Z282" s="769">
        <f t="shared" si="78"/>
        <v>6215000</v>
      </c>
      <c r="AA282" s="769">
        <f t="shared" si="79"/>
        <v>0</v>
      </c>
      <c r="AB282" s="769">
        <f t="shared" si="80"/>
        <v>0</v>
      </c>
      <c r="AC282" s="769">
        <f t="shared" si="81"/>
        <v>0</v>
      </c>
      <c r="AD282" s="516">
        <f t="shared" si="88"/>
        <v>2012</v>
      </c>
      <c r="AE282" s="748">
        <f t="shared" si="82"/>
        <v>0</v>
      </c>
      <c r="AF282" s="749">
        <f t="shared" si="83"/>
        <v>24860000</v>
      </c>
      <c r="AG282" s="746">
        <f t="shared" si="84"/>
        <v>24860000</v>
      </c>
      <c r="AH282" s="745">
        <f t="shared" si="85"/>
        <v>24860000</v>
      </c>
      <c r="AI282" s="11"/>
    </row>
    <row r="283" spans="1:35" ht="30" hidden="1" customHeight="1" x14ac:dyDescent="0.2">
      <c r="A283" s="775" t="s">
        <v>1221</v>
      </c>
      <c r="B283" s="760">
        <v>251</v>
      </c>
      <c r="C283" s="692" t="s">
        <v>340</v>
      </c>
      <c r="D283" s="693" t="str">
        <f t="shared" si="73"/>
        <v>2.06.03.05.03</v>
      </c>
      <c r="E283" s="694" t="s">
        <v>1048</v>
      </c>
      <c r="F283" s="696"/>
      <c r="G283" s="695" t="s">
        <v>1138</v>
      </c>
      <c r="H283" s="692">
        <v>5200</v>
      </c>
      <c r="I283" s="711" t="s">
        <v>495</v>
      </c>
      <c r="J283" s="692">
        <v>2012</v>
      </c>
      <c r="K283" s="711" t="s">
        <v>128</v>
      </c>
      <c r="L283" s="696" t="s">
        <v>556</v>
      </c>
      <c r="M283" s="696" t="s">
        <v>128</v>
      </c>
      <c r="N283" s="696" t="s">
        <v>128</v>
      </c>
      <c r="O283" s="696" t="s">
        <v>128</v>
      </c>
      <c r="P283" s="692" t="s">
        <v>130</v>
      </c>
      <c r="Q283" s="814">
        <v>21983000</v>
      </c>
      <c r="R283" s="722"/>
      <c r="S283" s="516" t="str">
        <f t="shared" si="89"/>
        <v>2.06.03</v>
      </c>
      <c r="T283" s="524" t="str">
        <f t="shared" si="86"/>
        <v>KOMPUTER</v>
      </c>
      <c r="U283" s="516">
        <f t="shared" si="87"/>
        <v>4</v>
      </c>
      <c r="V283" s="769">
        <f t="shared" si="74"/>
        <v>5495750</v>
      </c>
      <c r="W283" s="516">
        <f t="shared" si="75"/>
        <v>2</v>
      </c>
      <c r="X283" s="770">
        <f t="shared" si="76"/>
        <v>10991500</v>
      </c>
      <c r="Y283" s="771">
        <f t="shared" si="77"/>
        <v>5495750</v>
      </c>
      <c r="Z283" s="769">
        <f t="shared" si="78"/>
        <v>5495750</v>
      </c>
      <c r="AA283" s="769">
        <f t="shared" si="79"/>
        <v>0</v>
      </c>
      <c r="AB283" s="769">
        <f t="shared" si="80"/>
        <v>0</v>
      </c>
      <c r="AC283" s="769">
        <f t="shared" si="81"/>
        <v>0</v>
      </c>
      <c r="AD283" s="516">
        <f t="shared" si="88"/>
        <v>2012</v>
      </c>
      <c r="AE283" s="748">
        <f t="shared" si="82"/>
        <v>0</v>
      </c>
      <c r="AF283" s="749">
        <f t="shared" si="83"/>
        <v>21983000</v>
      </c>
      <c r="AG283" s="746">
        <f t="shared" si="84"/>
        <v>21983000</v>
      </c>
      <c r="AH283" s="745">
        <f t="shared" si="85"/>
        <v>21983000</v>
      </c>
      <c r="AI283" s="11"/>
    </row>
    <row r="284" spans="1:35" ht="30" hidden="1" customHeight="1" x14ac:dyDescent="0.2">
      <c r="A284" s="775" t="s">
        <v>1221</v>
      </c>
      <c r="B284" s="760">
        <v>252</v>
      </c>
      <c r="C284" s="692" t="s">
        <v>676</v>
      </c>
      <c r="D284" s="693" t="str">
        <f t="shared" si="73"/>
        <v>2.06.03.03.12</v>
      </c>
      <c r="E284" s="694" t="s">
        <v>1063</v>
      </c>
      <c r="F284" s="696"/>
      <c r="G284" s="695" t="s">
        <v>265</v>
      </c>
      <c r="H284" s="692" t="s">
        <v>533</v>
      </c>
      <c r="I284" s="711" t="s">
        <v>495</v>
      </c>
      <c r="J284" s="692">
        <v>2012</v>
      </c>
      <c r="K284" s="711"/>
      <c r="L284" s="696"/>
      <c r="M284" s="696"/>
      <c r="N284" s="696"/>
      <c r="O284" s="696"/>
      <c r="P284" s="692" t="s">
        <v>130</v>
      </c>
      <c r="Q284" s="814">
        <v>1474000</v>
      </c>
      <c r="R284" s="722"/>
      <c r="S284" s="516" t="str">
        <f t="shared" si="89"/>
        <v>2.06.03</v>
      </c>
      <c r="T284" s="524" t="str">
        <f t="shared" si="86"/>
        <v>KOMPUTER</v>
      </c>
      <c r="U284" s="516">
        <f t="shared" si="87"/>
        <v>4</v>
      </c>
      <c r="V284" s="769">
        <f t="shared" si="74"/>
        <v>368500</v>
      </c>
      <c r="W284" s="516">
        <f t="shared" si="75"/>
        <v>2</v>
      </c>
      <c r="X284" s="770">
        <f t="shared" si="76"/>
        <v>737000</v>
      </c>
      <c r="Y284" s="771">
        <f t="shared" si="77"/>
        <v>368500</v>
      </c>
      <c r="Z284" s="769">
        <f t="shared" si="78"/>
        <v>368500</v>
      </c>
      <c r="AA284" s="769">
        <f t="shared" si="79"/>
        <v>0</v>
      </c>
      <c r="AB284" s="769">
        <f t="shared" si="80"/>
        <v>0</v>
      </c>
      <c r="AC284" s="769">
        <f t="shared" si="81"/>
        <v>0</v>
      </c>
      <c r="AD284" s="516">
        <f t="shared" si="88"/>
        <v>2012</v>
      </c>
      <c r="AE284" s="748">
        <f t="shared" si="82"/>
        <v>0</v>
      </c>
      <c r="AF284" s="749">
        <f t="shared" si="83"/>
        <v>1474000</v>
      </c>
      <c r="AG284" s="746">
        <f t="shared" si="84"/>
        <v>1474000</v>
      </c>
      <c r="AH284" s="745">
        <f t="shared" si="85"/>
        <v>1474000</v>
      </c>
      <c r="AI284" s="11"/>
    </row>
    <row r="285" spans="1:35" ht="30" hidden="1" customHeight="1" x14ac:dyDescent="0.2">
      <c r="A285" s="775" t="s">
        <v>1221</v>
      </c>
      <c r="B285" s="760">
        <v>253</v>
      </c>
      <c r="C285" s="692" t="s">
        <v>676</v>
      </c>
      <c r="D285" s="693" t="str">
        <f t="shared" si="73"/>
        <v>2.06.03.03.12</v>
      </c>
      <c r="E285" s="694" t="s">
        <v>1063</v>
      </c>
      <c r="F285" s="696"/>
      <c r="G285" s="695" t="s">
        <v>265</v>
      </c>
      <c r="H285" s="692" t="s">
        <v>533</v>
      </c>
      <c r="I285" s="711" t="s">
        <v>495</v>
      </c>
      <c r="J285" s="692">
        <v>2012</v>
      </c>
      <c r="K285" s="711"/>
      <c r="L285" s="696" t="s">
        <v>557</v>
      </c>
      <c r="M285" s="696"/>
      <c r="N285" s="696"/>
      <c r="O285" s="696"/>
      <c r="P285" s="692" t="s">
        <v>130</v>
      </c>
      <c r="Q285" s="814">
        <v>1474000</v>
      </c>
      <c r="R285" s="722"/>
      <c r="S285" s="516" t="str">
        <f t="shared" si="89"/>
        <v>2.06.03</v>
      </c>
      <c r="T285" s="524" t="str">
        <f t="shared" si="86"/>
        <v>KOMPUTER</v>
      </c>
      <c r="U285" s="516">
        <f t="shared" si="87"/>
        <v>4</v>
      </c>
      <c r="V285" s="769">
        <f t="shared" si="74"/>
        <v>368500</v>
      </c>
      <c r="W285" s="516">
        <f t="shared" si="75"/>
        <v>2</v>
      </c>
      <c r="X285" s="770">
        <f t="shared" si="76"/>
        <v>737000</v>
      </c>
      <c r="Y285" s="771">
        <f t="shared" si="77"/>
        <v>368500</v>
      </c>
      <c r="Z285" s="769">
        <f t="shared" si="78"/>
        <v>368500</v>
      </c>
      <c r="AA285" s="769">
        <f t="shared" si="79"/>
        <v>0</v>
      </c>
      <c r="AB285" s="769">
        <f t="shared" si="80"/>
        <v>0</v>
      </c>
      <c r="AC285" s="769">
        <f t="shared" si="81"/>
        <v>0</v>
      </c>
      <c r="AD285" s="516">
        <f t="shared" si="88"/>
        <v>2012</v>
      </c>
      <c r="AE285" s="748">
        <f t="shared" si="82"/>
        <v>0</v>
      </c>
      <c r="AF285" s="749">
        <f t="shared" si="83"/>
        <v>1474000</v>
      </c>
      <c r="AG285" s="746">
        <f t="shared" si="84"/>
        <v>1474000</v>
      </c>
      <c r="AH285" s="745">
        <f t="shared" si="85"/>
        <v>1474000</v>
      </c>
      <c r="AI285" s="11"/>
    </row>
    <row r="286" spans="1:35" ht="30" hidden="1" customHeight="1" x14ac:dyDescent="0.2">
      <c r="A286" s="775" t="s">
        <v>1221</v>
      </c>
      <c r="B286" s="760">
        <v>254</v>
      </c>
      <c r="C286" s="692" t="s">
        <v>676</v>
      </c>
      <c r="D286" s="693" t="str">
        <f t="shared" si="73"/>
        <v>2.06.03.03.12</v>
      </c>
      <c r="E286" s="694" t="s">
        <v>1063</v>
      </c>
      <c r="F286" s="696"/>
      <c r="G286" s="695" t="s">
        <v>265</v>
      </c>
      <c r="H286" s="692" t="s">
        <v>533</v>
      </c>
      <c r="I286" s="711" t="s">
        <v>495</v>
      </c>
      <c r="J286" s="692">
        <v>2012</v>
      </c>
      <c r="K286" s="711"/>
      <c r="L286" s="696" t="s">
        <v>559</v>
      </c>
      <c r="M286" s="696"/>
      <c r="N286" s="696"/>
      <c r="O286" s="696"/>
      <c r="P286" s="692" t="s">
        <v>130</v>
      </c>
      <c r="Q286" s="814">
        <v>1474000</v>
      </c>
      <c r="R286" s="722"/>
      <c r="S286" s="516" t="str">
        <f t="shared" si="89"/>
        <v>2.06.03</v>
      </c>
      <c r="T286" s="524" t="str">
        <f t="shared" si="86"/>
        <v>KOMPUTER</v>
      </c>
      <c r="U286" s="516">
        <f t="shared" si="87"/>
        <v>4</v>
      </c>
      <c r="V286" s="769">
        <f t="shared" si="74"/>
        <v>368500</v>
      </c>
      <c r="W286" s="516">
        <f t="shared" si="75"/>
        <v>2</v>
      </c>
      <c r="X286" s="770">
        <f t="shared" si="76"/>
        <v>737000</v>
      </c>
      <c r="Y286" s="771">
        <f t="shared" si="77"/>
        <v>368500</v>
      </c>
      <c r="Z286" s="769">
        <f t="shared" si="78"/>
        <v>368500</v>
      </c>
      <c r="AA286" s="769">
        <f t="shared" si="79"/>
        <v>0</v>
      </c>
      <c r="AB286" s="769">
        <f t="shared" si="80"/>
        <v>0</v>
      </c>
      <c r="AC286" s="769">
        <f t="shared" si="81"/>
        <v>0</v>
      </c>
      <c r="AD286" s="516">
        <f t="shared" si="88"/>
        <v>2012</v>
      </c>
      <c r="AE286" s="748">
        <f t="shared" si="82"/>
        <v>0</v>
      </c>
      <c r="AF286" s="749">
        <f t="shared" si="83"/>
        <v>1474000</v>
      </c>
      <c r="AG286" s="746">
        <f t="shared" si="84"/>
        <v>1474000</v>
      </c>
      <c r="AH286" s="745">
        <f t="shared" si="85"/>
        <v>1474000</v>
      </c>
      <c r="AI286" s="11"/>
    </row>
    <row r="287" spans="1:35" ht="30" hidden="1" customHeight="1" x14ac:dyDescent="0.2">
      <c r="A287" s="775" t="s">
        <v>1221</v>
      </c>
      <c r="B287" s="760">
        <v>255</v>
      </c>
      <c r="C287" s="696" t="s">
        <v>1225</v>
      </c>
      <c r="D287" s="693" t="str">
        <f t="shared" si="73"/>
        <v>2.06.02.01.04</v>
      </c>
      <c r="E287" s="694" t="s">
        <v>1067</v>
      </c>
      <c r="F287" s="696"/>
      <c r="G287" s="695" t="s">
        <v>249</v>
      </c>
      <c r="H287" s="692"/>
      <c r="I287" s="711" t="s">
        <v>492</v>
      </c>
      <c r="J287" s="692">
        <v>2012</v>
      </c>
      <c r="K287" s="711"/>
      <c r="L287" s="696" t="s">
        <v>128</v>
      </c>
      <c r="M287" s="696" t="s">
        <v>128</v>
      </c>
      <c r="N287" s="696" t="s">
        <v>128</v>
      </c>
      <c r="O287" s="696" t="s">
        <v>128</v>
      </c>
      <c r="P287" s="692" t="s">
        <v>130</v>
      </c>
      <c r="Q287" s="814">
        <v>2420000</v>
      </c>
      <c r="R287" s="722"/>
      <c r="S287" s="516" t="str">
        <f t="shared" si="89"/>
        <v>2.06.02</v>
      </c>
      <c r="T287" s="524" t="str">
        <f t="shared" si="86"/>
        <v>ALAT RUMAH TANGGA</v>
      </c>
      <c r="U287" s="516">
        <f t="shared" si="87"/>
        <v>5</v>
      </c>
      <c r="V287" s="769">
        <f t="shared" si="74"/>
        <v>484000</v>
      </c>
      <c r="W287" s="516">
        <f t="shared" si="75"/>
        <v>2</v>
      </c>
      <c r="X287" s="770">
        <f t="shared" si="76"/>
        <v>968000</v>
      </c>
      <c r="Y287" s="771">
        <f t="shared" si="77"/>
        <v>484000</v>
      </c>
      <c r="Z287" s="769">
        <f t="shared" si="78"/>
        <v>484000</v>
      </c>
      <c r="AA287" s="769">
        <f t="shared" si="79"/>
        <v>484000</v>
      </c>
      <c r="AB287" s="769">
        <f t="shared" si="80"/>
        <v>0</v>
      </c>
      <c r="AC287" s="769">
        <f t="shared" si="81"/>
        <v>0</v>
      </c>
      <c r="AD287" s="516">
        <f t="shared" si="88"/>
        <v>2012</v>
      </c>
      <c r="AE287" s="748">
        <f t="shared" si="82"/>
        <v>0</v>
      </c>
      <c r="AF287" s="749">
        <f t="shared" si="83"/>
        <v>2420000</v>
      </c>
      <c r="AG287" s="746">
        <f t="shared" si="84"/>
        <v>2420000</v>
      </c>
      <c r="AH287" s="745">
        <f t="shared" si="85"/>
        <v>2420000</v>
      </c>
      <c r="AI287" s="11"/>
    </row>
    <row r="288" spans="1:35" ht="30" hidden="1" customHeight="1" x14ac:dyDescent="0.2">
      <c r="A288" s="775" t="s">
        <v>1221</v>
      </c>
      <c r="B288" s="760">
        <v>256</v>
      </c>
      <c r="C288" s="692" t="s">
        <v>144</v>
      </c>
      <c r="D288" s="693" t="str">
        <f t="shared" si="73"/>
        <v>2.06.03.02.01</v>
      </c>
      <c r="E288" s="694" t="s">
        <v>1049</v>
      </c>
      <c r="F288" s="696"/>
      <c r="G288" s="695" t="s">
        <v>563</v>
      </c>
      <c r="H288" s="692" t="s">
        <v>494</v>
      </c>
      <c r="I288" s="711" t="s">
        <v>495</v>
      </c>
      <c r="J288" s="692">
        <v>2012</v>
      </c>
      <c r="K288" s="711" t="s">
        <v>128</v>
      </c>
      <c r="L288" s="696" t="s">
        <v>564</v>
      </c>
      <c r="M288" s="696" t="s">
        <v>128</v>
      </c>
      <c r="N288" s="696" t="s">
        <v>128</v>
      </c>
      <c r="O288" s="696" t="s">
        <v>128</v>
      </c>
      <c r="P288" s="692" t="s">
        <v>130</v>
      </c>
      <c r="Q288" s="814">
        <v>19150000</v>
      </c>
      <c r="R288" s="563"/>
      <c r="S288" s="516" t="str">
        <f t="shared" si="89"/>
        <v>2.06.03</v>
      </c>
      <c r="T288" s="524" t="str">
        <f t="shared" si="86"/>
        <v>KOMPUTER</v>
      </c>
      <c r="U288" s="516">
        <f t="shared" si="87"/>
        <v>4</v>
      </c>
      <c r="V288" s="769">
        <f t="shared" si="74"/>
        <v>4787500</v>
      </c>
      <c r="W288" s="516">
        <f t="shared" si="75"/>
        <v>2</v>
      </c>
      <c r="X288" s="770">
        <f t="shared" si="76"/>
        <v>9575000</v>
      </c>
      <c r="Y288" s="771">
        <f t="shared" si="77"/>
        <v>4787500</v>
      </c>
      <c r="Z288" s="769">
        <f t="shared" si="78"/>
        <v>4787500</v>
      </c>
      <c r="AA288" s="769">
        <f t="shared" si="79"/>
        <v>0</v>
      </c>
      <c r="AB288" s="769">
        <f t="shared" si="80"/>
        <v>0</v>
      </c>
      <c r="AC288" s="769">
        <f t="shared" si="81"/>
        <v>0</v>
      </c>
      <c r="AD288" s="516">
        <f t="shared" si="88"/>
        <v>2012</v>
      </c>
      <c r="AE288" s="748">
        <f t="shared" si="82"/>
        <v>0</v>
      </c>
      <c r="AF288" s="749">
        <f t="shared" si="83"/>
        <v>19150000</v>
      </c>
      <c r="AG288" s="746">
        <f t="shared" si="84"/>
        <v>19150000</v>
      </c>
      <c r="AH288" s="745">
        <f t="shared" si="85"/>
        <v>19150000</v>
      </c>
      <c r="AI288" s="11"/>
    </row>
    <row r="289" spans="1:35" ht="30" hidden="1" customHeight="1" x14ac:dyDescent="0.2">
      <c r="A289" s="775" t="s">
        <v>1221</v>
      </c>
      <c r="B289" s="760">
        <v>257</v>
      </c>
      <c r="C289" s="692" t="s">
        <v>224</v>
      </c>
      <c r="D289" s="693" t="str">
        <f t="shared" ref="D289:D350" si="90">MID(C289,2,18)</f>
        <v>2.06.03.02.02</v>
      </c>
      <c r="E289" s="694" t="s">
        <v>933</v>
      </c>
      <c r="F289" s="696"/>
      <c r="G289" s="695" t="s">
        <v>565</v>
      </c>
      <c r="H289" s="692" t="s">
        <v>566</v>
      </c>
      <c r="I289" s="711" t="s">
        <v>495</v>
      </c>
      <c r="J289" s="692">
        <v>2012</v>
      </c>
      <c r="K289" s="711" t="s">
        <v>128</v>
      </c>
      <c r="L289" s="696" t="s">
        <v>567</v>
      </c>
      <c r="M289" s="696" t="s">
        <v>128</v>
      </c>
      <c r="N289" s="696" t="s">
        <v>128</v>
      </c>
      <c r="O289" s="696" t="s">
        <v>128</v>
      </c>
      <c r="P289" s="692" t="s">
        <v>130</v>
      </c>
      <c r="Q289" s="814">
        <v>21220000</v>
      </c>
      <c r="R289" s="722"/>
      <c r="S289" s="516" t="str">
        <f t="shared" si="89"/>
        <v>2.06.03</v>
      </c>
      <c r="T289" s="524" t="str">
        <f t="shared" si="86"/>
        <v>KOMPUTER</v>
      </c>
      <c r="U289" s="516">
        <f t="shared" si="87"/>
        <v>4</v>
      </c>
      <c r="V289" s="769">
        <f t="shared" ref="V289:V363" si="91">(Q289)/U289</f>
        <v>5305000</v>
      </c>
      <c r="W289" s="516">
        <f t="shared" ref="W289:W305" si="92">2013-AD289+1</f>
        <v>2</v>
      </c>
      <c r="X289" s="770">
        <f t="shared" ref="X289:X363" si="93">IF(W289&gt;U289,Q289,V289*W289)</f>
        <v>10610000</v>
      </c>
      <c r="Y289" s="771">
        <f t="shared" ref="Y289:Y363" si="94">IF(Q289=X289,0,V289)</f>
        <v>5305000</v>
      </c>
      <c r="Z289" s="769">
        <f t="shared" ref="Z289:Z363" si="95">IF(Q289=X289+Y289,0,V289)</f>
        <v>5305000</v>
      </c>
      <c r="AA289" s="769">
        <f t="shared" ref="AA289:AA363" si="96">IF(Q289=X289+Y289+Z289,0,V289)</f>
        <v>0</v>
      </c>
      <c r="AB289" s="769">
        <f t="shared" ref="AB289:AB363" si="97">IF(Q289=X289+Y289+Z289+AA289,0,V289)</f>
        <v>0</v>
      </c>
      <c r="AC289" s="769">
        <f t="shared" ref="AC289:AC363" si="98">IF(Q289=X289+Y289+Z289+AA289+AB289,0,V289)</f>
        <v>0</v>
      </c>
      <c r="AD289" s="516">
        <f t="shared" si="88"/>
        <v>2012</v>
      </c>
      <c r="AE289" s="748">
        <f t="shared" ref="AE289:AE343" si="99">Q289-(X289+Y289+Z289+AA289+AB289+AC289)</f>
        <v>0</v>
      </c>
      <c r="AF289" s="749">
        <f t="shared" ref="AF289:AF343" si="100">X289+Y289+Z289+AA289</f>
        <v>21220000</v>
      </c>
      <c r="AG289" s="746">
        <f t="shared" si="84"/>
        <v>21220000</v>
      </c>
      <c r="AH289" s="745">
        <f t="shared" si="85"/>
        <v>21220000</v>
      </c>
      <c r="AI289" s="11"/>
    </row>
    <row r="290" spans="1:35" ht="30" hidden="1" customHeight="1" x14ac:dyDescent="0.2">
      <c r="A290" s="775" t="s">
        <v>1221</v>
      </c>
      <c r="B290" s="760">
        <v>258</v>
      </c>
      <c r="C290" s="692" t="s">
        <v>340</v>
      </c>
      <c r="D290" s="693" t="str">
        <f t="shared" si="90"/>
        <v>2.06.03.05.03</v>
      </c>
      <c r="E290" s="694" t="s">
        <v>1048</v>
      </c>
      <c r="F290" s="696"/>
      <c r="G290" s="695" t="s">
        <v>568</v>
      </c>
      <c r="H290" s="692" t="s">
        <v>569</v>
      </c>
      <c r="I290" s="711" t="s">
        <v>495</v>
      </c>
      <c r="J290" s="692">
        <v>2012</v>
      </c>
      <c r="K290" s="711" t="s">
        <v>128</v>
      </c>
      <c r="L290" s="711" t="s">
        <v>128</v>
      </c>
      <c r="M290" s="711" t="s">
        <v>128</v>
      </c>
      <c r="N290" s="711" t="s">
        <v>128</v>
      </c>
      <c r="O290" s="711" t="s">
        <v>128</v>
      </c>
      <c r="P290" s="692" t="s">
        <v>130</v>
      </c>
      <c r="Q290" s="814">
        <v>2755000</v>
      </c>
      <c r="R290" s="563"/>
      <c r="S290" s="516" t="str">
        <f t="shared" si="89"/>
        <v>2.06.03</v>
      </c>
      <c r="T290" s="524" t="str">
        <f t="shared" si="86"/>
        <v>KOMPUTER</v>
      </c>
      <c r="U290" s="516">
        <f t="shared" si="87"/>
        <v>4</v>
      </c>
      <c r="V290" s="769">
        <f t="shared" si="91"/>
        <v>688750</v>
      </c>
      <c r="W290" s="516">
        <f t="shared" si="92"/>
        <v>2</v>
      </c>
      <c r="X290" s="770">
        <f t="shared" si="93"/>
        <v>1377500</v>
      </c>
      <c r="Y290" s="771">
        <f t="shared" si="94"/>
        <v>688750</v>
      </c>
      <c r="Z290" s="769">
        <f t="shared" si="95"/>
        <v>688750</v>
      </c>
      <c r="AA290" s="769">
        <f t="shared" si="96"/>
        <v>0</v>
      </c>
      <c r="AB290" s="769">
        <f t="shared" si="97"/>
        <v>0</v>
      </c>
      <c r="AC290" s="769">
        <f t="shared" si="98"/>
        <v>0</v>
      </c>
      <c r="AD290" s="516">
        <f t="shared" si="88"/>
        <v>2012</v>
      </c>
      <c r="AE290" s="748">
        <f t="shared" si="99"/>
        <v>0</v>
      </c>
      <c r="AF290" s="749">
        <f t="shared" si="100"/>
        <v>2755000</v>
      </c>
      <c r="AG290" s="746">
        <f t="shared" ref="AG290:AG343" si="101">X290+Y290+Z290+AA290+AB290</f>
        <v>2755000</v>
      </c>
      <c r="AH290" s="745">
        <f t="shared" ref="AH290:AH353" si="102">X290+Y290+Z290+AA290+AB290+AC290</f>
        <v>2755000</v>
      </c>
      <c r="AI290" s="11"/>
    </row>
    <row r="291" spans="1:35" ht="30" hidden="1" customHeight="1" x14ac:dyDescent="0.2">
      <c r="A291" s="775" t="s">
        <v>1221</v>
      </c>
      <c r="B291" s="760">
        <v>259</v>
      </c>
      <c r="C291" s="692" t="s">
        <v>340</v>
      </c>
      <c r="D291" s="693" t="str">
        <f t="shared" si="90"/>
        <v>2.06.03.05.03</v>
      </c>
      <c r="E291" s="694" t="s">
        <v>1048</v>
      </c>
      <c r="F291" s="696"/>
      <c r="G291" s="695" t="s">
        <v>568</v>
      </c>
      <c r="H291" s="692" t="s">
        <v>569</v>
      </c>
      <c r="I291" s="711" t="s">
        <v>495</v>
      </c>
      <c r="J291" s="692">
        <v>2012</v>
      </c>
      <c r="K291" s="711" t="s">
        <v>128</v>
      </c>
      <c r="L291" s="711" t="s">
        <v>128</v>
      </c>
      <c r="M291" s="711" t="s">
        <v>128</v>
      </c>
      <c r="N291" s="711" t="s">
        <v>128</v>
      </c>
      <c r="O291" s="711" t="s">
        <v>128</v>
      </c>
      <c r="P291" s="692" t="s">
        <v>130</v>
      </c>
      <c r="Q291" s="814">
        <v>2755000</v>
      </c>
      <c r="R291" s="563"/>
      <c r="S291" s="516" t="str">
        <f t="shared" si="89"/>
        <v>2.06.03</v>
      </c>
      <c r="T291" s="524" t="str">
        <f t="shared" si="86"/>
        <v>KOMPUTER</v>
      </c>
      <c r="U291" s="516">
        <f t="shared" si="87"/>
        <v>4</v>
      </c>
      <c r="V291" s="769">
        <f t="shared" si="91"/>
        <v>688750</v>
      </c>
      <c r="W291" s="516">
        <f t="shared" si="92"/>
        <v>2</v>
      </c>
      <c r="X291" s="770">
        <f t="shared" si="93"/>
        <v>1377500</v>
      </c>
      <c r="Y291" s="771">
        <f t="shared" si="94"/>
        <v>688750</v>
      </c>
      <c r="Z291" s="769">
        <f t="shared" si="95"/>
        <v>688750</v>
      </c>
      <c r="AA291" s="769">
        <f t="shared" si="96"/>
        <v>0</v>
      </c>
      <c r="AB291" s="769">
        <f t="shared" si="97"/>
        <v>0</v>
      </c>
      <c r="AC291" s="769">
        <f t="shared" si="98"/>
        <v>0</v>
      </c>
      <c r="AD291" s="516">
        <f t="shared" si="88"/>
        <v>2012</v>
      </c>
      <c r="AE291" s="748">
        <f t="shared" si="99"/>
        <v>0</v>
      </c>
      <c r="AF291" s="749">
        <f t="shared" si="100"/>
        <v>2755000</v>
      </c>
      <c r="AG291" s="746">
        <f t="shared" si="101"/>
        <v>2755000</v>
      </c>
      <c r="AH291" s="745">
        <f t="shared" si="102"/>
        <v>2755000</v>
      </c>
      <c r="AI291" s="11"/>
    </row>
    <row r="292" spans="1:35" ht="30" hidden="1" customHeight="1" x14ac:dyDescent="0.2">
      <c r="A292" s="775" t="s">
        <v>1221</v>
      </c>
      <c r="B292" s="760">
        <v>260</v>
      </c>
      <c r="C292" s="692" t="s">
        <v>221</v>
      </c>
      <c r="D292" s="693" t="str">
        <f t="shared" si="90"/>
        <v>2.06.02.04.04</v>
      </c>
      <c r="E292" s="694" t="s">
        <v>1068</v>
      </c>
      <c r="F292" s="696" t="s">
        <v>248</v>
      </c>
      <c r="G292" s="695" t="s">
        <v>594</v>
      </c>
      <c r="H292" s="692"/>
      <c r="I292" s="711" t="s">
        <v>1162</v>
      </c>
      <c r="J292" s="692">
        <v>2013</v>
      </c>
      <c r="K292" s="711"/>
      <c r="L292" s="711"/>
      <c r="M292" s="711"/>
      <c r="N292" s="711"/>
      <c r="O292" s="711"/>
      <c r="P292" s="692" t="s">
        <v>130</v>
      </c>
      <c r="Q292" s="814">
        <v>25974300</v>
      </c>
      <c r="R292" s="563"/>
      <c r="S292" s="516" t="str">
        <f t="shared" si="89"/>
        <v>2.06.02</v>
      </c>
      <c r="T292" s="524" t="str">
        <f t="shared" si="86"/>
        <v>ALAT RUMAH TANGGA</v>
      </c>
      <c r="U292" s="516">
        <f t="shared" si="87"/>
        <v>5</v>
      </c>
      <c r="V292" s="769">
        <f t="shared" si="91"/>
        <v>5194860</v>
      </c>
      <c r="W292" s="516">
        <f t="shared" si="92"/>
        <v>1</v>
      </c>
      <c r="X292" s="770">
        <f t="shared" si="93"/>
        <v>5194860</v>
      </c>
      <c r="Y292" s="771">
        <f t="shared" si="94"/>
        <v>5194860</v>
      </c>
      <c r="Z292" s="769">
        <f t="shared" si="95"/>
        <v>5194860</v>
      </c>
      <c r="AA292" s="769">
        <f t="shared" si="96"/>
        <v>5194860</v>
      </c>
      <c r="AB292" s="769">
        <f t="shared" si="97"/>
        <v>5194860</v>
      </c>
      <c r="AC292" s="769">
        <f t="shared" si="98"/>
        <v>0</v>
      </c>
      <c r="AD292" s="516">
        <f t="shared" si="88"/>
        <v>2013</v>
      </c>
      <c r="AE292" s="748">
        <f t="shared" si="99"/>
        <v>0</v>
      </c>
      <c r="AF292" s="749">
        <f t="shared" si="100"/>
        <v>20779440</v>
      </c>
      <c r="AG292" s="746">
        <f t="shared" si="101"/>
        <v>25974300</v>
      </c>
      <c r="AH292" s="745">
        <f t="shared" si="102"/>
        <v>25974300</v>
      </c>
      <c r="AI292" s="11"/>
    </row>
    <row r="293" spans="1:35" ht="30" hidden="1" customHeight="1" x14ac:dyDescent="0.2">
      <c r="A293" s="775" t="s">
        <v>1221</v>
      </c>
      <c r="B293" s="760">
        <v>261</v>
      </c>
      <c r="C293" s="692" t="s">
        <v>675</v>
      </c>
      <c r="D293" s="693" t="str">
        <f t="shared" si="90"/>
        <v>2.06.02.01.49</v>
      </c>
      <c r="E293" s="694" t="s">
        <v>1069</v>
      </c>
      <c r="F293" s="696" t="s">
        <v>248</v>
      </c>
      <c r="G293" s="695" t="s">
        <v>249</v>
      </c>
      <c r="H293" s="692"/>
      <c r="I293" s="711" t="s">
        <v>1163</v>
      </c>
      <c r="J293" s="692">
        <v>2013</v>
      </c>
      <c r="K293" s="711"/>
      <c r="L293" s="711"/>
      <c r="M293" s="711"/>
      <c r="N293" s="711"/>
      <c r="O293" s="711"/>
      <c r="P293" s="692" t="s">
        <v>130</v>
      </c>
      <c r="Q293" s="814">
        <v>9845000</v>
      </c>
      <c r="R293" s="563"/>
      <c r="S293" s="516" t="str">
        <f t="shared" si="89"/>
        <v>2.06.02</v>
      </c>
      <c r="T293" s="524" t="str">
        <f t="shared" si="86"/>
        <v>ALAT RUMAH TANGGA</v>
      </c>
      <c r="U293" s="516">
        <f t="shared" si="87"/>
        <v>5</v>
      </c>
      <c r="V293" s="769">
        <f t="shared" si="91"/>
        <v>1969000</v>
      </c>
      <c r="W293" s="516">
        <f t="shared" si="92"/>
        <v>1</v>
      </c>
      <c r="X293" s="770">
        <f t="shared" si="93"/>
        <v>1969000</v>
      </c>
      <c r="Y293" s="771">
        <f t="shared" si="94"/>
        <v>1969000</v>
      </c>
      <c r="Z293" s="769">
        <f t="shared" si="95"/>
        <v>1969000</v>
      </c>
      <c r="AA293" s="769">
        <f t="shared" si="96"/>
        <v>1969000</v>
      </c>
      <c r="AB293" s="769">
        <f t="shared" si="97"/>
        <v>1969000</v>
      </c>
      <c r="AC293" s="769">
        <f t="shared" si="98"/>
        <v>0</v>
      </c>
      <c r="AD293" s="516">
        <f t="shared" si="88"/>
        <v>2013</v>
      </c>
      <c r="AE293" s="748">
        <f t="shared" si="99"/>
        <v>0</v>
      </c>
      <c r="AF293" s="749">
        <f t="shared" si="100"/>
        <v>7876000</v>
      </c>
      <c r="AG293" s="746">
        <f t="shared" si="101"/>
        <v>9845000</v>
      </c>
      <c r="AH293" s="745">
        <f t="shared" si="102"/>
        <v>9845000</v>
      </c>
      <c r="AI293" s="11"/>
    </row>
    <row r="294" spans="1:35" ht="30" hidden="1" customHeight="1" x14ac:dyDescent="0.2">
      <c r="A294" s="775" t="s">
        <v>1221</v>
      </c>
      <c r="B294" s="760">
        <v>262</v>
      </c>
      <c r="C294" s="692" t="s">
        <v>144</v>
      </c>
      <c r="D294" s="693" t="str">
        <f t="shared" si="90"/>
        <v>2.06.03.02.01</v>
      </c>
      <c r="E294" s="694" t="s">
        <v>1070</v>
      </c>
      <c r="F294" s="696" t="s">
        <v>597</v>
      </c>
      <c r="G294" s="695" t="s">
        <v>599</v>
      </c>
      <c r="H294" s="692"/>
      <c r="I294" s="711" t="s">
        <v>495</v>
      </c>
      <c r="J294" s="692">
        <v>2013</v>
      </c>
      <c r="K294" s="711"/>
      <c r="L294" s="711"/>
      <c r="M294" s="711"/>
      <c r="N294" s="711"/>
      <c r="O294" s="711"/>
      <c r="P294" s="692" t="s">
        <v>130</v>
      </c>
      <c r="Q294" s="814">
        <v>58936106.026814654</v>
      </c>
      <c r="R294" s="563"/>
      <c r="S294" s="516" t="str">
        <f t="shared" si="89"/>
        <v>2.06.03</v>
      </c>
      <c r="T294" s="524" t="str">
        <f t="shared" si="86"/>
        <v>KOMPUTER</v>
      </c>
      <c r="U294" s="516">
        <f t="shared" si="87"/>
        <v>4</v>
      </c>
      <c r="V294" s="769">
        <f t="shared" si="91"/>
        <v>14734026.506703664</v>
      </c>
      <c r="W294" s="516">
        <f t="shared" si="92"/>
        <v>1</v>
      </c>
      <c r="X294" s="770">
        <f t="shared" si="93"/>
        <v>14734026.506703664</v>
      </c>
      <c r="Y294" s="771">
        <f t="shared" si="94"/>
        <v>14734026.506703664</v>
      </c>
      <c r="Z294" s="769">
        <f t="shared" si="95"/>
        <v>14734026.506703664</v>
      </c>
      <c r="AA294" s="769">
        <f t="shared" si="96"/>
        <v>14734026.506703664</v>
      </c>
      <c r="AB294" s="769">
        <f t="shared" si="97"/>
        <v>0</v>
      </c>
      <c r="AC294" s="769">
        <f t="shared" si="98"/>
        <v>0</v>
      </c>
      <c r="AD294" s="516">
        <f t="shared" si="88"/>
        <v>2013</v>
      </c>
      <c r="AE294" s="748">
        <f t="shared" si="99"/>
        <v>0</v>
      </c>
      <c r="AF294" s="749">
        <f t="shared" si="100"/>
        <v>58936106.026814654</v>
      </c>
      <c r="AG294" s="746">
        <f t="shared" si="101"/>
        <v>58936106.026814654</v>
      </c>
      <c r="AH294" s="745">
        <f t="shared" si="102"/>
        <v>58936106.026814654</v>
      </c>
      <c r="AI294" s="11"/>
    </row>
    <row r="295" spans="1:35" ht="30" hidden="1" customHeight="1" x14ac:dyDescent="0.2">
      <c r="A295" s="775" t="s">
        <v>1221</v>
      </c>
      <c r="B295" s="760">
        <v>263</v>
      </c>
      <c r="C295" s="696" t="s">
        <v>224</v>
      </c>
      <c r="D295" s="693" t="str">
        <f t="shared" si="90"/>
        <v>2.06.03.02.02</v>
      </c>
      <c r="E295" s="694" t="s">
        <v>1071</v>
      </c>
      <c r="F295" s="696" t="s">
        <v>248</v>
      </c>
      <c r="G295" s="695" t="s">
        <v>600</v>
      </c>
      <c r="H295" s="692"/>
      <c r="I295" s="711" t="s">
        <v>495</v>
      </c>
      <c r="J295" s="692">
        <v>2013</v>
      </c>
      <c r="K295" s="711"/>
      <c r="L295" s="711"/>
      <c r="M295" s="711"/>
      <c r="N295" s="711"/>
      <c r="O295" s="711"/>
      <c r="P295" s="692" t="s">
        <v>130</v>
      </c>
      <c r="Q295" s="814">
        <v>19823054.316537432</v>
      </c>
      <c r="R295" s="563"/>
      <c r="S295" s="516" t="str">
        <f t="shared" si="89"/>
        <v>2.06.03</v>
      </c>
      <c r="T295" s="524" t="str">
        <f t="shared" si="86"/>
        <v>KOMPUTER</v>
      </c>
      <c r="U295" s="516">
        <f t="shared" si="87"/>
        <v>4</v>
      </c>
      <c r="V295" s="769">
        <f t="shared" si="91"/>
        <v>4955763.5791343581</v>
      </c>
      <c r="W295" s="516">
        <f t="shared" si="92"/>
        <v>1</v>
      </c>
      <c r="X295" s="770">
        <f t="shared" si="93"/>
        <v>4955763.5791343581</v>
      </c>
      <c r="Y295" s="771">
        <f t="shared" si="94"/>
        <v>4955763.5791343581</v>
      </c>
      <c r="Z295" s="769">
        <f t="shared" si="95"/>
        <v>4955763.5791343581</v>
      </c>
      <c r="AA295" s="769">
        <f t="shared" si="96"/>
        <v>4955763.5791343581</v>
      </c>
      <c r="AB295" s="769">
        <f t="shared" si="97"/>
        <v>0</v>
      </c>
      <c r="AC295" s="769">
        <f t="shared" si="98"/>
        <v>0</v>
      </c>
      <c r="AD295" s="516">
        <f t="shared" si="88"/>
        <v>2013</v>
      </c>
      <c r="AE295" s="748">
        <f t="shared" si="99"/>
        <v>0</v>
      </c>
      <c r="AF295" s="749">
        <f t="shared" si="100"/>
        <v>19823054.316537432</v>
      </c>
      <c r="AG295" s="746">
        <f t="shared" si="101"/>
        <v>19823054.316537432</v>
      </c>
      <c r="AH295" s="745">
        <f t="shared" si="102"/>
        <v>19823054.316537432</v>
      </c>
      <c r="AI295" s="11"/>
    </row>
    <row r="296" spans="1:35" ht="30" hidden="1" customHeight="1" x14ac:dyDescent="0.2">
      <c r="A296" s="775" t="s">
        <v>1221</v>
      </c>
      <c r="B296" s="760">
        <v>264</v>
      </c>
      <c r="C296" s="696" t="s">
        <v>224</v>
      </c>
      <c r="D296" s="693" t="str">
        <f t="shared" si="90"/>
        <v>2.06.03.02.02</v>
      </c>
      <c r="E296" s="694" t="s">
        <v>1071</v>
      </c>
      <c r="F296" s="696" t="s">
        <v>598</v>
      </c>
      <c r="G296" s="695" t="s">
        <v>601</v>
      </c>
      <c r="H296" s="692"/>
      <c r="I296" s="711" t="s">
        <v>1164</v>
      </c>
      <c r="J296" s="692">
        <v>2013</v>
      </c>
      <c r="K296" s="711"/>
      <c r="L296" s="711"/>
      <c r="M296" s="711"/>
      <c r="N296" s="711"/>
      <c r="O296" s="711"/>
      <c r="P296" s="692" t="s">
        <v>130</v>
      </c>
      <c r="Q296" s="814">
        <v>50240614.973678067</v>
      </c>
      <c r="R296" s="563"/>
      <c r="S296" s="516" t="str">
        <f t="shared" si="89"/>
        <v>2.06.03</v>
      </c>
      <c r="T296" s="524" t="str">
        <f t="shared" si="86"/>
        <v>KOMPUTER</v>
      </c>
      <c r="U296" s="516">
        <f t="shared" si="87"/>
        <v>4</v>
      </c>
      <c r="V296" s="769">
        <f t="shared" si="91"/>
        <v>12560153.743419517</v>
      </c>
      <c r="W296" s="516">
        <f t="shared" si="92"/>
        <v>1</v>
      </c>
      <c r="X296" s="770">
        <f t="shared" si="93"/>
        <v>12560153.743419517</v>
      </c>
      <c r="Y296" s="771">
        <f t="shared" si="94"/>
        <v>12560153.743419517</v>
      </c>
      <c r="Z296" s="769">
        <f t="shared" si="95"/>
        <v>12560153.743419517</v>
      </c>
      <c r="AA296" s="769">
        <f t="shared" si="96"/>
        <v>12560153.743419517</v>
      </c>
      <c r="AB296" s="769">
        <f t="shared" si="97"/>
        <v>0</v>
      </c>
      <c r="AC296" s="769">
        <f t="shared" si="98"/>
        <v>0</v>
      </c>
      <c r="AD296" s="516">
        <f t="shared" si="88"/>
        <v>2013</v>
      </c>
      <c r="AE296" s="748">
        <f t="shared" si="99"/>
        <v>0</v>
      </c>
      <c r="AF296" s="749">
        <f t="shared" si="100"/>
        <v>50240614.973678067</v>
      </c>
      <c r="AG296" s="746">
        <f t="shared" si="101"/>
        <v>50240614.973678067</v>
      </c>
      <c r="AH296" s="745">
        <f t="shared" si="102"/>
        <v>50240614.973678067</v>
      </c>
      <c r="AI296" s="11"/>
    </row>
    <row r="297" spans="1:35" ht="30" hidden="1" customHeight="1" x14ac:dyDescent="0.2">
      <c r="A297" s="775" t="s">
        <v>1221</v>
      </c>
      <c r="B297" s="760">
        <v>265</v>
      </c>
      <c r="C297" s="692" t="s">
        <v>340</v>
      </c>
      <c r="D297" s="693" t="str">
        <f t="shared" si="90"/>
        <v>2.06.03.05.03</v>
      </c>
      <c r="E297" s="694" t="s">
        <v>1072</v>
      </c>
      <c r="F297" s="696" t="s">
        <v>248</v>
      </c>
      <c r="G297" s="695" t="s">
        <v>1139</v>
      </c>
      <c r="H297" s="692"/>
      <c r="I297" s="711" t="s">
        <v>495</v>
      </c>
      <c r="J297" s="692">
        <v>2013</v>
      </c>
      <c r="K297" s="711"/>
      <c r="L297" s="711"/>
      <c r="M297" s="711"/>
      <c r="N297" s="711"/>
      <c r="O297" s="711"/>
      <c r="P297" s="692" t="s">
        <v>130</v>
      </c>
      <c r="Q297" s="814">
        <v>8034944.6829698402</v>
      </c>
      <c r="R297" s="563"/>
      <c r="S297" s="516" t="str">
        <f t="shared" si="89"/>
        <v>2.06.03</v>
      </c>
      <c r="T297" s="524" t="str">
        <f t="shared" si="86"/>
        <v>KOMPUTER</v>
      </c>
      <c r="U297" s="516">
        <f t="shared" si="87"/>
        <v>4</v>
      </c>
      <c r="V297" s="769">
        <f t="shared" si="91"/>
        <v>2008736.1707424601</v>
      </c>
      <c r="W297" s="516">
        <f t="shared" si="92"/>
        <v>1</v>
      </c>
      <c r="X297" s="770">
        <f t="shared" si="93"/>
        <v>2008736.1707424601</v>
      </c>
      <c r="Y297" s="771">
        <f t="shared" si="94"/>
        <v>2008736.1707424601</v>
      </c>
      <c r="Z297" s="769">
        <f t="shared" si="95"/>
        <v>2008736.1707424601</v>
      </c>
      <c r="AA297" s="769">
        <f t="shared" si="96"/>
        <v>2008736.1707424601</v>
      </c>
      <c r="AB297" s="769">
        <f t="shared" si="97"/>
        <v>0</v>
      </c>
      <c r="AC297" s="769">
        <f t="shared" si="98"/>
        <v>0</v>
      </c>
      <c r="AD297" s="516">
        <f t="shared" si="88"/>
        <v>2013</v>
      </c>
      <c r="AE297" s="748">
        <f t="shared" si="99"/>
        <v>0</v>
      </c>
      <c r="AF297" s="749">
        <f t="shared" si="100"/>
        <v>8034944.6829698402</v>
      </c>
      <c r="AG297" s="746">
        <f t="shared" si="101"/>
        <v>8034944.6829698402</v>
      </c>
      <c r="AH297" s="745">
        <f t="shared" si="102"/>
        <v>8034944.6829698402</v>
      </c>
      <c r="AI297" s="11"/>
    </row>
    <row r="298" spans="1:35" ht="30" hidden="1" customHeight="1" x14ac:dyDescent="0.2">
      <c r="A298" s="775" t="s">
        <v>1221</v>
      </c>
      <c r="B298" s="760">
        <v>266</v>
      </c>
      <c r="C298" s="692" t="s">
        <v>1215</v>
      </c>
      <c r="D298" s="693" t="str">
        <f t="shared" si="90"/>
        <v>2.06.03.06.01</v>
      </c>
      <c r="E298" s="694" t="s">
        <v>1073</v>
      </c>
      <c r="F298" s="696" t="s">
        <v>248</v>
      </c>
      <c r="G298" s="695" t="s">
        <v>935</v>
      </c>
      <c r="H298" s="692"/>
      <c r="I298" s="711" t="s">
        <v>1165</v>
      </c>
      <c r="J298" s="692">
        <v>2013</v>
      </c>
      <c r="K298" s="711"/>
      <c r="L298" s="711"/>
      <c r="M298" s="711"/>
      <c r="N298" s="711"/>
      <c r="O298" s="711"/>
      <c r="P298" s="692" t="s">
        <v>130</v>
      </c>
      <c r="Q298" s="814">
        <v>94849455.477020636</v>
      </c>
      <c r="R298" s="563"/>
      <c r="S298" s="516" t="str">
        <f t="shared" si="89"/>
        <v>2.06.03</v>
      </c>
      <c r="T298" s="524" t="str">
        <f t="shared" si="86"/>
        <v>KOMPUTER</v>
      </c>
      <c r="U298" s="516">
        <f t="shared" si="87"/>
        <v>4</v>
      </c>
      <c r="V298" s="769">
        <f t="shared" si="91"/>
        <v>23712363.869255159</v>
      </c>
      <c r="W298" s="516">
        <f t="shared" si="92"/>
        <v>1</v>
      </c>
      <c r="X298" s="770">
        <f t="shared" si="93"/>
        <v>23712363.869255159</v>
      </c>
      <c r="Y298" s="771">
        <f t="shared" si="94"/>
        <v>23712363.869255159</v>
      </c>
      <c r="Z298" s="769">
        <f t="shared" si="95"/>
        <v>23712363.869255159</v>
      </c>
      <c r="AA298" s="769">
        <f t="shared" si="96"/>
        <v>23712363.869255159</v>
      </c>
      <c r="AB298" s="769">
        <f t="shared" si="97"/>
        <v>0</v>
      </c>
      <c r="AC298" s="769">
        <f t="shared" si="98"/>
        <v>0</v>
      </c>
      <c r="AD298" s="516">
        <f t="shared" si="88"/>
        <v>2013</v>
      </c>
      <c r="AE298" s="748">
        <f t="shared" si="99"/>
        <v>0</v>
      </c>
      <c r="AF298" s="749">
        <f t="shared" si="100"/>
        <v>94849455.477020636</v>
      </c>
      <c r="AG298" s="746">
        <f t="shared" si="101"/>
        <v>94849455.477020636</v>
      </c>
      <c r="AH298" s="745">
        <f t="shared" si="102"/>
        <v>94849455.477020636</v>
      </c>
      <c r="AI298" s="11"/>
    </row>
    <row r="299" spans="1:35" ht="30" hidden="1" customHeight="1" x14ac:dyDescent="0.2">
      <c r="A299" s="775" t="s">
        <v>1221</v>
      </c>
      <c r="B299" s="760">
        <v>267</v>
      </c>
      <c r="C299" s="692" t="s">
        <v>144</v>
      </c>
      <c r="D299" s="693" t="str">
        <f t="shared" si="90"/>
        <v>2.06.03.02.01</v>
      </c>
      <c r="E299" s="694" t="s">
        <v>1049</v>
      </c>
      <c r="F299" s="696" t="s">
        <v>248</v>
      </c>
      <c r="G299" s="695" t="s">
        <v>603</v>
      </c>
      <c r="H299" s="692"/>
      <c r="I299" s="711" t="s">
        <v>495</v>
      </c>
      <c r="J299" s="692">
        <v>2013</v>
      </c>
      <c r="K299" s="711"/>
      <c r="L299" s="711"/>
      <c r="M299" s="711"/>
      <c r="N299" s="711"/>
      <c r="O299" s="711"/>
      <c r="P299" s="692" t="s">
        <v>130</v>
      </c>
      <c r="Q299" s="814">
        <v>19990144.522979364</v>
      </c>
      <c r="R299" s="563"/>
      <c r="S299" s="516" t="str">
        <f t="shared" si="89"/>
        <v>2.06.03</v>
      </c>
      <c r="T299" s="524" t="str">
        <f t="shared" si="86"/>
        <v>KOMPUTER</v>
      </c>
      <c r="U299" s="516">
        <f t="shared" si="87"/>
        <v>4</v>
      </c>
      <c r="V299" s="769">
        <f t="shared" si="91"/>
        <v>4997536.1307448409</v>
      </c>
      <c r="W299" s="516">
        <f t="shared" si="92"/>
        <v>1</v>
      </c>
      <c r="X299" s="770">
        <f t="shared" si="93"/>
        <v>4997536.1307448409</v>
      </c>
      <c r="Y299" s="771">
        <f t="shared" si="94"/>
        <v>4997536.1307448409</v>
      </c>
      <c r="Z299" s="769">
        <f t="shared" si="95"/>
        <v>4997536.1307448409</v>
      </c>
      <c r="AA299" s="769">
        <f t="shared" si="96"/>
        <v>4997536.1307448409</v>
      </c>
      <c r="AB299" s="769">
        <f t="shared" si="97"/>
        <v>0</v>
      </c>
      <c r="AC299" s="769">
        <f t="shared" si="98"/>
        <v>0</v>
      </c>
      <c r="AD299" s="516">
        <f t="shared" si="88"/>
        <v>2013</v>
      </c>
      <c r="AE299" s="748">
        <f t="shared" si="99"/>
        <v>0</v>
      </c>
      <c r="AF299" s="749">
        <f t="shared" si="100"/>
        <v>19990144.522979364</v>
      </c>
      <c r="AG299" s="746">
        <f t="shared" si="101"/>
        <v>19990144.522979364</v>
      </c>
      <c r="AH299" s="745">
        <f t="shared" si="102"/>
        <v>19990144.522979364</v>
      </c>
      <c r="AI299" s="11"/>
    </row>
    <row r="300" spans="1:35" ht="30" hidden="1" customHeight="1" x14ac:dyDescent="0.2">
      <c r="A300" s="775" t="s">
        <v>1221</v>
      </c>
      <c r="B300" s="760">
        <v>268</v>
      </c>
      <c r="C300" s="692" t="s">
        <v>144</v>
      </c>
      <c r="D300" s="693" t="str">
        <f t="shared" si="90"/>
        <v>2.06.03.02.01</v>
      </c>
      <c r="E300" s="694" t="s">
        <v>1074</v>
      </c>
      <c r="F300" s="696" t="s">
        <v>598</v>
      </c>
      <c r="G300" s="695" t="s">
        <v>604</v>
      </c>
      <c r="H300" s="692"/>
      <c r="I300" s="711" t="s">
        <v>495</v>
      </c>
      <c r="J300" s="692">
        <v>2013</v>
      </c>
      <c r="K300" s="711"/>
      <c r="L300" s="711"/>
      <c r="M300" s="711"/>
      <c r="N300" s="711"/>
      <c r="O300" s="711"/>
      <c r="P300" s="692" t="s">
        <v>130</v>
      </c>
      <c r="Q300" s="814">
        <v>31813377.265238881</v>
      </c>
      <c r="R300" s="563"/>
      <c r="S300" s="516" t="str">
        <f t="shared" si="89"/>
        <v>2.06.03</v>
      </c>
      <c r="T300" s="524" t="str">
        <f t="shared" si="86"/>
        <v>KOMPUTER</v>
      </c>
      <c r="U300" s="516">
        <f t="shared" si="87"/>
        <v>4</v>
      </c>
      <c r="V300" s="769">
        <f t="shared" si="91"/>
        <v>7953344.3163097203</v>
      </c>
      <c r="W300" s="516">
        <f t="shared" si="92"/>
        <v>1</v>
      </c>
      <c r="X300" s="770">
        <f t="shared" si="93"/>
        <v>7953344.3163097203</v>
      </c>
      <c r="Y300" s="771">
        <f t="shared" si="94"/>
        <v>7953344.3163097203</v>
      </c>
      <c r="Z300" s="769">
        <f t="shared" si="95"/>
        <v>7953344.3163097203</v>
      </c>
      <c r="AA300" s="769">
        <f t="shared" si="96"/>
        <v>7953344.3163097203</v>
      </c>
      <c r="AB300" s="769">
        <f t="shared" si="97"/>
        <v>0</v>
      </c>
      <c r="AC300" s="769">
        <f t="shared" si="98"/>
        <v>0</v>
      </c>
      <c r="AD300" s="516">
        <f t="shared" si="88"/>
        <v>2013</v>
      </c>
      <c r="AE300" s="748">
        <f t="shared" si="99"/>
        <v>0</v>
      </c>
      <c r="AF300" s="749">
        <f t="shared" si="100"/>
        <v>31813377.265238881</v>
      </c>
      <c r="AG300" s="746">
        <f t="shared" si="101"/>
        <v>31813377.265238881</v>
      </c>
      <c r="AH300" s="745">
        <f t="shared" si="102"/>
        <v>31813377.265238881</v>
      </c>
      <c r="AI300" s="11"/>
    </row>
    <row r="301" spans="1:35" ht="30" hidden="1" customHeight="1" x14ac:dyDescent="0.2">
      <c r="A301" s="775" t="s">
        <v>1221</v>
      </c>
      <c r="B301" s="760">
        <v>269</v>
      </c>
      <c r="C301" s="696" t="s">
        <v>224</v>
      </c>
      <c r="D301" s="693" t="str">
        <f t="shared" si="90"/>
        <v>2.06.03.02.02</v>
      </c>
      <c r="E301" s="694" t="s">
        <v>1075</v>
      </c>
      <c r="F301" s="696" t="s">
        <v>248</v>
      </c>
      <c r="G301" s="695" t="s">
        <v>600</v>
      </c>
      <c r="H301" s="692"/>
      <c r="I301" s="711" t="s">
        <v>495</v>
      </c>
      <c r="J301" s="692">
        <v>2013</v>
      </c>
      <c r="K301" s="711"/>
      <c r="L301" s="711"/>
      <c r="M301" s="711"/>
      <c r="N301" s="711"/>
      <c r="O301" s="711"/>
      <c r="P301" s="692" t="s">
        <v>130</v>
      </c>
      <c r="Q301" s="814">
        <v>24872276.771004941</v>
      </c>
      <c r="R301" s="563"/>
      <c r="S301" s="516" t="str">
        <f t="shared" si="89"/>
        <v>2.06.03</v>
      </c>
      <c r="T301" s="524" t="str">
        <f t="shared" ref="T301:T350" si="103">VLOOKUP(S301,kelompok,2,0)</f>
        <v>KOMPUTER</v>
      </c>
      <c r="U301" s="516">
        <f t="shared" ref="U301:U350" si="104">VLOOKUP(S301,MASAMANFAAT,4,0)</f>
        <v>4</v>
      </c>
      <c r="V301" s="769">
        <f t="shared" si="91"/>
        <v>6218069.1927512353</v>
      </c>
      <c r="W301" s="516">
        <f t="shared" si="92"/>
        <v>1</v>
      </c>
      <c r="X301" s="770">
        <f t="shared" si="93"/>
        <v>6218069.1927512353</v>
      </c>
      <c r="Y301" s="771">
        <f t="shared" si="94"/>
        <v>6218069.1927512353</v>
      </c>
      <c r="Z301" s="769">
        <f t="shared" si="95"/>
        <v>6218069.1927512353</v>
      </c>
      <c r="AA301" s="769">
        <f t="shared" si="96"/>
        <v>6218069.1927512353</v>
      </c>
      <c r="AB301" s="769">
        <f t="shared" si="97"/>
        <v>0</v>
      </c>
      <c r="AC301" s="769">
        <f t="shared" si="98"/>
        <v>0</v>
      </c>
      <c r="AD301" s="516">
        <f t="shared" ref="AD301:AD343" si="105">J301</f>
        <v>2013</v>
      </c>
      <c r="AE301" s="748">
        <f t="shared" si="99"/>
        <v>0</v>
      </c>
      <c r="AF301" s="749">
        <f t="shared" si="100"/>
        <v>24872276.771004941</v>
      </c>
      <c r="AG301" s="746">
        <f t="shared" si="101"/>
        <v>24872276.771004941</v>
      </c>
      <c r="AH301" s="745">
        <f t="shared" si="102"/>
        <v>24872276.771004941</v>
      </c>
      <c r="AI301" s="11"/>
    </row>
    <row r="302" spans="1:35" ht="30" hidden="1" customHeight="1" x14ac:dyDescent="0.2">
      <c r="A302" s="775" t="s">
        <v>1221</v>
      </c>
      <c r="B302" s="760">
        <v>270</v>
      </c>
      <c r="C302" s="692" t="s">
        <v>340</v>
      </c>
      <c r="D302" s="693" t="str">
        <f t="shared" si="90"/>
        <v>2.06.03.05.03</v>
      </c>
      <c r="E302" s="694" t="s">
        <v>1076</v>
      </c>
      <c r="F302" s="696" t="s">
        <v>248</v>
      </c>
      <c r="G302" s="695" t="s">
        <v>1140</v>
      </c>
      <c r="H302" s="692"/>
      <c r="I302" s="711" t="s">
        <v>495</v>
      </c>
      <c r="J302" s="692">
        <v>2013</v>
      </c>
      <c r="K302" s="711"/>
      <c r="L302" s="711"/>
      <c r="M302" s="711"/>
      <c r="N302" s="711"/>
      <c r="O302" s="711"/>
      <c r="P302" s="692" t="s">
        <v>130</v>
      </c>
      <c r="Q302" s="814">
        <v>7675255.3542009881</v>
      </c>
      <c r="R302" s="563"/>
      <c r="S302" s="516" t="str">
        <f t="shared" si="89"/>
        <v>2.06.03</v>
      </c>
      <c r="T302" s="524" t="str">
        <f t="shared" si="103"/>
        <v>KOMPUTER</v>
      </c>
      <c r="U302" s="516">
        <f t="shared" si="104"/>
        <v>4</v>
      </c>
      <c r="V302" s="769">
        <f t="shared" si="91"/>
        <v>1918813.838550247</v>
      </c>
      <c r="W302" s="516">
        <f t="shared" si="92"/>
        <v>1</v>
      </c>
      <c r="X302" s="770">
        <f t="shared" si="93"/>
        <v>1918813.838550247</v>
      </c>
      <c r="Y302" s="771">
        <f t="shared" si="94"/>
        <v>1918813.838550247</v>
      </c>
      <c r="Z302" s="769">
        <f t="shared" si="95"/>
        <v>1918813.838550247</v>
      </c>
      <c r="AA302" s="769">
        <f t="shared" si="96"/>
        <v>1918813.838550247</v>
      </c>
      <c r="AB302" s="769">
        <f t="shared" si="97"/>
        <v>0</v>
      </c>
      <c r="AC302" s="769">
        <f t="shared" si="98"/>
        <v>0</v>
      </c>
      <c r="AD302" s="516">
        <f t="shared" si="105"/>
        <v>2013</v>
      </c>
      <c r="AE302" s="748">
        <f t="shared" si="99"/>
        <v>0</v>
      </c>
      <c r="AF302" s="749">
        <f t="shared" si="100"/>
        <v>7675255.3542009881</v>
      </c>
      <c r="AG302" s="746">
        <f t="shared" si="101"/>
        <v>7675255.3542009881</v>
      </c>
      <c r="AH302" s="745">
        <f t="shared" si="102"/>
        <v>7675255.3542009881</v>
      </c>
      <c r="AI302" s="11"/>
    </row>
    <row r="303" spans="1:35" ht="30" hidden="1" customHeight="1" x14ac:dyDescent="0.2">
      <c r="A303" s="775" t="s">
        <v>1221</v>
      </c>
      <c r="B303" s="760">
        <v>271</v>
      </c>
      <c r="C303" s="692" t="s">
        <v>1211</v>
      </c>
      <c r="D303" s="693" t="str">
        <f t="shared" si="90"/>
        <v>2.06.01.05.40</v>
      </c>
      <c r="E303" s="694" t="s">
        <v>627</v>
      </c>
      <c r="F303" s="696" t="s">
        <v>598</v>
      </c>
      <c r="G303" s="695" t="s">
        <v>606</v>
      </c>
      <c r="H303" s="692"/>
      <c r="I303" s="711" t="s">
        <v>259</v>
      </c>
      <c r="J303" s="692">
        <v>2013</v>
      </c>
      <c r="K303" s="711"/>
      <c r="L303" s="711"/>
      <c r="M303" s="711"/>
      <c r="N303" s="711"/>
      <c r="O303" s="711"/>
      <c r="P303" s="692" t="s">
        <v>130</v>
      </c>
      <c r="Q303" s="814">
        <v>8898846.7874794062</v>
      </c>
      <c r="R303" s="563"/>
      <c r="S303" s="516" t="str">
        <f t="shared" si="89"/>
        <v>2.06.01</v>
      </c>
      <c r="T303" s="524" t="str">
        <f t="shared" si="103"/>
        <v>ALAT KANTOR</v>
      </c>
      <c r="U303" s="516">
        <f t="shared" si="104"/>
        <v>5</v>
      </c>
      <c r="V303" s="769">
        <f t="shared" si="91"/>
        <v>1779769.3574958812</v>
      </c>
      <c r="W303" s="516">
        <f t="shared" si="92"/>
        <v>1</v>
      </c>
      <c r="X303" s="770">
        <f t="shared" si="93"/>
        <v>1779769.3574958812</v>
      </c>
      <c r="Y303" s="771">
        <f t="shared" si="94"/>
        <v>1779769.3574958812</v>
      </c>
      <c r="Z303" s="769">
        <f t="shared" si="95"/>
        <v>1779769.3574958812</v>
      </c>
      <c r="AA303" s="769">
        <f t="shared" si="96"/>
        <v>1779769.3574958812</v>
      </c>
      <c r="AB303" s="769">
        <f t="shared" si="97"/>
        <v>1779769.3574958812</v>
      </c>
      <c r="AC303" s="769">
        <f t="shared" si="98"/>
        <v>0</v>
      </c>
      <c r="AD303" s="516">
        <f t="shared" si="105"/>
        <v>2013</v>
      </c>
      <c r="AE303" s="748">
        <f t="shared" si="99"/>
        <v>0</v>
      </c>
      <c r="AF303" s="749">
        <f t="shared" si="100"/>
        <v>7119077.4299835246</v>
      </c>
      <c r="AG303" s="746">
        <f t="shared" si="101"/>
        <v>8898846.7874794062</v>
      </c>
      <c r="AH303" s="745">
        <f t="shared" si="102"/>
        <v>8898846.7874794062</v>
      </c>
      <c r="AI303" s="11"/>
    </row>
    <row r="304" spans="1:35" ht="30" hidden="1" customHeight="1" x14ac:dyDescent="0.2">
      <c r="A304" s="775" t="s">
        <v>1221</v>
      </c>
      <c r="B304" s="760">
        <v>272</v>
      </c>
      <c r="C304" s="692" t="s">
        <v>341</v>
      </c>
      <c r="D304" s="693" t="str">
        <f t="shared" si="90"/>
        <v>2.06.02.01.37</v>
      </c>
      <c r="E304" s="694" t="s">
        <v>1077</v>
      </c>
      <c r="F304" s="696" t="s">
        <v>598</v>
      </c>
      <c r="G304" s="695" t="s">
        <v>607</v>
      </c>
      <c r="H304" s="692"/>
      <c r="I304" s="711" t="s">
        <v>250</v>
      </c>
      <c r="J304" s="692">
        <v>2013</v>
      </c>
      <c r="K304" s="711"/>
      <c r="L304" s="711"/>
      <c r="M304" s="711"/>
      <c r="N304" s="711"/>
      <c r="O304" s="711"/>
      <c r="P304" s="692" t="s">
        <v>130</v>
      </c>
      <c r="Q304" s="814">
        <v>3893245.4695222406</v>
      </c>
      <c r="R304" s="563"/>
      <c r="S304" s="516" t="str">
        <f t="shared" si="89"/>
        <v>2.06.02</v>
      </c>
      <c r="T304" s="524" t="str">
        <f t="shared" si="103"/>
        <v>ALAT RUMAH TANGGA</v>
      </c>
      <c r="U304" s="516">
        <f t="shared" si="104"/>
        <v>5</v>
      </c>
      <c r="V304" s="769">
        <f t="shared" si="91"/>
        <v>778649.09390444809</v>
      </c>
      <c r="W304" s="516">
        <f t="shared" si="92"/>
        <v>1</v>
      </c>
      <c r="X304" s="770">
        <f t="shared" si="93"/>
        <v>778649.09390444809</v>
      </c>
      <c r="Y304" s="771">
        <f t="shared" si="94"/>
        <v>778649.09390444809</v>
      </c>
      <c r="Z304" s="769">
        <f t="shared" si="95"/>
        <v>778649.09390444809</v>
      </c>
      <c r="AA304" s="769">
        <f t="shared" si="96"/>
        <v>778649.09390444809</v>
      </c>
      <c r="AB304" s="769">
        <f t="shared" si="97"/>
        <v>778649.09390444809</v>
      </c>
      <c r="AC304" s="769">
        <f t="shared" si="98"/>
        <v>0</v>
      </c>
      <c r="AD304" s="516">
        <f t="shared" si="105"/>
        <v>2013</v>
      </c>
      <c r="AE304" s="748">
        <f t="shared" si="99"/>
        <v>0</v>
      </c>
      <c r="AF304" s="749">
        <f t="shared" si="100"/>
        <v>3114596.3756177924</v>
      </c>
      <c r="AG304" s="746">
        <f t="shared" si="101"/>
        <v>3893245.4695222406</v>
      </c>
      <c r="AH304" s="745">
        <f t="shared" si="102"/>
        <v>3893245.4695222406</v>
      </c>
      <c r="AI304" s="11"/>
    </row>
    <row r="305" spans="1:35" ht="30" hidden="1" customHeight="1" x14ac:dyDescent="0.2">
      <c r="A305" s="775" t="s">
        <v>1221</v>
      </c>
      <c r="B305" s="760">
        <v>273</v>
      </c>
      <c r="C305" s="692" t="s">
        <v>954</v>
      </c>
      <c r="D305" s="693" t="str">
        <f t="shared" si="90"/>
        <v>2.06.04.07.06</v>
      </c>
      <c r="E305" s="694" t="s">
        <v>1078</v>
      </c>
      <c r="F305" s="696" t="s">
        <v>248</v>
      </c>
      <c r="G305" s="695" t="s">
        <v>609</v>
      </c>
      <c r="H305" s="692"/>
      <c r="I305" s="711" t="s">
        <v>250</v>
      </c>
      <c r="J305" s="692">
        <v>2013</v>
      </c>
      <c r="K305" s="711"/>
      <c r="L305" s="711"/>
      <c r="M305" s="711"/>
      <c r="N305" s="711"/>
      <c r="O305" s="711"/>
      <c r="P305" s="692" t="s">
        <v>130</v>
      </c>
      <c r="Q305" s="814">
        <v>2892125.2059308072</v>
      </c>
      <c r="R305" s="563"/>
      <c r="S305" s="516" t="str">
        <f t="shared" si="89"/>
        <v>2.06.04</v>
      </c>
      <c r="T305" s="524" t="str">
        <f t="shared" si="103"/>
        <v>MEJA DAN KURSI KERJA/RAPAT PEJABAT</v>
      </c>
      <c r="U305" s="516">
        <f t="shared" si="104"/>
        <v>5</v>
      </c>
      <c r="V305" s="769">
        <f t="shared" si="91"/>
        <v>578425.04118616146</v>
      </c>
      <c r="W305" s="516">
        <f t="shared" si="92"/>
        <v>1</v>
      </c>
      <c r="X305" s="770">
        <f t="shared" si="93"/>
        <v>578425.04118616146</v>
      </c>
      <c r="Y305" s="771">
        <f t="shared" si="94"/>
        <v>578425.04118616146</v>
      </c>
      <c r="Z305" s="769">
        <f t="shared" si="95"/>
        <v>578425.04118616146</v>
      </c>
      <c r="AA305" s="769">
        <f t="shared" si="96"/>
        <v>578425.04118616146</v>
      </c>
      <c r="AB305" s="769">
        <f t="shared" si="97"/>
        <v>578425.04118616146</v>
      </c>
      <c r="AC305" s="769">
        <f t="shared" si="98"/>
        <v>0</v>
      </c>
      <c r="AD305" s="516">
        <f t="shared" si="105"/>
        <v>2013</v>
      </c>
      <c r="AE305" s="748">
        <f t="shared" si="99"/>
        <v>0</v>
      </c>
      <c r="AF305" s="749">
        <f t="shared" si="100"/>
        <v>2313700.1647446458</v>
      </c>
      <c r="AG305" s="746">
        <f t="shared" si="101"/>
        <v>2892125.2059308072</v>
      </c>
      <c r="AH305" s="745">
        <f t="shared" si="102"/>
        <v>2892125.2059308072</v>
      </c>
      <c r="AI305" s="11"/>
    </row>
    <row r="306" spans="1:35" ht="30" hidden="1" customHeight="1" x14ac:dyDescent="0.2">
      <c r="A306" s="775" t="s">
        <v>1221</v>
      </c>
      <c r="B306" s="760">
        <v>274</v>
      </c>
      <c r="C306" s="777" t="s">
        <v>679</v>
      </c>
      <c r="D306" s="693" t="str">
        <f t="shared" si="90"/>
        <v>2.06.01.02.12</v>
      </c>
      <c r="E306" s="610" t="s">
        <v>1079</v>
      </c>
      <c r="F306" s="720" t="s">
        <v>248</v>
      </c>
      <c r="G306" s="699" t="s">
        <v>1141</v>
      </c>
      <c r="H306" s="692"/>
      <c r="I306" s="699" t="s">
        <v>936</v>
      </c>
      <c r="J306" s="723">
        <v>2014</v>
      </c>
      <c r="K306" s="711"/>
      <c r="L306" s="711"/>
      <c r="M306" s="711"/>
      <c r="N306" s="711"/>
      <c r="O306" s="711"/>
      <c r="P306" s="723" t="s">
        <v>130</v>
      </c>
      <c r="Q306" s="815">
        <v>50203311.182595447</v>
      </c>
      <c r="R306" s="563"/>
      <c r="S306" s="516" t="str">
        <f t="shared" si="89"/>
        <v>2.06.01</v>
      </c>
      <c r="T306" s="524" t="str">
        <f t="shared" si="103"/>
        <v>ALAT KANTOR</v>
      </c>
      <c r="U306" s="516">
        <f t="shared" si="104"/>
        <v>5</v>
      </c>
      <c r="V306" s="769">
        <f t="shared" si="91"/>
        <v>10040662.236519089</v>
      </c>
      <c r="W306" s="516"/>
      <c r="X306" s="770">
        <f t="shared" si="93"/>
        <v>0</v>
      </c>
      <c r="Y306" s="771">
        <f t="shared" si="94"/>
        <v>10040662.236519089</v>
      </c>
      <c r="Z306" s="769">
        <f t="shared" si="95"/>
        <v>10040662.236519089</v>
      </c>
      <c r="AA306" s="769">
        <f t="shared" si="96"/>
        <v>10040662.236519089</v>
      </c>
      <c r="AB306" s="769">
        <f t="shared" si="97"/>
        <v>10040662.236519089</v>
      </c>
      <c r="AC306" s="769">
        <f t="shared" si="98"/>
        <v>10040662.236519089</v>
      </c>
      <c r="AD306" s="516">
        <f t="shared" si="105"/>
        <v>2014</v>
      </c>
      <c r="AE306" s="748">
        <f t="shared" si="99"/>
        <v>0</v>
      </c>
      <c r="AF306" s="749">
        <f t="shared" si="100"/>
        <v>30121986.709557265</v>
      </c>
      <c r="AG306" s="746">
        <f t="shared" si="101"/>
        <v>40162648.946076356</v>
      </c>
      <c r="AH306" s="745">
        <f t="shared" si="102"/>
        <v>50203311.182595447</v>
      </c>
      <c r="AI306" s="11"/>
    </row>
    <row r="307" spans="1:35" ht="30" hidden="1" customHeight="1" x14ac:dyDescent="0.2">
      <c r="A307" s="775" t="s">
        <v>1221</v>
      </c>
      <c r="B307" s="760">
        <v>275</v>
      </c>
      <c r="C307" s="777" t="s">
        <v>680</v>
      </c>
      <c r="D307" s="693" t="str">
        <f t="shared" si="90"/>
        <v>2.06.01.05.05</v>
      </c>
      <c r="E307" s="610" t="s">
        <v>1080</v>
      </c>
      <c r="F307" s="720" t="s">
        <v>658</v>
      </c>
      <c r="G307" s="699" t="s">
        <v>661</v>
      </c>
      <c r="H307" s="692"/>
      <c r="I307" s="699" t="s">
        <v>936</v>
      </c>
      <c r="J307" s="723">
        <v>2014</v>
      </c>
      <c r="K307" s="711"/>
      <c r="L307" s="711"/>
      <c r="M307" s="711"/>
      <c r="N307" s="711"/>
      <c r="O307" s="711"/>
      <c r="P307" s="723" t="s">
        <v>130</v>
      </c>
      <c r="Q307" s="815">
        <v>7020662.8290865999</v>
      </c>
      <c r="R307" s="563"/>
      <c r="S307" s="516" t="str">
        <f t="shared" si="89"/>
        <v>2.06.01</v>
      </c>
      <c r="T307" s="524" t="str">
        <f t="shared" si="103"/>
        <v>ALAT KANTOR</v>
      </c>
      <c r="U307" s="516">
        <f t="shared" si="104"/>
        <v>5</v>
      </c>
      <c r="V307" s="769">
        <f t="shared" si="91"/>
        <v>1404132.56581732</v>
      </c>
      <c r="W307" s="516"/>
      <c r="X307" s="770">
        <f t="shared" si="93"/>
        <v>0</v>
      </c>
      <c r="Y307" s="771">
        <f t="shared" si="94"/>
        <v>1404132.56581732</v>
      </c>
      <c r="Z307" s="769">
        <f t="shared" si="95"/>
        <v>1404132.56581732</v>
      </c>
      <c r="AA307" s="769">
        <f t="shared" si="96"/>
        <v>1404132.56581732</v>
      </c>
      <c r="AB307" s="769">
        <f t="shared" si="97"/>
        <v>1404132.56581732</v>
      </c>
      <c r="AC307" s="769">
        <f t="shared" si="98"/>
        <v>1404132.56581732</v>
      </c>
      <c r="AD307" s="516">
        <f t="shared" si="105"/>
        <v>2014</v>
      </c>
      <c r="AE307" s="748">
        <f t="shared" si="99"/>
        <v>0</v>
      </c>
      <c r="AF307" s="749">
        <f t="shared" si="100"/>
        <v>4212397.6974519603</v>
      </c>
      <c r="AG307" s="746">
        <f t="shared" si="101"/>
        <v>5616530.2632692801</v>
      </c>
      <c r="AH307" s="745">
        <f t="shared" si="102"/>
        <v>7020662.8290865999</v>
      </c>
      <c r="AI307" s="11"/>
    </row>
    <row r="308" spans="1:35" ht="30" hidden="1" customHeight="1" x14ac:dyDescent="0.2">
      <c r="A308" s="775" t="s">
        <v>1221</v>
      </c>
      <c r="B308" s="760">
        <v>276</v>
      </c>
      <c r="C308" s="778" t="s">
        <v>1211</v>
      </c>
      <c r="D308" s="693" t="str">
        <f t="shared" si="90"/>
        <v>2.06.01.05.40</v>
      </c>
      <c r="E308" s="610" t="s">
        <v>1081</v>
      </c>
      <c r="F308" s="720" t="s">
        <v>659</v>
      </c>
      <c r="G308" s="699" t="s">
        <v>1142</v>
      </c>
      <c r="H308" s="692"/>
      <c r="I308" s="699" t="s">
        <v>936</v>
      </c>
      <c r="J308" s="723">
        <v>2014</v>
      </c>
      <c r="K308" s="711"/>
      <c r="L308" s="711"/>
      <c r="M308" s="711"/>
      <c r="N308" s="711"/>
      <c r="O308" s="711"/>
      <c r="P308" s="723" t="s">
        <v>130</v>
      </c>
      <c r="Q308" s="815">
        <v>45467149.75027512</v>
      </c>
      <c r="R308" s="563"/>
      <c r="S308" s="516" t="str">
        <f t="shared" si="89"/>
        <v>2.06.01</v>
      </c>
      <c r="T308" s="524" t="str">
        <f t="shared" si="103"/>
        <v>ALAT KANTOR</v>
      </c>
      <c r="U308" s="516">
        <f t="shared" si="104"/>
        <v>5</v>
      </c>
      <c r="V308" s="769">
        <f t="shared" si="91"/>
        <v>9093429.9500550237</v>
      </c>
      <c r="W308" s="516"/>
      <c r="X308" s="770">
        <f t="shared" si="93"/>
        <v>0</v>
      </c>
      <c r="Y308" s="771">
        <f t="shared" si="94"/>
        <v>9093429.9500550237</v>
      </c>
      <c r="Z308" s="769">
        <f t="shared" si="95"/>
        <v>9093429.9500550237</v>
      </c>
      <c r="AA308" s="769">
        <f t="shared" si="96"/>
        <v>9093429.9500550237</v>
      </c>
      <c r="AB308" s="769">
        <f t="shared" si="97"/>
        <v>9093429.9500550237</v>
      </c>
      <c r="AC308" s="769">
        <f t="shared" si="98"/>
        <v>9093429.9500550237</v>
      </c>
      <c r="AD308" s="516">
        <f t="shared" si="105"/>
        <v>2014</v>
      </c>
      <c r="AE308" s="748">
        <f t="shared" si="99"/>
        <v>0</v>
      </c>
      <c r="AF308" s="749">
        <f t="shared" si="100"/>
        <v>27280289.850165069</v>
      </c>
      <c r="AG308" s="746">
        <f t="shared" si="101"/>
        <v>36373719.800220095</v>
      </c>
      <c r="AH308" s="745">
        <f t="shared" si="102"/>
        <v>45467149.75027512</v>
      </c>
      <c r="AI308" s="11"/>
    </row>
    <row r="309" spans="1:35" ht="30" hidden="1" customHeight="1" x14ac:dyDescent="0.2">
      <c r="A309" s="775" t="s">
        <v>1221</v>
      </c>
      <c r="B309" s="760">
        <v>277</v>
      </c>
      <c r="C309" s="692" t="s">
        <v>144</v>
      </c>
      <c r="D309" s="693" t="str">
        <f t="shared" si="90"/>
        <v>2.06.03.02.01</v>
      </c>
      <c r="E309" s="610" t="s">
        <v>1082</v>
      </c>
      <c r="F309" s="720" t="s">
        <v>658</v>
      </c>
      <c r="G309" s="699" t="s">
        <v>1143</v>
      </c>
      <c r="H309" s="692"/>
      <c r="I309" s="699" t="s">
        <v>936</v>
      </c>
      <c r="J309" s="723">
        <v>2014</v>
      </c>
      <c r="K309" s="711"/>
      <c r="L309" s="711"/>
      <c r="M309" s="711"/>
      <c r="N309" s="711"/>
      <c r="O309" s="711"/>
      <c r="P309" s="723" t="s">
        <v>130</v>
      </c>
      <c r="Q309" s="815">
        <v>39820000</v>
      </c>
      <c r="R309" s="563"/>
      <c r="S309" s="516" t="str">
        <f t="shared" si="89"/>
        <v>2.06.03</v>
      </c>
      <c r="T309" s="524" t="str">
        <f t="shared" si="103"/>
        <v>KOMPUTER</v>
      </c>
      <c r="U309" s="516">
        <f t="shared" si="104"/>
        <v>4</v>
      </c>
      <c r="V309" s="769">
        <f t="shared" si="91"/>
        <v>9955000</v>
      </c>
      <c r="W309" s="516"/>
      <c r="X309" s="770">
        <f t="shared" si="93"/>
        <v>0</v>
      </c>
      <c r="Y309" s="771">
        <f t="shared" si="94"/>
        <v>9955000</v>
      </c>
      <c r="Z309" s="769">
        <f t="shared" si="95"/>
        <v>9955000</v>
      </c>
      <c r="AA309" s="769">
        <f t="shared" si="96"/>
        <v>9955000</v>
      </c>
      <c r="AB309" s="769">
        <f t="shared" si="97"/>
        <v>9955000</v>
      </c>
      <c r="AC309" s="769">
        <f t="shared" si="98"/>
        <v>0</v>
      </c>
      <c r="AD309" s="516">
        <f t="shared" si="105"/>
        <v>2014</v>
      </c>
      <c r="AE309" s="748">
        <f t="shared" si="99"/>
        <v>0</v>
      </c>
      <c r="AF309" s="749">
        <f t="shared" si="100"/>
        <v>29865000</v>
      </c>
      <c r="AG309" s="746">
        <f t="shared" si="101"/>
        <v>39820000</v>
      </c>
      <c r="AH309" s="745">
        <f t="shared" si="102"/>
        <v>39820000</v>
      </c>
      <c r="AI309" s="11"/>
    </row>
    <row r="310" spans="1:35" ht="30" hidden="1" customHeight="1" x14ac:dyDescent="0.2">
      <c r="A310" s="775" t="s">
        <v>1221</v>
      </c>
      <c r="B310" s="760">
        <v>278</v>
      </c>
      <c r="C310" s="696" t="s">
        <v>224</v>
      </c>
      <c r="D310" s="693" t="str">
        <f t="shared" si="90"/>
        <v>2.06.03.02.02</v>
      </c>
      <c r="E310" s="610" t="s">
        <v>1071</v>
      </c>
      <c r="F310" s="720" t="s">
        <v>248</v>
      </c>
      <c r="G310" s="699" t="s">
        <v>1144</v>
      </c>
      <c r="H310" s="692"/>
      <c r="I310" s="699" t="s">
        <v>936</v>
      </c>
      <c r="J310" s="723">
        <v>2014</v>
      </c>
      <c r="K310" s="711"/>
      <c r="L310" s="711"/>
      <c r="M310" s="711"/>
      <c r="N310" s="711"/>
      <c r="O310" s="711"/>
      <c r="P310" s="723" t="s">
        <v>130</v>
      </c>
      <c r="Q310" s="815">
        <v>19965000</v>
      </c>
      <c r="R310" s="563"/>
      <c r="S310" s="516" t="str">
        <f t="shared" si="89"/>
        <v>2.06.03</v>
      </c>
      <c r="T310" s="524" t="str">
        <f t="shared" si="103"/>
        <v>KOMPUTER</v>
      </c>
      <c r="U310" s="516">
        <f t="shared" si="104"/>
        <v>4</v>
      </c>
      <c r="V310" s="769">
        <f t="shared" si="91"/>
        <v>4991250</v>
      </c>
      <c r="W310" s="516"/>
      <c r="X310" s="770">
        <f t="shared" si="93"/>
        <v>0</v>
      </c>
      <c r="Y310" s="771">
        <f t="shared" si="94"/>
        <v>4991250</v>
      </c>
      <c r="Z310" s="769">
        <f t="shared" si="95"/>
        <v>4991250</v>
      </c>
      <c r="AA310" s="769">
        <f t="shared" si="96"/>
        <v>4991250</v>
      </c>
      <c r="AB310" s="769">
        <f t="shared" si="97"/>
        <v>4991250</v>
      </c>
      <c r="AC310" s="769">
        <f t="shared" si="98"/>
        <v>0</v>
      </c>
      <c r="AD310" s="516">
        <f t="shared" si="105"/>
        <v>2014</v>
      </c>
      <c r="AE310" s="748">
        <f t="shared" si="99"/>
        <v>0</v>
      </c>
      <c r="AF310" s="749">
        <f t="shared" si="100"/>
        <v>14973750</v>
      </c>
      <c r="AG310" s="746">
        <f t="shared" si="101"/>
        <v>19965000</v>
      </c>
      <c r="AH310" s="745">
        <f t="shared" si="102"/>
        <v>19965000</v>
      </c>
      <c r="AI310" s="11"/>
    </row>
    <row r="311" spans="1:35" ht="30" hidden="1" customHeight="1" x14ac:dyDescent="0.2">
      <c r="A311" s="775" t="s">
        <v>1221</v>
      </c>
      <c r="B311" s="760">
        <v>279</v>
      </c>
      <c r="C311" s="696" t="s">
        <v>224</v>
      </c>
      <c r="D311" s="693" t="str">
        <f t="shared" si="90"/>
        <v>2.06.03.02.02</v>
      </c>
      <c r="E311" s="610" t="s">
        <v>1075</v>
      </c>
      <c r="F311" s="720" t="s">
        <v>248</v>
      </c>
      <c r="G311" s="699" t="s">
        <v>1145</v>
      </c>
      <c r="H311" s="692"/>
      <c r="I311" s="699" t="s">
        <v>936</v>
      </c>
      <c r="J311" s="723">
        <v>2014</v>
      </c>
      <c r="K311" s="711"/>
      <c r="L311" s="711"/>
      <c r="M311" s="711"/>
      <c r="N311" s="711"/>
      <c r="O311" s="711"/>
      <c r="P311" s="723" t="s">
        <v>130</v>
      </c>
      <c r="Q311" s="815">
        <v>25100479.156989474</v>
      </c>
      <c r="R311" s="563"/>
      <c r="S311" s="516" t="str">
        <f t="shared" si="89"/>
        <v>2.06.03</v>
      </c>
      <c r="T311" s="524" t="str">
        <f t="shared" si="103"/>
        <v>KOMPUTER</v>
      </c>
      <c r="U311" s="516">
        <f t="shared" si="104"/>
        <v>4</v>
      </c>
      <c r="V311" s="769">
        <f t="shared" si="91"/>
        <v>6275119.7892473685</v>
      </c>
      <c r="W311" s="516"/>
      <c r="X311" s="770">
        <f t="shared" si="93"/>
        <v>0</v>
      </c>
      <c r="Y311" s="771">
        <f t="shared" si="94"/>
        <v>6275119.7892473685</v>
      </c>
      <c r="Z311" s="769">
        <f t="shared" si="95"/>
        <v>6275119.7892473685</v>
      </c>
      <c r="AA311" s="769">
        <f t="shared" si="96"/>
        <v>6275119.7892473685</v>
      </c>
      <c r="AB311" s="769">
        <f t="shared" si="97"/>
        <v>6275119.7892473685</v>
      </c>
      <c r="AC311" s="769">
        <f t="shared" si="98"/>
        <v>0</v>
      </c>
      <c r="AD311" s="516">
        <f t="shared" si="105"/>
        <v>2014</v>
      </c>
      <c r="AE311" s="748">
        <f t="shared" si="99"/>
        <v>0</v>
      </c>
      <c r="AF311" s="749">
        <f t="shared" si="100"/>
        <v>18825359.367742106</v>
      </c>
      <c r="AG311" s="746">
        <f t="shared" si="101"/>
        <v>25100479.156989474</v>
      </c>
      <c r="AH311" s="745">
        <f t="shared" si="102"/>
        <v>25100479.156989474</v>
      </c>
      <c r="AI311" s="11"/>
    </row>
    <row r="312" spans="1:35" ht="30" hidden="1" customHeight="1" x14ac:dyDescent="0.2">
      <c r="A312" s="775" t="s">
        <v>1221</v>
      </c>
      <c r="B312" s="760">
        <v>280</v>
      </c>
      <c r="C312" s="692" t="s">
        <v>954</v>
      </c>
      <c r="D312" s="693" t="str">
        <f t="shared" si="90"/>
        <v>2.06.04.07.06</v>
      </c>
      <c r="E312" s="610" t="s">
        <v>1078</v>
      </c>
      <c r="F312" s="720" t="s">
        <v>659</v>
      </c>
      <c r="G312" s="699" t="s">
        <v>249</v>
      </c>
      <c r="H312" s="692"/>
      <c r="I312" s="699" t="s">
        <v>936</v>
      </c>
      <c r="J312" s="723">
        <v>2014</v>
      </c>
      <c r="K312" s="711"/>
      <c r="L312" s="711"/>
      <c r="M312" s="711"/>
      <c r="N312" s="711"/>
      <c r="O312" s="711"/>
      <c r="P312" s="723" t="s">
        <v>130</v>
      </c>
      <c r="Q312" s="815">
        <v>8755981.1012753993</v>
      </c>
      <c r="R312" s="563"/>
      <c r="S312" s="516" t="str">
        <f t="shared" si="89"/>
        <v>2.06.04</v>
      </c>
      <c r="T312" s="524" t="str">
        <f t="shared" si="103"/>
        <v>MEJA DAN KURSI KERJA/RAPAT PEJABAT</v>
      </c>
      <c r="U312" s="516">
        <f t="shared" si="104"/>
        <v>5</v>
      </c>
      <c r="V312" s="769">
        <f t="shared" si="91"/>
        <v>1751196.2202550799</v>
      </c>
      <c r="W312" s="516"/>
      <c r="X312" s="770">
        <f t="shared" si="93"/>
        <v>0</v>
      </c>
      <c r="Y312" s="771">
        <f t="shared" si="94"/>
        <v>1751196.2202550799</v>
      </c>
      <c r="Z312" s="769">
        <f t="shared" si="95"/>
        <v>1751196.2202550799</v>
      </c>
      <c r="AA312" s="769">
        <f t="shared" si="96"/>
        <v>1751196.2202550799</v>
      </c>
      <c r="AB312" s="769">
        <f t="shared" si="97"/>
        <v>1751196.2202550799</v>
      </c>
      <c r="AC312" s="769">
        <f t="shared" si="98"/>
        <v>1751196.2202550799</v>
      </c>
      <c r="AD312" s="516">
        <f t="shared" si="105"/>
        <v>2014</v>
      </c>
      <c r="AE312" s="748">
        <f t="shared" si="99"/>
        <v>0</v>
      </c>
      <c r="AF312" s="749">
        <f t="shared" si="100"/>
        <v>5253588.66076524</v>
      </c>
      <c r="AG312" s="746">
        <f t="shared" si="101"/>
        <v>7004784.8810203196</v>
      </c>
      <c r="AH312" s="745">
        <f t="shared" si="102"/>
        <v>8755981.1012753993</v>
      </c>
      <c r="AI312" s="11"/>
    </row>
    <row r="313" spans="1:35" ht="30" hidden="1" customHeight="1" x14ac:dyDescent="0.2">
      <c r="A313" s="775" t="s">
        <v>1221</v>
      </c>
      <c r="B313" s="760">
        <v>281</v>
      </c>
      <c r="C313" s="777" t="s">
        <v>682</v>
      </c>
      <c r="D313" s="693" t="str">
        <f t="shared" si="90"/>
        <v>2.06.03.06.06</v>
      </c>
      <c r="E313" s="610" t="s">
        <v>1083</v>
      </c>
      <c r="F313" s="720" t="s">
        <v>248</v>
      </c>
      <c r="G313" s="699" t="s">
        <v>128</v>
      </c>
      <c r="H313" s="692"/>
      <c r="I313" s="699" t="s">
        <v>936</v>
      </c>
      <c r="J313" s="723">
        <v>2014</v>
      </c>
      <c r="K313" s="711"/>
      <c r="L313" s="711"/>
      <c r="M313" s="711"/>
      <c r="N313" s="711"/>
      <c r="O313" s="711"/>
      <c r="P313" s="723" t="s">
        <v>130</v>
      </c>
      <c r="Q313" s="815">
        <v>102295785.59859431</v>
      </c>
      <c r="R313" s="563"/>
      <c r="S313" s="516" t="str">
        <f t="shared" si="89"/>
        <v>2.06.03</v>
      </c>
      <c r="T313" s="524" t="str">
        <f t="shared" si="103"/>
        <v>KOMPUTER</v>
      </c>
      <c r="U313" s="516">
        <f t="shared" si="104"/>
        <v>4</v>
      </c>
      <c r="V313" s="769">
        <f t="shared" si="91"/>
        <v>25573946.399648577</v>
      </c>
      <c r="W313" s="516"/>
      <c r="X313" s="770">
        <f t="shared" si="93"/>
        <v>0</v>
      </c>
      <c r="Y313" s="771">
        <f t="shared" si="94"/>
        <v>25573946.399648577</v>
      </c>
      <c r="Z313" s="769">
        <f t="shared" si="95"/>
        <v>25573946.399648577</v>
      </c>
      <c r="AA313" s="769">
        <f t="shared" si="96"/>
        <v>25573946.399648577</v>
      </c>
      <c r="AB313" s="769">
        <f t="shared" si="97"/>
        <v>25573946.399648577</v>
      </c>
      <c r="AC313" s="769">
        <f t="shared" si="98"/>
        <v>0</v>
      </c>
      <c r="AD313" s="516">
        <f t="shared" si="105"/>
        <v>2014</v>
      </c>
      <c r="AE313" s="748">
        <f t="shared" si="99"/>
        <v>0</v>
      </c>
      <c r="AF313" s="749">
        <f t="shared" si="100"/>
        <v>76721839.198945731</v>
      </c>
      <c r="AG313" s="746">
        <f t="shared" si="101"/>
        <v>102295785.59859431</v>
      </c>
      <c r="AH313" s="745">
        <f t="shared" si="102"/>
        <v>102295785.59859431</v>
      </c>
      <c r="AI313" s="11"/>
    </row>
    <row r="314" spans="1:35" ht="30" hidden="1" customHeight="1" x14ac:dyDescent="0.2">
      <c r="A314" s="775" t="s">
        <v>1221</v>
      </c>
      <c r="B314" s="760">
        <v>282</v>
      </c>
      <c r="C314" s="692" t="s">
        <v>682</v>
      </c>
      <c r="D314" s="693" t="str">
        <f t="shared" si="90"/>
        <v>2.06.03.06.06</v>
      </c>
      <c r="E314" s="610" t="s">
        <v>1084</v>
      </c>
      <c r="F314" s="720" t="s">
        <v>248</v>
      </c>
      <c r="G314" s="699" t="s">
        <v>128</v>
      </c>
      <c r="H314" s="692"/>
      <c r="I314" s="699" t="s">
        <v>936</v>
      </c>
      <c r="J314" s="723">
        <v>2014</v>
      </c>
      <c r="K314" s="711"/>
      <c r="L314" s="711"/>
      <c r="M314" s="711"/>
      <c r="N314" s="711"/>
      <c r="O314" s="711"/>
      <c r="P314" s="723" t="s">
        <v>130</v>
      </c>
      <c r="Q314" s="815">
        <v>94683639.588619217</v>
      </c>
      <c r="R314" s="563"/>
      <c r="S314" s="516" t="str">
        <f t="shared" si="89"/>
        <v>2.06.03</v>
      </c>
      <c r="T314" s="524" t="str">
        <f t="shared" si="103"/>
        <v>KOMPUTER</v>
      </c>
      <c r="U314" s="516">
        <f t="shared" si="104"/>
        <v>4</v>
      </c>
      <c r="V314" s="769">
        <f t="shared" si="91"/>
        <v>23670909.897154804</v>
      </c>
      <c r="W314" s="516"/>
      <c r="X314" s="770">
        <f t="shared" si="93"/>
        <v>0</v>
      </c>
      <c r="Y314" s="771">
        <f t="shared" si="94"/>
        <v>23670909.897154804</v>
      </c>
      <c r="Z314" s="769">
        <f t="shared" si="95"/>
        <v>23670909.897154804</v>
      </c>
      <c r="AA314" s="769">
        <f t="shared" si="96"/>
        <v>23670909.897154804</v>
      </c>
      <c r="AB314" s="769">
        <f t="shared" si="97"/>
        <v>23670909.897154804</v>
      </c>
      <c r="AC314" s="769">
        <f t="shared" si="98"/>
        <v>0</v>
      </c>
      <c r="AD314" s="516">
        <f t="shared" si="105"/>
        <v>2014</v>
      </c>
      <c r="AE314" s="748">
        <f t="shared" si="99"/>
        <v>0</v>
      </c>
      <c r="AF314" s="749">
        <f t="shared" si="100"/>
        <v>71012729.691464409</v>
      </c>
      <c r="AG314" s="746">
        <f t="shared" si="101"/>
        <v>94683639.588619217</v>
      </c>
      <c r="AH314" s="745">
        <f t="shared" si="102"/>
        <v>94683639.588619217</v>
      </c>
      <c r="AI314" s="11"/>
    </row>
    <row r="315" spans="1:35" ht="30" hidden="1" customHeight="1" x14ac:dyDescent="0.2">
      <c r="A315" s="775" t="s">
        <v>1221</v>
      </c>
      <c r="B315" s="760">
        <v>283</v>
      </c>
      <c r="C315" s="692" t="s">
        <v>682</v>
      </c>
      <c r="D315" s="693" t="str">
        <f t="shared" si="90"/>
        <v>2.06.03.06.06</v>
      </c>
      <c r="E315" s="610" t="s">
        <v>1085</v>
      </c>
      <c r="F315" s="720" t="s">
        <v>248</v>
      </c>
      <c r="G315" s="699" t="s">
        <v>128</v>
      </c>
      <c r="H315" s="692"/>
      <c r="I315" s="699" t="s">
        <v>936</v>
      </c>
      <c r="J315" s="723">
        <v>2014</v>
      </c>
      <c r="K315" s="711"/>
      <c r="L315" s="711"/>
      <c r="M315" s="711"/>
      <c r="N315" s="711"/>
      <c r="O315" s="711"/>
      <c r="P315" s="723" t="s">
        <v>130</v>
      </c>
      <c r="Q315" s="815">
        <v>146375508.90017769</v>
      </c>
      <c r="R315" s="563"/>
      <c r="S315" s="516" t="str">
        <f t="shared" si="89"/>
        <v>2.06.03</v>
      </c>
      <c r="T315" s="524" t="str">
        <f t="shared" si="103"/>
        <v>KOMPUTER</v>
      </c>
      <c r="U315" s="516">
        <f t="shared" si="104"/>
        <v>4</v>
      </c>
      <c r="V315" s="769">
        <f t="shared" si="91"/>
        <v>36593877.225044422</v>
      </c>
      <c r="W315" s="516"/>
      <c r="X315" s="770">
        <f t="shared" si="93"/>
        <v>0</v>
      </c>
      <c r="Y315" s="771">
        <f t="shared" si="94"/>
        <v>36593877.225044422</v>
      </c>
      <c r="Z315" s="769">
        <f t="shared" si="95"/>
        <v>36593877.225044422</v>
      </c>
      <c r="AA315" s="769">
        <f t="shared" si="96"/>
        <v>36593877.225044422</v>
      </c>
      <c r="AB315" s="769">
        <f t="shared" si="97"/>
        <v>36593877.225044422</v>
      </c>
      <c r="AC315" s="769">
        <f t="shared" si="98"/>
        <v>0</v>
      </c>
      <c r="AD315" s="516">
        <f t="shared" si="105"/>
        <v>2014</v>
      </c>
      <c r="AE315" s="748">
        <f t="shared" si="99"/>
        <v>0</v>
      </c>
      <c r="AF315" s="749">
        <f t="shared" si="100"/>
        <v>109781631.67513326</v>
      </c>
      <c r="AG315" s="746">
        <f t="shared" si="101"/>
        <v>146375508.90017769</v>
      </c>
      <c r="AH315" s="745">
        <f t="shared" si="102"/>
        <v>146375508.90017769</v>
      </c>
      <c r="AI315" s="11"/>
    </row>
    <row r="316" spans="1:35" ht="30" hidden="1" customHeight="1" x14ac:dyDescent="0.2">
      <c r="A316" s="775" t="s">
        <v>1221</v>
      </c>
      <c r="B316" s="760">
        <v>284</v>
      </c>
      <c r="C316" s="692" t="s">
        <v>682</v>
      </c>
      <c r="D316" s="693" t="str">
        <f t="shared" si="90"/>
        <v>2.06.03.06.06</v>
      </c>
      <c r="E316" s="610" t="s">
        <v>1086</v>
      </c>
      <c r="F316" s="720" t="s">
        <v>248</v>
      </c>
      <c r="G316" s="699" t="s">
        <v>128</v>
      </c>
      <c r="H316" s="692"/>
      <c r="I316" s="699" t="s">
        <v>936</v>
      </c>
      <c r="J316" s="723">
        <v>2014</v>
      </c>
      <c r="K316" s="711"/>
      <c r="L316" s="711"/>
      <c r="M316" s="711"/>
      <c r="N316" s="711"/>
      <c r="O316" s="711"/>
      <c r="P316" s="723" t="s">
        <v>130</v>
      </c>
      <c r="Q316" s="815">
        <v>88597778.426230296</v>
      </c>
      <c r="R316" s="563"/>
      <c r="S316" s="516" t="str">
        <f t="shared" si="89"/>
        <v>2.06.03</v>
      </c>
      <c r="T316" s="524" t="str">
        <f t="shared" si="103"/>
        <v>KOMPUTER</v>
      </c>
      <c r="U316" s="516">
        <f t="shared" si="104"/>
        <v>4</v>
      </c>
      <c r="V316" s="769">
        <f t="shared" si="91"/>
        <v>22149444.606557574</v>
      </c>
      <c r="W316" s="516"/>
      <c r="X316" s="770">
        <f t="shared" si="93"/>
        <v>0</v>
      </c>
      <c r="Y316" s="771">
        <f t="shared" si="94"/>
        <v>22149444.606557574</v>
      </c>
      <c r="Z316" s="769">
        <f t="shared" si="95"/>
        <v>22149444.606557574</v>
      </c>
      <c r="AA316" s="769">
        <f t="shared" si="96"/>
        <v>22149444.606557574</v>
      </c>
      <c r="AB316" s="769">
        <f t="shared" si="97"/>
        <v>22149444.606557574</v>
      </c>
      <c r="AC316" s="769">
        <f t="shared" si="98"/>
        <v>0</v>
      </c>
      <c r="AD316" s="516">
        <f t="shared" si="105"/>
        <v>2014</v>
      </c>
      <c r="AE316" s="748">
        <f t="shared" si="99"/>
        <v>0</v>
      </c>
      <c r="AF316" s="749">
        <f t="shared" si="100"/>
        <v>66448333.819672719</v>
      </c>
      <c r="AG316" s="746">
        <f t="shared" si="101"/>
        <v>88597778.426230296</v>
      </c>
      <c r="AH316" s="745">
        <f t="shared" si="102"/>
        <v>88597778.426230296</v>
      </c>
      <c r="AI316" s="11"/>
    </row>
    <row r="317" spans="1:35" ht="30" hidden="1" customHeight="1" x14ac:dyDescent="0.2">
      <c r="A317" s="775" t="s">
        <v>1221</v>
      </c>
      <c r="B317" s="760">
        <v>285</v>
      </c>
      <c r="C317" s="692" t="s">
        <v>682</v>
      </c>
      <c r="D317" s="693" t="str">
        <f t="shared" si="90"/>
        <v>2.06.03.06.06</v>
      </c>
      <c r="E317" s="610" t="s">
        <v>1087</v>
      </c>
      <c r="F317" s="720" t="s">
        <v>248</v>
      </c>
      <c r="G317" s="699" t="s">
        <v>128</v>
      </c>
      <c r="H317" s="692"/>
      <c r="I317" s="699" t="s">
        <v>936</v>
      </c>
      <c r="J317" s="723">
        <v>2014</v>
      </c>
      <c r="K317" s="711"/>
      <c r="L317" s="711"/>
      <c r="M317" s="711"/>
      <c r="N317" s="711"/>
      <c r="O317" s="711"/>
      <c r="P317" s="723" t="s">
        <v>130</v>
      </c>
      <c r="Q317" s="815">
        <v>96218076.372598127</v>
      </c>
      <c r="R317" s="563"/>
      <c r="S317" s="516" t="str">
        <f t="shared" si="89"/>
        <v>2.06.03</v>
      </c>
      <c r="T317" s="524" t="str">
        <f t="shared" si="103"/>
        <v>KOMPUTER</v>
      </c>
      <c r="U317" s="516">
        <f t="shared" si="104"/>
        <v>4</v>
      </c>
      <c r="V317" s="769">
        <f t="shared" si="91"/>
        <v>24054519.093149532</v>
      </c>
      <c r="W317" s="516"/>
      <c r="X317" s="770">
        <f t="shared" si="93"/>
        <v>0</v>
      </c>
      <c r="Y317" s="771">
        <f t="shared" si="94"/>
        <v>24054519.093149532</v>
      </c>
      <c r="Z317" s="769">
        <f t="shared" si="95"/>
        <v>24054519.093149532</v>
      </c>
      <c r="AA317" s="769">
        <f t="shared" si="96"/>
        <v>24054519.093149532</v>
      </c>
      <c r="AB317" s="769">
        <f t="shared" si="97"/>
        <v>24054519.093149532</v>
      </c>
      <c r="AC317" s="769">
        <f t="shared" si="98"/>
        <v>0</v>
      </c>
      <c r="AD317" s="516">
        <f t="shared" si="105"/>
        <v>2014</v>
      </c>
      <c r="AE317" s="748">
        <f t="shared" si="99"/>
        <v>0</v>
      </c>
      <c r="AF317" s="749">
        <f t="shared" si="100"/>
        <v>72163557.279448599</v>
      </c>
      <c r="AG317" s="746">
        <f t="shared" si="101"/>
        <v>96218076.372598127</v>
      </c>
      <c r="AH317" s="745">
        <f t="shared" si="102"/>
        <v>96218076.372598127</v>
      </c>
      <c r="AI317" s="11"/>
    </row>
    <row r="318" spans="1:35" ht="30" hidden="1" customHeight="1" x14ac:dyDescent="0.2">
      <c r="A318" s="775" t="s">
        <v>1221</v>
      </c>
      <c r="B318" s="760">
        <v>286</v>
      </c>
      <c r="C318" s="692" t="s">
        <v>682</v>
      </c>
      <c r="D318" s="693" t="str">
        <f t="shared" si="90"/>
        <v>2.06.03.06.06</v>
      </c>
      <c r="E318" s="610" t="s">
        <v>1088</v>
      </c>
      <c r="F318" s="720" t="s">
        <v>248</v>
      </c>
      <c r="G318" s="699" t="s">
        <v>128</v>
      </c>
      <c r="H318" s="692"/>
      <c r="I318" s="699" t="s">
        <v>936</v>
      </c>
      <c r="J318" s="723">
        <v>2014</v>
      </c>
      <c r="K318" s="711"/>
      <c r="L318" s="711"/>
      <c r="M318" s="711"/>
      <c r="N318" s="711"/>
      <c r="O318" s="711"/>
      <c r="P318" s="723" t="s">
        <v>130</v>
      </c>
      <c r="Q318" s="815">
        <v>93194699.42261599</v>
      </c>
      <c r="R318" s="563"/>
      <c r="S318" s="516" t="str">
        <f t="shared" si="89"/>
        <v>2.06.03</v>
      </c>
      <c r="T318" s="524" t="str">
        <f t="shared" si="103"/>
        <v>KOMPUTER</v>
      </c>
      <c r="U318" s="516">
        <f t="shared" si="104"/>
        <v>4</v>
      </c>
      <c r="V318" s="769">
        <f t="shared" si="91"/>
        <v>23298674.855653998</v>
      </c>
      <c r="W318" s="516"/>
      <c r="X318" s="770">
        <f t="shared" si="93"/>
        <v>0</v>
      </c>
      <c r="Y318" s="771">
        <f t="shared" si="94"/>
        <v>23298674.855653998</v>
      </c>
      <c r="Z318" s="769">
        <f t="shared" si="95"/>
        <v>23298674.855653998</v>
      </c>
      <c r="AA318" s="769">
        <f t="shared" si="96"/>
        <v>23298674.855653998</v>
      </c>
      <c r="AB318" s="769">
        <f t="shared" si="97"/>
        <v>23298674.855653998</v>
      </c>
      <c r="AC318" s="769">
        <f t="shared" si="98"/>
        <v>0</v>
      </c>
      <c r="AD318" s="516">
        <f t="shared" si="105"/>
        <v>2014</v>
      </c>
      <c r="AE318" s="748">
        <f t="shared" si="99"/>
        <v>0</v>
      </c>
      <c r="AF318" s="749">
        <f t="shared" si="100"/>
        <v>69896024.566961989</v>
      </c>
      <c r="AG318" s="746">
        <f t="shared" si="101"/>
        <v>93194699.42261599</v>
      </c>
      <c r="AH318" s="745">
        <f t="shared" si="102"/>
        <v>93194699.42261599</v>
      </c>
      <c r="AI318" s="11"/>
    </row>
    <row r="319" spans="1:35" ht="30" hidden="1" customHeight="1" x14ac:dyDescent="0.2">
      <c r="A319" s="775" t="s">
        <v>1221</v>
      </c>
      <c r="B319" s="760">
        <v>287</v>
      </c>
      <c r="C319" s="692" t="s">
        <v>682</v>
      </c>
      <c r="D319" s="693" t="str">
        <f t="shared" si="90"/>
        <v>2.06.03.06.06</v>
      </c>
      <c r="E319" s="610" t="s">
        <v>1089</v>
      </c>
      <c r="F319" s="720" t="s">
        <v>248</v>
      </c>
      <c r="G319" s="699" t="s">
        <v>128</v>
      </c>
      <c r="H319" s="692"/>
      <c r="I319" s="699" t="s">
        <v>936</v>
      </c>
      <c r="J319" s="723">
        <v>2014</v>
      </c>
      <c r="K319" s="711"/>
      <c r="L319" s="711"/>
      <c r="M319" s="711"/>
      <c r="N319" s="711"/>
      <c r="O319" s="711"/>
      <c r="P319" s="723" t="s">
        <v>130</v>
      </c>
      <c r="Q319" s="815">
        <v>92810126.31522347</v>
      </c>
      <c r="R319" s="563"/>
      <c r="S319" s="516" t="str">
        <f t="shared" si="89"/>
        <v>2.06.03</v>
      </c>
      <c r="T319" s="524" t="str">
        <f t="shared" si="103"/>
        <v>KOMPUTER</v>
      </c>
      <c r="U319" s="516">
        <f t="shared" si="104"/>
        <v>4</v>
      </c>
      <c r="V319" s="769">
        <f t="shared" si="91"/>
        <v>23202531.578805868</v>
      </c>
      <c r="W319" s="516"/>
      <c r="X319" s="770">
        <f t="shared" si="93"/>
        <v>0</v>
      </c>
      <c r="Y319" s="771">
        <f t="shared" si="94"/>
        <v>23202531.578805868</v>
      </c>
      <c r="Z319" s="769">
        <f t="shared" si="95"/>
        <v>23202531.578805868</v>
      </c>
      <c r="AA319" s="769">
        <f t="shared" si="96"/>
        <v>23202531.578805868</v>
      </c>
      <c r="AB319" s="769">
        <f t="shared" si="97"/>
        <v>23202531.578805868</v>
      </c>
      <c r="AC319" s="769">
        <f t="shared" si="98"/>
        <v>0</v>
      </c>
      <c r="AD319" s="516">
        <f t="shared" si="105"/>
        <v>2014</v>
      </c>
      <c r="AE319" s="748">
        <f t="shared" si="99"/>
        <v>0</v>
      </c>
      <c r="AF319" s="749">
        <f t="shared" si="100"/>
        <v>69607594.736417606</v>
      </c>
      <c r="AG319" s="746">
        <f t="shared" si="101"/>
        <v>92810126.31522347</v>
      </c>
      <c r="AH319" s="745">
        <f t="shared" si="102"/>
        <v>92810126.31522347</v>
      </c>
      <c r="AI319" s="11"/>
    </row>
    <row r="320" spans="1:35" ht="30" hidden="1" customHeight="1" x14ac:dyDescent="0.2">
      <c r="A320" s="775" t="s">
        <v>1221</v>
      </c>
      <c r="B320" s="760">
        <v>288</v>
      </c>
      <c r="C320" s="692" t="s">
        <v>682</v>
      </c>
      <c r="D320" s="693" t="str">
        <f t="shared" si="90"/>
        <v>2.06.03.06.06</v>
      </c>
      <c r="E320" s="610" t="s">
        <v>1090</v>
      </c>
      <c r="F320" s="720" t="s">
        <v>248</v>
      </c>
      <c r="G320" s="699" t="s">
        <v>128</v>
      </c>
      <c r="H320" s="692"/>
      <c r="I320" s="699" t="s">
        <v>936</v>
      </c>
      <c r="J320" s="723">
        <v>2014</v>
      </c>
      <c r="K320" s="711"/>
      <c r="L320" s="711"/>
      <c r="M320" s="711"/>
      <c r="N320" s="711"/>
      <c r="O320" s="711"/>
      <c r="P320" s="723" t="s">
        <v>130</v>
      </c>
      <c r="Q320" s="815">
        <v>98353773.546192735</v>
      </c>
      <c r="R320" s="563"/>
      <c r="S320" s="516" t="str">
        <f t="shared" si="89"/>
        <v>2.06.03</v>
      </c>
      <c r="T320" s="524" t="str">
        <f t="shared" si="103"/>
        <v>KOMPUTER</v>
      </c>
      <c r="U320" s="516">
        <f t="shared" si="104"/>
        <v>4</v>
      </c>
      <c r="V320" s="769">
        <f t="shared" si="91"/>
        <v>24588443.386548184</v>
      </c>
      <c r="W320" s="516"/>
      <c r="X320" s="770">
        <f t="shared" si="93"/>
        <v>0</v>
      </c>
      <c r="Y320" s="771">
        <f t="shared" si="94"/>
        <v>24588443.386548184</v>
      </c>
      <c r="Z320" s="769">
        <f t="shared" si="95"/>
        <v>24588443.386548184</v>
      </c>
      <c r="AA320" s="769">
        <f t="shared" si="96"/>
        <v>24588443.386548184</v>
      </c>
      <c r="AB320" s="769">
        <f t="shared" si="97"/>
        <v>24588443.386548184</v>
      </c>
      <c r="AC320" s="769">
        <f t="shared" si="98"/>
        <v>0</v>
      </c>
      <c r="AD320" s="516">
        <f t="shared" si="105"/>
        <v>2014</v>
      </c>
      <c r="AE320" s="748">
        <f t="shared" si="99"/>
        <v>0</v>
      </c>
      <c r="AF320" s="749">
        <f t="shared" si="100"/>
        <v>73765330.159644544</v>
      </c>
      <c r="AG320" s="746">
        <f t="shared" si="101"/>
        <v>98353773.546192735</v>
      </c>
      <c r="AH320" s="745">
        <f t="shared" si="102"/>
        <v>98353773.546192735</v>
      </c>
      <c r="AI320" s="11"/>
    </row>
    <row r="321" spans="1:35" ht="30" hidden="1" customHeight="1" x14ac:dyDescent="0.2">
      <c r="A321" s="775" t="s">
        <v>1221</v>
      </c>
      <c r="B321" s="760">
        <v>289</v>
      </c>
      <c r="C321" s="692" t="s">
        <v>682</v>
      </c>
      <c r="D321" s="693" t="str">
        <f t="shared" si="90"/>
        <v>2.06.03.06.06</v>
      </c>
      <c r="E321" s="610" t="s">
        <v>1091</v>
      </c>
      <c r="F321" s="720" t="s">
        <v>248</v>
      </c>
      <c r="G321" s="699" t="s">
        <v>128</v>
      </c>
      <c r="H321" s="692"/>
      <c r="I321" s="699" t="s">
        <v>936</v>
      </c>
      <c r="J321" s="723">
        <v>2014</v>
      </c>
      <c r="K321" s="711"/>
      <c r="L321" s="711"/>
      <c r="M321" s="711"/>
      <c r="N321" s="711"/>
      <c r="O321" s="711"/>
      <c r="P321" s="723" t="s">
        <v>130</v>
      </c>
      <c r="Q321" s="815">
        <v>120807290.88826454</v>
      </c>
      <c r="R321" s="563"/>
      <c r="S321" s="516" t="str">
        <f t="shared" si="89"/>
        <v>2.06.03</v>
      </c>
      <c r="T321" s="524" t="str">
        <f t="shared" si="103"/>
        <v>KOMPUTER</v>
      </c>
      <c r="U321" s="516">
        <f t="shared" si="104"/>
        <v>4</v>
      </c>
      <c r="V321" s="769">
        <f t="shared" si="91"/>
        <v>30201822.722066134</v>
      </c>
      <c r="W321" s="516"/>
      <c r="X321" s="770">
        <f t="shared" si="93"/>
        <v>0</v>
      </c>
      <c r="Y321" s="771">
        <f t="shared" si="94"/>
        <v>30201822.722066134</v>
      </c>
      <c r="Z321" s="769">
        <f t="shared" si="95"/>
        <v>30201822.722066134</v>
      </c>
      <c r="AA321" s="769">
        <f t="shared" si="96"/>
        <v>30201822.722066134</v>
      </c>
      <c r="AB321" s="769">
        <f t="shared" si="97"/>
        <v>30201822.722066134</v>
      </c>
      <c r="AC321" s="769">
        <f t="shared" si="98"/>
        <v>0</v>
      </c>
      <c r="AD321" s="516">
        <f t="shared" si="105"/>
        <v>2014</v>
      </c>
      <c r="AE321" s="748">
        <f t="shared" si="99"/>
        <v>0</v>
      </c>
      <c r="AF321" s="749">
        <f t="shared" si="100"/>
        <v>90605468.166198403</v>
      </c>
      <c r="AG321" s="746">
        <f t="shared" si="101"/>
        <v>120807290.88826454</v>
      </c>
      <c r="AH321" s="745">
        <f t="shared" si="102"/>
        <v>120807290.88826454</v>
      </c>
      <c r="AI321" s="11"/>
    </row>
    <row r="322" spans="1:35" ht="30" hidden="1" customHeight="1" x14ac:dyDescent="0.2">
      <c r="A322" s="775" t="s">
        <v>1221</v>
      </c>
      <c r="B322" s="760">
        <v>290</v>
      </c>
      <c r="C322" s="692" t="s">
        <v>682</v>
      </c>
      <c r="D322" s="693" t="str">
        <f t="shared" si="90"/>
        <v>2.06.03.06.06</v>
      </c>
      <c r="E322" s="610" t="s">
        <v>1092</v>
      </c>
      <c r="F322" s="720" t="s">
        <v>248</v>
      </c>
      <c r="G322" s="699" t="s">
        <v>128</v>
      </c>
      <c r="H322" s="692"/>
      <c r="I322" s="699" t="s">
        <v>936</v>
      </c>
      <c r="J322" s="723">
        <v>2014</v>
      </c>
      <c r="K322" s="711"/>
      <c r="L322" s="711"/>
      <c r="M322" s="711"/>
      <c r="N322" s="711"/>
      <c r="O322" s="711"/>
      <c r="P322" s="723" t="s">
        <v>130</v>
      </c>
      <c r="Q322" s="815">
        <v>87192671.011509135</v>
      </c>
      <c r="R322" s="563"/>
      <c r="S322" s="516" t="str">
        <f t="shared" si="89"/>
        <v>2.06.03</v>
      </c>
      <c r="T322" s="524" t="str">
        <f t="shared" si="103"/>
        <v>KOMPUTER</v>
      </c>
      <c r="U322" s="516">
        <f t="shared" si="104"/>
        <v>4</v>
      </c>
      <c r="V322" s="769">
        <f t="shared" si="91"/>
        <v>21798167.752877284</v>
      </c>
      <c r="W322" s="516"/>
      <c r="X322" s="770">
        <f t="shared" si="93"/>
        <v>0</v>
      </c>
      <c r="Y322" s="771">
        <f t="shared" si="94"/>
        <v>21798167.752877284</v>
      </c>
      <c r="Z322" s="769">
        <f t="shared" si="95"/>
        <v>21798167.752877284</v>
      </c>
      <c r="AA322" s="769">
        <f t="shared" si="96"/>
        <v>21798167.752877284</v>
      </c>
      <c r="AB322" s="769">
        <f t="shared" si="97"/>
        <v>21798167.752877284</v>
      </c>
      <c r="AC322" s="769">
        <f t="shared" si="98"/>
        <v>0</v>
      </c>
      <c r="AD322" s="516">
        <f t="shared" si="105"/>
        <v>2014</v>
      </c>
      <c r="AE322" s="748">
        <f t="shared" si="99"/>
        <v>0</v>
      </c>
      <c r="AF322" s="749">
        <f t="shared" si="100"/>
        <v>65394503.258631855</v>
      </c>
      <c r="AG322" s="746">
        <f t="shared" si="101"/>
        <v>87192671.011509135</v>
      </c>
      <c r="AH322" s="745">
        <f t="shared" si="102"/>
        <v>87192671.011509135</v>
      </c>
      <c r="AI322" s="11"/>
    </row>
    <row r="323" spans="1:35" ht="30" hidden="1" customHeight="1" x14ac:dyDescent="0.2">
      <c r="A323" s="775" t="s">
        <v>1221</v>
      </c>
      <c r="B323" s="760">
        <v>291</v>
      </c>
      <c r="C323" s="692" t="s">
        <v>682</v>
      </c>
      <c r="D323" s="693" t="str">
        <f t="shared" si="90"/>
        <v>2.06.03.06.06</v>
      </c>
      <c r="E323" s="610" t="s">
        <v>1093</v>
      </c>
      <c r="F323" s="720" t="s">
        <v>248</v>
      </c>
      <c r="G323" s="699" t="s">
        <v>128</v>
      </c>
      <c r="H323" s="692"/>
      <c r="I323" s="699" t="s">
        <v>936</v>
      </c>
      <c r="J323" s="723">
        <v>2014</v>
      </c>
      <c r="K323" s="711"/>
      <c r="L323" s="711"/>
      <c r="M323" s="711"/>
      <c r="N323" s="711"/>
      <c r="O323" s="711"/>
      <c r="P323" s="723" t="s">
        <v>130</v>
      </c>
      <c r="Q323" s="815">
        <v>106395989.28153601</v>
      </c>
      <c r="R323" s="563"/>
      <c r="S323" s="516" t="str">
        <f t="shared" si="89"/>
        <v>2.06.03</v>
      </c>
      <c r="T323" s="524" t="str">
        <f t="shared" si="103"/>
        <v>KOMPUTER</v>
      </c>
      <c r="U323" s="516">
        <f t="shared" si="104"/>
        <v>4</v>
      </c>
      <c r="V323" s="769">
        <f t="shared" si="91"/>
        <v>26598997.320384003</v>
      </c>
      <c r="W323" s="516"/>
      <c r="X323" s="770">
        <f t="shared" si="93"/>
        <v>0</v>
      </c>
      <c r="Y323" s="771">
        <f t="shared" si="94"/>
        <v>26598997.320384003</v>
      </c>
      <c r="Z323" s="769">
        <f t="shared" si="95"/>
        <v>26598997.320384003</v>
      </c>
      <c r="AA323" s="769">
        <f t="shared" si="96"/>
        <v>26598997.320384003</v>
      </c>
      <c r="AB323" s="769">
        <f t="shared" si="97"/>
        <v>26598997.320384003</v>
      </c>
      <c r="AC323" s="769">
        <f t="shared" si="98"/>
        <v>0</v>
      </c>
      <c r="AD323" s="516">
        <f t="shared" si="105"/>
        <v>2014</v>
      </c>
      <c r="AE323" s="748">
        <f t="shared" si="99"/>
        <v>0</v>
      </c>
      <c r="AF323" s="749">
        <f t="shared" si="100"/>
        <v>79796991.961152017</v>
      </c>
      <c r="AG323" s="746">
        <f t="shared" si="101"/>
        <v>106395989.28153601</v>
      </c>
      <c r="AH323" s="745">
        <f t="shared" si="102"/>
        <v>106395989.28153601</v>
      </c>
      <c r="AI323" s="11"/>
    </row>
    <row r="324" spans="1:35" ht="30" hidden="1" customHeight="1" x14ac:dyDescent="0.2">
      <c r="A324" s="775" t="s">
        <v>1221</v>
      </c>
      <c r="B324" s="760">
        <v>292</v>
      </c>
      <c r="C324" s="692" t="s">
        <v>682</v>
      </c>
      <c r="D324" s="693" t="str">
        <f t="shared" si="90"/>
        <v>2.06.03.06.06</v>
      </c>
      <c r="E324" s="610" t="s">
        <v>1094</v>
      </c>
      <c r="F324" s="720" t="s">
        <v>248</v>
      </c>
      <c r="G324" s="699" t="s">
        <v>128</v>
      </c>
      <c r="H324" s="692"/>
      <c r="I324" s="699" t="s">
        <v>936</v>
      </c>
      <c r="J324" s="723">
        <v>2014</v>
      </c>
      <c r="K324" s="711"/>
      <c r="L324" s="711"/>
      <c r="M324" s="711"/>
      <c r="N324" s="711"/>
      <c r="O324" s="711"/>
      <c r="P324" s="723" t="s">
        <v>130</v>
      </c>
      <c r="Q324" s="815">
        <v>90192363.281431302</v>
      </c>
      <c r="R324" s="563"/>
      <c r="S324" s="516" t="str">
        <f t="shared" si="89"/>
        <v>2.06.03</v>
      </c>
      <c r="T324" s="524" t="str">
        <f t="shared" si="103"/>
        <v>KOMPUTER</v>
      </c>
      <c r="U324" s="516">
        <f t="shared" si="104"/>
        <v>4</v>
      </c>
      <c r="V324" s="769">
        <f t="shared" si="91"/>
        <v>22548090.820357826</v>
      </c>
      <c r="W324" s="516"/>
      <c r="X324" s="770">
        <f t="shared" si="93"/>
        <v>0</v>
      </c>
      <c r="Y324" s="771">
        <f t="shared" si="94"/>
        <v>22548090.820357826</v>
      </c>
      <c r="Z324" s="769">
        <f t="shared" si="95"/>
        <v>22548090.820357826</v>
      </c>
      <c r="AA324" s="769">
        <f t="shared" si="96"/>
        <v>22548090.820357826</v>
      </c>
      <c r="AB324" s="769">
        <f t="shared" si="97"/>
        <v>22548090.820357826</v>
      </c>
      <c r="AC324" s="769">
        <f t="shared" si="98"/>
        <v>0</v>
      </c>
      <c r="AD324" s="516">
        <f t="shared" si="105"/>
        <v>2014</v>
      </c>
      <c r="AE324" s="748">
        <f t="shared" si="99"/>
        <v>0</v>
      </c>
      <c r="AF324" s="749">
        <f t="shared" si="100"/>
        <v>67644272.461073473</v>
      </c>
      <c r="AG324" s="746">
        <f t="shared" si="101"/>
        <v>90192363.281431302</v>
      </c>
      <c r="AH324" s="745">
        <f t="shared" si="102"/>
        <v>90192363.281431302</v>
      </c>
      <c r="AI324" s="11"/>
    </row>
    <row r="325" spans="1:35" ht="30" hidden="1" customHeight="1" x14ac:dyDescent="0.2">
      <c r="A325" s="775" t="s">
        <v>1221</v>
      </c>
      <c r="B325" s="760">
        <v>293</v>
      </c>
      <c r="C325" s="692" t="s">
        <v>682</v>
      </c>
      <c r="D325" s="693" t="str">
        <f t="shared" si="90"/>
        <v>2.06.03.06.06</v>
      </c>
      <c r="E325" s="610" t="s">
        <v>1095</v>
      </c>
      <c r="F325" s="720" t="s">
        <v>248</v>
      </c>
      <c r="G325" s="699" t="s">
        <v>128</v>
      </c>
      <c r="H325" s="692"/>
      <c r="I325" s="699" t="s">
        <v>936</v>
      </c>
      <c r="J325" s="723">
        <v>2014</v>
      </c>
      <c r="K325" s="711"/>
      <c r="L325" s="711"/>
      <c r="M325" s="711"/>
      <c r="N325" s="711"/>
      <c r="O325" s="711"/>
      <c r="P325" s="723" t="s">
        <v>130</v>
      </c>
      <c r="Q325" s="815">
        <v>106811738.03756563</v>
      </c>
      <c r="R325" s="563"/>
      <c r="S325" s="516" t="str">
        <f t="shared" si="89"/>
        <v>2.06.03</v>
      </c>
      <c r="T325" s="524" t="str">
        <f t="shared" si="103"/>
        <v>KOMPUTER</v>
      </c>
      <c r="U325" s="516">
        <f t="shared" si="104"/>
        <v>4</v>
      </c>
      <c r="V325" s="769">
        <f t="shared" si="91"/>
        <v>26702934.509391408</v>
      </c>
      <c r="W325" s="516"/>
      <c r="X325" s="770">
        <f t="shared" si="93"/>
        <v>0</v>
      </c>
      <c r="Y325" s="771">
        <f t="shared" si="94"/>
        <v>26702934.509391408</v>
      </c>
      <c r="Z325" s="769">
        <f t="shared" si="95"/>
        <v>26702934.509391408</v>
      </c>
      <c r="AA325" s="769">
        <f t="shared" si="96"/>
        <v>26702934.509391408</v>
      </c>
      <c r="AB325" s="769">
        <f t="shared" si="97"/>
        <v>26702934.509391408</v>
      </c>
      <c r="AC325" s="769">
        <f t="shared" si="98"/>
        <v>0</v>
      </c>
      <c r="AD325" s="516">
        <f t="shared" si="105"/>
        <v>2014</v>
      </c>
      <c r="AE325" s="748">
        <f t="shared" si="99"/>
        <v>0</v>
      </c>
      <c r="AF325" s="749">
        <f t="shared" si="100"/>
        <v>80108803.528174222</v>
      </c>
      <c r="AG325" s="746">
        <f t="shared" si="101"/>
        <v>106811738.03756563</v>
      </c>
      <c r="AH325" s="745">
        <f t="shared" si="102"/>
        <v>106811738.03756563</v>
      </c>
      <c r="AI325" s="11"/>
    </row>
    <row r="326" spans="1:35" ht="30" hidden="1" customHeight="1" x14ac:dyDescent="0.2">
      <c r="A326" s="775" t="s">
        <v>1221</v>
      </c>
      <c r="B326" s="760">
        <v>294</v>
      </c>
      <c r="C326" s="692" t="s">
        <v>682</v>
      </c>
      <c r="D326" s="693" t="str">
        <f t="shared" si="90"/>
        <v>2.06.03.06.06</v>
      </c>
      <c r="E326" s="610" t="s">
        <v>1096</v>
      </c>
      <c r="F326" s="720" t="s">
        <v>248</v>
      </c>
      <c r="G326" s="699" t="s">
        <v>128</v>
      </c>
      <c r="H326" s="692"/>
      <c r="I326" s="699" t="s">
        <v>936</v>
      </c>
      <c r="J326" s="723">
        <v>2014</v>
      </c>
      <c r="K326" s="711"/>
      <c r="L326" s="711"/>
      <c r="M326" s="711"/>
      <c r="N326" s="711"/>
      <c r="O326" s="711"/>
      <c r="P326" s="723" t="s">
        <v>130</v>
      </c>
      <c r="Q326" s="815">
        <v>114035455.29455703</v>
      </c>
      <c r="R326" s="563"/>
      <c r="S326" s="516" t="str">
        <f t="shared" si="89"/>
        <v>2.06.03</v>
      </c>
      <c r="T326" s="524" t="str">
        <f t="shared" si="103"/>
        <v>KOMPUTER</v>
      </c>
      <c r="U326" s="516">
        <f t="shared" si="104"/>
        <v>4</v>
      </c>
      <c r="V326" s="769">
        <f t="shared" si="91"/>
        <v>28508863.823639259</v>
      </c>
      <c r="W326" s="516"/>
      <c r="X326" s="770">
        <f t="shared" si="93"/>
        <v>0</v>
      </c>
      <c r="Y326" s="771">
        <f t="shared" si="94"/>
        <v>28508863.823639259</v>
      </c>
      <c r="Z326" s="769">
        <f t="shared" si="95"/>
        <v>28508863.823639259</v>
      </c>
      <c r="AA326" s="769">
        <f t="shared" si="96"/>
        <v>28508863.823639259</v>
      </c>
      <c r="AB326" s="769">
        <f t="shared" si="97"/>
        <v>28508863.823639259</v>
      </c>
      <c r="AC326" s="769">
        <f t="shared" si="98"/>
        <v>0</v>
      </c>
      <c r="AD326" s="516">
        <f t="shared" si="105"/>
        <v>2014</v>
      </c>
      <c r="AE326" s="748">
        <f t="shared" si="99"/>
        <v>0</v>
      </c>
      <c r="AF326" s="749">
        <f t="shared" si="100"/>
        <v>85526591.470917776</v>
      </c>
      <c r="AG326" s="746">
        <f t="shared" si="101"/>
        <v>114035455.29455703</v>
      </c>
      <c r="AH326" s="745">
        <f t="shared" si="102"/>
        <v>114035455.29455703</v>
      </c>
      <c r="AI326" s="11"/>
    </row>
    <row r="327" spans="1:35" ht="30" hidden="1" customHeight="1" x14ac:dyDescent="0.2">
      <c r="A327" s="775" t="s">
        <v>1221</v>
      </c>
      <c r="B327" s="760">
        <v>295</v>
      </c>
      <c r="C327" s="692" t="s">
        <v>682</v>
      </c>
      <c r="D327" s="693" t="str">
        <f t="shared" si="90"/>
        <v>2.06.03.06.06</v>
      </c>
      <c r="E327" s="610" t="s">
        <v>1097</v>
      </c>
      <c r="F327" s="720" t="s">
        <v>248</v>
      </c>
      <c r="G327" s="699" t="s">
        <v>128</v>
      </c>
      <c r="H327" s="692"/>
      <c r="I327" s="699" t="s">
        <v>936</v>
      </c>
      <c r="J327" s="723">
        <v>2014</v>
      </c>
      <c r="K327" s="711"/>
      <c r="L327" s="711"/>
      <c r="M327" s="711"/>
      <c r="N327" s="711"/>
      <c r="O327" s="711"/>
      <c r="P327" s="723" t="s">
        <v>130</v>
      </c>
      <c r="Q327" s="815">
        <v>105148963.3360524</v>
      </c>
      <c r="R327" s="563"/>
      <c r="S327" s="516" t="str">
        <f t="shared" si="89"/>
        <v>2.06.03</v>
      </c>
      <c r="T327" s="524" t="str">
        <f t="shared" si="103"/>
        <v>KOMPUTER</v>
      </c>
      <c r="U327" s="516">
        <f t="shared" si="104"/>
        <v>4</v>
      </c>
      <c r="V327" s="769">
        <f t="shared" si="91"/>
        <v>26287240.834013101</v>
      </c>
      <c r="W327" s="516"/>
      <c r="X327" s="770">
        <f t="shared" si="93"/>
        <v>0</v>
      </c>
      <c r="Y327" s="771">
        <f t="shared" si="94"/>
        <v>26287240.834013101</v>
      </c>
      <c r="Z327" s="769">
        <f>IF(Q327=X327+Y327,0,V327)</f>
        <v>26287240.834013101</v>
      </c>
      <c r="AA327" s="769">
        <f t="shared" si="96"/>
        <v>26287240.834013101</v>
      </c>
      <c r="AB327" s="769">
        <f t="shared" si="97"/>
        <v>26287240.834013101</v>
      </c>
      <c r="AC327" s="769">
        <f t="shared" si="98"/>
        <v>0</v>
      </c>
      <c r="AD327" s="516">
        <f t="shared" si="105"/>
        <v>2014</v>
      </c>
      <c r="AE327" s="748">
        <f t="shared" si="99"/>
        <v>0</v>
      </c>
      <c r="AF327" s="749">
        <f t="shared" si="100"/>
        <v>78861722.502039298</v>
      </c>
      <c r="AG327" s="746">
        <f t="shared" si="101"/>
        <v>105148963.3360524</v>
      </c>
      <c r="AH327" s="745">
        <f t="shared" si="102"/>
        <v>105148963.3360524</v>
      </c>
      <c r="AI327" s="11"/>
    </row>
    <row r="328" spans="1:35" ht="30" hidden="1" customHeight="1" x14ac:dyDescent="0.2">
      <c r="A328" s="775" t="s">
        <v>1221</v>
      </c>
      <c r="B328" s="760">
        <v>296</v>
      </c>
      <c r="C328" s="692" t="s">
        <v>682</v>
      </c>
      <c r="D328" s="693" t="str">
        <f t="shared" si="90"/>
        <v>2.06.03.06.06</v>
      </c>
      <c r="E328" s="610" t="s">
        <v>1098</v>
      </c>
      <c r="F328" s="720" t="s">
        <v>248</v>
      </c>
      <c r="G328" s="699" t="s">
        <v>128</v>
      </c>
      <c r="H328" s="692"/>
      <c r="I328" s="699" t="s">
        <v>936</v>
      </c>
      <c r="J328" s="723">
        <v>2014</v>
      </c>
      <c r="K328" s="711"/>
      <c r="L328" s="711"/>
      <c r="M328" s="711"/>
      <c r="N328" s="711"/>
      <c r="O328" s="711"/>
      <c r="P328" s="723" t="s">
        <v>130</v>
      </c>
      <c r="Q328" s="815">
        <v>95961510.69883211</v>
      </c>
      <c r="R328" s="563"/>
      <c r="S328" s="516" t="str">
        <f t="shared" si="89"/>
        <v>2.06.03</v>
      </c>
      <c r="T328" s="524" t="str">
        <f t="shared" si="103"/>
        <v>KOMPUTER</v>
      </c>
      <c r="U328" s="516">
        <f t="shared" si="104"/>
        <v>4</v>
      </c>
      <c r="V328" s="769">
        <f t="shared" si="91"/>
        <v>23990377.674708027</v>
      </c>
      <c r="W328" s="516"/>
      <c r="X328" s="770">
        <f t="shared" si="93"/>
        <v>0</v>
      </c>
      <c r="Y328" s="771">
        <f t="shared" si="94"/>
        <v>23990377.674708027</v>
      </c>
      <c r="Z328" s="769">
        <f>IF(Q328=X328+Y328,0,V328)</f>
        <v>23990377.674708027</v>
      </c>
      <c r="AA328" s="769">
        <f t="shared" si="96"/>
        <v>23990377.674708027</v>
      </c>
      <c r="AB328" s="769">
        <f t="shared" si="97"/>
        <v>23990377.674708027</v>
      </c>
      <c r="AC328" s="769">
        <f t="shared" si="98"/>
        <v>0</v>
      </c>
      <c r="AD328" s="516">
        <f t="shared" si="105"/>
        <v>2014</v>
      </c>
      <c r="AE328" s="748">
        <f t="shared" si="99"/>
        <v>0</v>
      </c>
      <c r="AF328" s="749">
        <f t="shared" si="100"/>
        <v>71971133.024124086</v>
      </c>
      <c r="AG328" s="746">
        <f t="shared" si="101"/>
        <v>95961510.69883211</v>
      </c>
      <c r="AH328" s="745">
        <f t="shared" si="102"/>
        <v>95961510.69883211</v>
      </c>
      <c r="AI328" s="11"/>
    </row>
    <row r="329" spans="1:35" ht="30" hidden="1" customHeight="1" x14ac:dyDescent="0.2">
      <c r="A329" s="775" t="s">
        <v>1221</v>
      </c>
      <c r="B329" s="760">
        <v>297</v>
      </c>
      <c r="C329" s="778" t="s">
        <v>1211</v>
      </c>
      <c r="D329" s="693" t="str">
        <f t="shared" si="90"/>
        <v>2.06.01.05.40</v>
      </c>
      <c r="E329" s="724" t="s">
        <v>1099</v>
      </c>
      <c r="F329" s="720" t="s">
        <v>248</v>
      </c>
      <c r="G329" s="699" t="s">
        <v>128</v>
      </c>
      <c r="H329" s="692"/>
      <c r="I329" s="699" t="s">
        <v>936</v>
      </c>
      <c r="J329" s="723">
        <v>2014</v>
      </c>
      <c r="K329" s="711"/>
      <c r="L329" s="711"/>
      <c r="M329" s="725"/>
      <c r="N329" s="711"/>
      <c r="O329" s="711"/>
      <c r="P329" s="723" t="s">
        <v>130</v>
      </c>
      <c r="Q329" s="815">
        <v>50727439.741735123</v>
      </c>
      <c r="R329" s="726"/>
      <c r="S329" s="516" t="str">
        <f t="shared" si="89"/>
        <v>2.06.01</v>
      </c>
      <c r="T329" s="524" t="str">
        <f t="shared" si="103"/>
        <v>ALAT KANTOR</v>
      </c>
      <c r="U329" s="516">
        <f t="shared" si="104"/>
        <v>5</v>
      </c>
      <c r="V329" s="769">
        <f t="shared" si="91"/>
        <v>10145487.948347025</v>
      </c>
      <c r="W329" s="516"/>
      <c r="X329" s="770">
        <f t="shared" si="93"/>
        <v>0</v>
      </c>
      <c r="Y329" s="771">
        <f t="shared" si="94"/>
        <v>10145487.948347025</v>
      </c>
      <c r="Z329" s="769">
        <f>IF(Q329=X329+Y329,0,V329)</f>
        <v>10145487.948347025</v>
      </c>
      <c r="AA329" s="769">
        <f t="shared" si="96"/>
        <v>10145487.948347025</v>
      </c>
      <c r="AB329" s="769">
        <f t="shared" si="97"/>
        <v>10145487.948347025</v>
      </c>
      <c r="AC329" s="769">
        <f t="shared" si="98"/>
        <v>10145487.948347025</v>
      </c>
      <c r="AD329" s="516">
        <f t="shared" si="105"/>
        <v>2014</v>
      </c>
      <c r="AE329" s="748">
        <f t="shared" si="99"/>
        <v>0</v>
      </c>
      <c r="AF329" s="749">
        <f t="shared" si="100"/>
        <v>30436463.845041074</v>
      </c>
      <c r="AG329" s="746">
        <f t="shared" si="101"/>
        <v>40581951.793388098</v>
      </c>
      <c r="AH329" s="745">
        <f t="shared" si="102"/>
        <v>50727439.741735123</v>
      </c>
      <c r="AI329" s="11"/>
    </row>
    <row r="330" spans="1:35" ht="30" hidden="1" customHeight="1" x14ac:dyDescent="0.2">
      <c r="A330" s="775" t="s">
        <v>1221</v>
      </c>
      <c r="B330" s="760">
        <v>298</v>
      </c>
      <c r="C330" s="692" t="s">
        <v>1211</v>
      </c>
      <c r="D330" s="693" t="str">
        <f t="shared" si="90"/>
        <v>2.06.01.05.40</v>
      </c>
      <c r="E330" s="724" t="s">
        <v>1100</v>
      </c>
      <c r="F330" s="720" t="s">
        <v>248</v>
      </c>
      <c r="G330" s="699" t="s">
        <v>935</v>
      </c>
      <c r="H330" s="692"/>
      <c r="I330" s="699" t="s">
        <v>936</v>
      </c>
      <c r="J330" s="723">
        <v>2015</v>
      </c>
      <c r="K330" s="711"/>
      <c r="L330" s="711"/>
      <c r="M330" s="725"/>
      <c r="N330" s="711"/>
      <c r="O330" s="711"/>
      <c r="P330" s="723" t="s">
        <v>130</v>
      </c>
      <c r="Q330" s="815">
        <v>199777800</v>
      </c>
      <c r="R330" s="726"/>
      <c r="S330" s="516" t="str">
        <f t="shared" si="89"/>
        <v>2.06.01</v>
      </c>
      <c r="T330" s="524" t="str">
        <f t="shared" si="103"/>
        <v>ALAT KANTOR</v>
      </c>
      <c r="U330" s="516">
        <f t="shared" si="104"/>
        <v>5</v>
      </c>
      <c r="V330" s="769">
        <f t="shared" si="91"/>
        <v>39955560</v>
      </c>
      <c r="W330" s="516"/>
      <c r="X330" s="770">
        <f t="shared" si="93"/>
        <v>0</v>
      </c>
      <c r="Y330" s="771"/>
      <c r="Z330" s="769">
        <f t="shared" si="95"/>
        <v>39955560</v>
      </c>
      <c r="AA330" s="769">
        <f t="shared" si="96"/>
        <v>39955560</v>
      </c>
      <c r="AB330" s="769">
        <f t="shared" si="97"/>
        <v>39955560</v>
      </c>
      <c r="AC330" s="769">
        <f t="shared" si="98"/>
        <v>39955560</v>
      </c>
      <c r="AD330" s="516">
        <f t="shared" si="105"/>
        <v>2015</v>
      </c>
      <c r="AE330" s="748">
        <f t="shared" si="99"/>
        <v>39955560</v>
      </c>
      <c r="AF330" s="749">
        <f t="shared" si="100"/>
        <v>79911120</v>
      </c>
      <c r="AG330" s="746">
        <f t="shared" si="101"/>
        <v>119866680</v>
      </c>
      <c r="AH330" s="745">
        <f t="shared" si="102"/>
        <v>159822240</v>
      </c>
      <c r="AI330" s="11"/>
    </row>
    <row r="331" spans="1:35" ht="30" hidden="1" customHeight="1" x14ac:dyDescent="0.2">
      <c r="A331" s="775" t="s">
        <v>1221</v>
      </c>
      <c r="B331" s="760">
        <v>299</v>
      </c>
      <c r="C331" s="692" t="s">
        <v>144</v>
      </c>
      <c r="D331" s="693" t="str">
        <f t="shared" si="90"/>
        <v>2.06.03.02.01</v>
      </c>
      <c r="E331" s="724" t="s">
        <v>1101</v>
      </c>
      <c r="F331" s="720" t="s">
        <v>925</v>
      </c>
      <c r="G331" s="699" t="s">
        <v>1146</v>
      </c>
      <c r="H331" s="723" t="s">
        <v>927</v>
      </c>
      <c r="I331" s="727" t="s">
        <v>495</v>
      </c>
      <c r="J331" s="692">
        <v>2015</v>
      </c>
      <c r="K331" s="711"/>
      <c r="L331" s="711"/>
      <c r="M331" s="725"/>
      <c r="N331" s="711"/>
      <c r="O331" s="711"/>
      <c r="P331" s="723" t="s">
        <v>130</v>
      </c>
      <c r="Q331" s="815">
        <v>174653444.18934101</v>
      </c>
      <c r="R331" s="726"/>
      <c r="S331" s="516" t="str">
        <f t="shared" si="89"/>
        <v>2.06.03</v>
      </c>
      <c r="T331" s="524" t="str">
        <f t="shared" si="103"/>
        <v>KOMPUTER</v>
      </c>
      <c r="U331" s="516">
        <f t="shared" si="104"/>
        <v>4</v>
      </c>
      <c r="V331" s="769">
        <f t="shared" si="91"/>
        <v>43663361.047335252</v>
      </c>
      <c r="W331" s="516"/>
      <c r="X331" s="770">
        <f t="shared" si="93"/>
        <v>0</v>
      </c>
      <c r="Y331" s="771"/>
      <c r="Z331" s="769">
        <f t="shared" si="95"/>
        <v>43663361.047335252</v>
      </c>
      <c r="AA331" s="769">
        <f t="shared" si="96"/>
        <v>43663361.047335252</v>
      </c>
      <c r="AB331" s="769">
        <f t="shared" si="97"/>
        <v>43663361.047335252</v>
      </c>
      <c r="AC331" s="769">
        <f t="shared" si="98"/>
        <v>43663361.047335252</v>
      </c>
      <c r="AD331" s="516">
        <f t="shared" si="105"/>
        <v>2015</v>
      </c>
      <c r="AE331" s="748">
        <f t="shared" si="99"/>
        <v>0</v>
      </c>
      <c r="AF331" s="749">
        <f t="shared" si="100"/>
        <v>87326722.094670504</v>
      </c>
      <c r="AG331" s="746">
        <f t="shared" si="101"/>
        <v>130990083.14200576</v>
      </c>
      <c r="AH331" s="745">
        <f t="shared" si="102"/>
        <v>174653444.18934101</v>
      </c>
      <c r="AI331" s="11"/>
    </row>
    <row r="332" spans="1:35" ht="30" hidden="1" customHeight="1" x14ac:dyDescent="0.2">
      <c r="A332" s="775" t="s">
        <v>1221</v>
      </c>
      <c r="B332" s="760">
        <v>300</v>
      </c>
      <c r="C332" s="692" t="s">
        <v>340</v>
      </c>
      <c r="D332" s="693" t="str">
        <f t="shared" si="90"/>
        <v>2.06.03.05.03</v>
      </c>
      <c r="E332" s="724" t="s">
        <v>162</v>
      </c>
      <c r="F332" s="728" t="s">
        <v>659</v>
      </c>
      <c r="G332" s="603" t="s">
        <v>1147</v>
      </c>
      <c r="H332" s="692"/>
      <c r="I332" s="711" t="s">
        <v>495</v>
      </c>
      <c r="J332" s="692">
        <v>2015</v>
      </c>
      <c r="K332" s="711"/>
      <c r="L332" s="711"/>
      <c r="M332" s="725"/>
      <c r="N332" s="711"/>
      <c r="O332" s="711"/>
      <c r="P332" s="723" t="s">
        <v>130</v>
      </c>
      <c r="Q332" s="815">
        <v>51977555.810658984</v>
      </c>
      <c r="R332" s="726"/>
      <c r="S332" s="516" t="str">
        <f t="shared" si="89"/>
        <v>2.06.03</v>
      </c>
      <c r="T332" s="524" t="str">
        <f t="shared" si="103"/>
        <v>KOMPUTER</v>
      </c>
      <c r="U332" s="516">
        <f t="shared" si="104"/>
        <v>4</v>
      </c>
      <c r="V332" s="769">
        <f t="shared" si="91"/>
        <v>12994388.952664746</v>
      </c>
      <c r="W332" s="516"/>
      <c r="X332" s="770">
        <f t="shared" si="93"/>
        <v>0</v>
      </c>
      <c r="Y332" s="771"/>
      <c r="Z332" s="769">
        <f t="shared" si="95"/>
        <v>12994388.952664746</v>
      </c>
      <c r="AA332" s="769">
        <f t="shared" si="96"/>
        <v>12994388.952664746</v>
      </c>
      <c r="AB332" s="769">
        <f t="shared" si="97"/>
        <v>12994388.952664746</v>
      </c>
      <c r="AC332" s="769">
        <f t="shared" si="98"/>
        <v>12994388.952664746</v>
      </c>
      <c r="AD332" s="516">
        <f t="shared" si="105"/>
        <v>2015</v>
      </c>
      <c r="AE332" s="748">
        <f t="shared" si="99"/>
        <v>0</v>
      </c>
      <c r="AF332" s="749">
        <f t="shared" si="100"/>
        <v>25988777.905329492</v>
      </c>
      <c r="AG332" s="746">
        <f t="shared" si="101"/>
        <v>38983166.857994236</v>
      </c>
      <c r="AH332" s="745">
        <f t="shared" si="102"/>
        <v>51977555.810658984</v>
      </c>
      <c r="AI332" s="11"/>
    </row>
    <row r="333" spans="1:35" ht="30" hidden="1" customHeight="1" x14ac:dyDescent="0.2">
      <c r="A333" s="775" t="s">
        <v>1221</v>
      </c>
      <c r="B333" s="760">
        <v>301</v>
      </c>
      <c r="C333" s="692" t="s">
        <v>144</v>
      </c>
      <c r="D333" s="693" t="str">
        <f t="shared" si="90"/>
        <v>2.06.03.02.01</v>
      </c>
      <c r="E333" s="724" t="s">
        <v>1101</v>
      </c>
      <c r="F333" s="728" t="s">
        <v>658</v>
      </c>
      <c r="G333" s="603" t="s">
        <v>1121</v>
      </c>
      <c r="H333" s="692" t="s">
        <v>927</v>
      </c>
      <c r="I333" s="711" t="s">
        <v>495</v>
      </c>
      <c r="J333" s="692">
        <v>2015</v>
      </c>
      <c r="K333" s="711"/>
      <c r="L333" s="711"/>
      <c r="M333" s="725"/>
      <c r="N333" s="711"/>
      <c r="O333" s="711"/>
      <c r="P333" s="723" t="s">
        <v>130</v>
      </c>
      <c r="Q333" s="815">
        <v>46180000</v>
      </c>
      <c r="R333" s="726"/>
      <c r="S333" s="516" t="str">
        <f t="shared" si="89"/>
        <v>2.06.03</v>
      </c>
      <c r="T333" s="524" t="str">
        <f t="shared" si="103"/>
        <v>KOMPUTER</v>
      </c>
      <c r="U333" s="516">
        <f t="shared" si="104"/>
        <v>4</v>
      </c>
      <c r="V333" s="769">
        <f t="shared" si="91"/>
        <v>11545000</v>
      </c>
      <c r="W333" s="516"/>
      <c r="X333" s="770">
        <f t="shared" si="93"/>
        <v>0</v>
      </c>
      <c r="Y333" s="771"/>
      <c r="Z333" s="769">
        <f t="shared" si="95"/>
        <v>11545000</v>
      </c>
      <c r="AA333" s="769">
        <f t="shared" si="96"/>
        <v>11545000</v>
      </c>
      <c r="AB333" s="769">
        <f t="shared" si="97"/>
        <v>11545000</v>
      </c>
      <c r="AC333" s="769">
        <f t="shared" si="98"/>
        <v>11545000</v>
      </c>
      <c r="AD333" s="516">
        <f t="shared" si="105"/>
        <v>2015</v>
      </c>
      <c r="AE333" s="748">
        <f t="shared" si="99"/>
        <v>0</v>
      </c>
      <c r="AF333" s="749">
        <f t="shared" si="100"/>
        <v>23090000</v>
      </c>
      <c r="AG333" s="746">
        <f t="shared" si="101"/>
        <v>34635000</v>
      </c>
      <c r="AH333" s="745">
        <f t="shared" si="102"/>
        <v>46180000</v>
      </c>
      <c r="AI333" s="11"/>
    </row>
    <row r="334" spans="1:35" s="11" customFormat="1" ht="30" hidden="1" customHeight="1" x14ac:dyDescent="0.2">
      <c r="A334" s="775" t="s">
        <v>1221</v>
      </c>
      <c r="B334" s="760">
        <v>302</v>
      </c>
      <c r="C334" s="696" t="s">
        <v>216</v>
      </c>
      <c r="D334" s="693" t="str">
        <f t="shared" si="90"/>
        <v>2.06.02.06.50</v>
      </c>
      <c r="E334" s="694" t="s">
        <v>1102</v>
      </c>
      <c r="F334" s="696"/>
      <c r="G334" s="695" t="s">
        <v>1127</v>
      </c>
      <c r="H334" s="692" t="s">
        <v>455</v>
      </c>
      <c r="I334" s="711" t="s">
        <v>270</v>
      </c>
      <c r="J334" s="692">
        <v>2015</v>
      </c>
      <c r="K334" s="711" t="s">
        <v>128</v>
      </c>
      <c r="L334" s="696" t="s">
        <v>128</v>
      </c>
      <c r="M334" s="696" t="s">
        <v>128</v>
      </c>
      <c r="N334" s="696" t="s">
        <v>128</v>
      </c>
      <c r="O334" s="696" t="s">
        <v>128</v>
      </c>
      <c r="P334" s="692" t="s">
        <v>130</v>
      </c>
      <c r="Q334" s="814">
        <v>202091152.70600319</v>
      </c>
      <c r="R334" s="726"/>
      <c r="S334" s="516" t="str">
        <f t="shared" si="89"/>
        <v>2.06.02</v>
      </c>
      <c r="T334" s="524" t="str">
        <f t="shared" si="103"/>
        <v>ALAT RUMAH TANGGA</v>
      </c>
      <c r="U334" s="516">
        <f t="shared" si="104"/>
        <v>5</v>
      </c>
      <c r="V334" s="769">
        <f t="shared" si="91"/>
        <v>40418230.541200638</v>
      </c>
      <c r="W334" s="516"/>
      <c r="X334" s="770">
        <f t="shared" si="93"/>
        <v>0</v>
      </c>
      <c r="Y334" s="771"/>
      <c r="Z334" s="769">
        <f>IF(Q334=X334+Y334,0,V334)</f>
        <v>40418230.541200638</v>
      </c>
      <c r="AA334" s="769">
        <f t="shared" si="96"/>
        <v>40418230.541200638</v>
      </c>
      <c r="AB334" s="769">
        <f t="shared" si="97"/>
        <v>40418230.541200638</v>
      </c>
      <c r="AC334" s="769">
        <f t="shared" si="98"/>
        <v>40418230.541200638</v>
      </c>
      <c r="AD334" s="516">
        <f t="shared" si="105"/>
        <v>2015</v>
      </c>
      <c r="AE334" s="748">
        <f t="shared" si="99"/>
        <v>40418230.541200638</v>
      </c>
      <c r="AF334" s="749">
        <f t="shared" si="100"/>
        <v>80836461.082401276</v>
      </c>
      <c r="AG334" s="746">
        <f t="shared" si="101"/>
        <v>121254691.62360191</v>
      </c>
      <c r="AH334" s="745">
        <f t="shared" si="102"/>
        <v>161672922.16480255</v>
      </c>
    </row>
    <row r="335" spans="1:35" s="546" customFormat="1" ht="30" hidden="1" customHeight="1" x14ac:dyDescent="0.2">
      <c r="A335" s="775" t="s">
        <v>1221</v>
      </c>
      <c r="B335" s="760">
        <v>303</v>
      </c>
      <c r="C335" s="692" t="s">
        <v>224</v>
      </c>
      <c r="D335" s="693" t="str">
        <f t="shared" si="90"/>
        <v>2.06.03.02.02</v>
      </c>
      <c r="E335" s="694" t="s">
        <v>933</v>
      </c>
      <c r="F335" s="696"/>
      <c r="G335" s="695" t="s">
        <v>934</v>
      </c>
      <c r="H335" s="692" t="s">
        <v>935</v>
      </c>
      <c r="I335" s="711" t="s">
        <v>936</v>
      </c>
      <c r="J335" s="692">
        <v>2016</v>
      </c>
      <c r="K335" s="711" t="s">
        <v>128</v>
      </c>
      <c r="L335" s="696" t="s">
        <v>128</v>
      </c>
      <c r="M335" s="696" t="s">
        <v>128</v>
      </c>
      <c r="N335" s="696" t="s">
        <v>128</v>
      </c>
      <c r="O335" s="696" t="s">
        <v>128</v>
      </c>
      <c r="P335" s="692" t="s">
        <v>130</v>
      </c>
      <c r="Q335" s="814">
        <v>45216000</v>
      </c>
      <c r="R335" s="726"/>
      <c r="S335" s="516" t="str">
        <f t="shared" ref="S335:S350" si="106">MID(C335,2,7)</f>
        <v>2.06.03</v>
      </c>
      <c r="T335" s="524" t="str">
        <f t="shared" si="103"/>
        <v>KOMPUTER</v>
      </c>
      <c r="U335" s="516">
        <f t="shared" si="104"/>
        <v>4</v>
      </c>
      <c r="V335" s="769">
        <f t="shared" si="91"/>
        <v>11304000</v>
      </c>
      <c r="W335" s="516"/>
      <c r="X335" s="770">
        <f t="shared" si="93"/>
        <v>0</v>
      </c>
      <c r="Y335" s="771"/>
      <c r="Z335" s="769"/>
      <c r="AA335" s="769">
        <f t="shared" si="96"/>
        <v>11304000</v>
      </c>
      <c r="AB335" s="769">
        <f t="shared" si="97"/>
        <v>11304000</v>
      </c>
      <c r="AC335" s="769">
        <f t="shared" si="98"/>
        <v>11304000</v>
      </c>
      <c r="AD335" s="516">
        <f t="shared" si="105"/>
        <v>2016</v>
      </c>
      <c r="AE335" s="748">
        <f t="shared" si="99"/>
        <v>11304000</v>
      </c>
      <c r="AF335" s="749">
        <f t="shared" si="100"/>
        <v>11304000</v>
      </c>
      <c r="AG335" s="746">
        <f t="shared" si="101"/>
        <v>22608000</v>
      </c>
      <c r="AH335" s="745">
        <f t="shared" si="102"/>
        <v>33912000</v>
      </c>
      <c r="AI335" s="11"/>
    </row>
    <row r="336" spans="1:35" s="546" customFormat="1" ht="30" hidden="1" customHeight="1" x14ac:dyDescent="0.2">
      <c r="A336" s="775" t="s">
        <v>1221</v>
      </c>
      <c r="B336" s="760">
        <v>304</v>
      </c>
      <c r="C336" s="692" t="s">
        <v>221</v>
      </c>
      <c r="D336" s="693" t="str">
        <f t="shared" si="90"/>
        <v>2.06.02.04.04</v>
      </c>
      <c r="E336" s="694" t="s">
        <v>158</v>
      </c>
      <c r="F336" s="696"/>
      <c r="G336" s="695" t="s">
        <v>935</v>
      </c>
      <c r="H336" s="692"/>
      <c r="I336" s="711" t="s">
        <v>936</v>
      </c>
      <c r="J336" s="692">
        <v>2017</v>
      </c>
      <c r="K336" s="711" t="s">
        <v>128</v>
      </c>
      <c r="L336" s="696" t="s">
        <v>128</v>
      </c>
      <c r="M336" s="696" t="s">
        <v>128</v>
      </c>
      <c r="N336" s="696" t="s">
        <v>128</v>
      </c>
      <c r="O336" s="696" t="s">
        <v>128</v>
      </c>
      <c r="P336" s="692" t="s">
        <v>130</v>
      </c>
      <c r="Q336" s="814">
        <v>44699929.50944107</v>
      </c>
      <c r="R336" s="726"/>
      <c r="S336" s="516" t="str">
        <f t="shared" si="106"/>
        <v>2.06.02</v>
      </c>
      <c r="T336" s="524" t="str">
        <f t="shared" si="103"/>
        <v>ALAT RUMAH TANGGA</v>
      </c>
      <c r="U336" s="516">
        <f t="shared" si="104"/>
        <v>5</v>
      </c>
      <c r="V336" s="769">
        <f t="shared" si="91"/>
        <v>8939985.9018882141</v>
      </c>
      <c r="W336" s="516"/>
      <c r="X336" s="770">
        <f t="shared" si="93"/>
        <v>0</v>
      </c>
      <c r="Y336" s="771"/>
      <c r="Z336" s="769"/>
      <c r="AA336" s="769"/>
      <c r="AB336" s="769">
        <f t="shared" si="97"/>
        <v>8939985.9018882141</v>
      </c>
      <c r="AC336" s="769">
        <f t="shared" si="98"/>
        <v>8939985.9018882141</v>
      </c>
      <c r="AD336" s="516">
        <f t="shared" si="105"/>
        <v>2017</v>
      </c>
      <c r="AE336" s="748">
        <f t="shared" si="99"/>
        <v>26819957.705664642</v>
      </c>
      <c r="AF336" s="749">
        <f t="shared" si="100"/>
        <v>0</v>
      </c>
      <c r="AG336" s="746">
        <f t="shared" si="101"/>
        <v>8939985.9018882141</v>
      </c>
      <c r="AH336" s="745">
        <f t="shared" si="102"/>
        <v>17879971.803776428</v>
      </c>
      <c r="AI336" s="11"/>
    </row>
    <row r="337" spans="1:35" s="546" customFormat="1" ht="30" hidden="1" customHeight="1" x14ac:dyDescent="0.2">
      <c r="A337" s="775" t="s">
        <v>1221</v>
      </c>
      <c r="B337" s="760">
        <v>305</v>
      </c>
      <c r="C337" s="692" t="s">
        <v>144</v>
      </c>
      <c r="D337" s="693" t="str">
        <f t="shared" si="90"/>
        <v>2.06.03.02.01</v>
      </c>
      <c r="E337" s="694" t="s">
        <v>955</v>
      </c>
      <c r="F337" s="696"/>
      <c r="G337" s="695" t="s">
        <v>935</v>
      </c>
      <c r="H337" s="692"/>
      <c r="I337" s="711" t="s">
        <v>936</v>
      </c>
      <c r="J337" s="692">
        <v>2017</v>
      </c>
      <c r="K337" s="711" t="s">
        <v>128</v>
      </c>
      <c r="L337" s="696" t="s">
        <v>128</v>
      </c>
      <c r="M337" s="696" t="s">
        <v>128</v>
      </c>
      <c r="N337" s="696" t="s">
        <v>128</v>
      </c>
      <c r="O337" s="696" t="s">
        <v>128</v>
      </c>
      <c r="P337" s="692" t="s">
        <v>130</v>
      </c>
      <c r="Q337" s="814">
        <v>34975521.506708749</v>
      </c>
      <c r="R337" s="726"/>
      <c r="S337" s="516" t="str">
        <f t="shared" si="106"/>
        <v>2.06.03</v>
      </c>
      <c r="T337" s="524" t="str">
        <f t="shared" si="103"/>
        <v>KOMPUTER</v>
      </c>
      <c r="U337" s="516">
        <f t="shared" si="104"/>
        <v>4</v>
      </c>
      <c r="V337" s="769">
        <f t="shared" si="91"/>
        <v>8743880.3766771872</v>
      </c>
      <c r="W337" s="516"/>
      <c r="X337" s="770">
        <f t="shared" si="93"/>
        <v>0</v>
      </c>
      <c r="Y337" s="771"/>
      <c r="Z337" s="769"/>
      <c r="AA337" s="769"/>
      <c r="AB337" s="769">
        <f t="shared" si="97"/>
        <v>8743880.3766771872</v>
      </c>
      <c r="AC337" s="769">
        <f t="shared" si="98"/>
        <v>8743880.3766771872</v>
      </c>
      <c r="AD337" s="516">
        <f t="shared" si="105"/>
        <v>2017</v>
      </c>
      <c r="AE337" s="748">
        <f t="shared" si="99"/>
        <v>17487760.753354374</v>
      </c>
      <c r="AF337" s="749">
        <f t="shared" si="100"/>
        <v>0</v>
      </c>
      <c r="AG337" s="746">
        <f t="shared" si="101"/>
        <v>8743880.3766771872</v>
      </c>
      <c r="AH337" s="745">
        <f t="shared" si="102"/>
        <v>17487760.753354374</v>
      </c>
      <c r="AI337" s="11"/>
    </row>
    <row r="338" spans="1:35" s="546" customFormat="1" ht="30" hidden="1" customHeight="1" x14ac:dyDescent="0.2">
      <c r="A338" s="775" t="s">
        <v>1221</v>
      </c>
      <c r="B338" s="760">
        <v>306</v>
      </c>
      <c r="C338" s="696" t="s">
        <v>678</v>
      </c>
      <c r="D338" s="693" t="str">
        <f t="shared" si="90"/>
        <v>2.06.03.02.03</v>
      </c>
      <c r="E338" s="694" t="s">
        <v>1103</v>
      </c>
      <c r="F338" s="696"/>
      <c r="G338" s="695" t="s">
        <v>935</v>
      </c>
      <c r="H338" s="692"/>
      <c r="I338" s="711" t="s">
        <v>936</v>
      </c>
      <c r="J338" s="692">
        <v>2017</v>
      </c>
      <c r="K338" s="711" t="s">
        <v>128</v>
      </c>
      <c r="L338" s="696" t="s">
        <v>128</v>
      </c>
      <c r="M338" s="696" t="s">
        <v>128</v>
      </c>
      <c r="N338" s="696" t="s">
        <v>128</v>
      </c>
      <c r="O338" s="696" t="s">
        <v>128</v>
      </c>
      <c r="P338" s="692" t="s">
        <v>130</v>
      </c>
      <c r="Q338" s="814">
        <v>19439384.744896498</v>
      </c>
      <c r="R338" s="726"/>
      <c r="S338" s="516" t="str">
        <f t="shared" si="106"/>
        <v>2.06.03</v>
      </c>
      <c r="T338" s="524" t="str">
        <f t="shared" si="103"/>
        <v>KOMPUTER</v>
      </c>
      <c r="U338" s="516">
        <f t="shared" si="104"/>
        <v>4</v>
      </c>
      <c r="V338" s="769">
        <f t="shared" si="91"/>
        <v>4859846.1862241244</v>
      </c>
      <c r="W338" s="516"/>
      <c r="X338" s="770">
        <f t="shared" si="93"/>
        <v>0</v>
      </c>
      <c r="Y338" s="771"/>
      <c r="Z338" s="769"/>
      <c r="AA338" s="769"/>
      <c r="AB338" s="769">
        <f t="shared" si="97"/>
        <v>4859846.1862241244</v>
      </c>
      <c r="AC338" s="769">
        <f t="shared" si="98"/>
        <v>4859846.1862241244</v>
      </c>
      <c r="AD338" s="516">
        <f t="shared" si="105"/>
        <v>2017</v>
      </c>
      <c r="AE338" s="748">
        <f t="shared" si="99"/>
        <v>9719692.3724482488</v>
      </c>
      <c r="AF338" s="749">
        <f t="shared" si="100"/>
        <v>0</v>
      </c>
      <c r="AG338" s="746">
        <f t="shared" si="101"/>
        <v>4859846.1862241244</v>
      </c>
      <c r="AH338" s="745">
        <f t="shared" si="102"/>
        <v>9719692.3724482488</v>
      </c>
      <c r="AI338" s="11"/>
    </row>
    <row r="339" spans="1:35" s="546" customFormat="1" ht="30" hidden="1" customHeight="1" x14ac:dyDescent="0.2">
      <c r="A339" s="775" t="s">
        <v>1221</v>
      </c>
      <c r="B339" s="760">
        <v>307</v>
      </c>
      <c r="C339" s="692" t="s">
        <v>340</v>
      </c>
      <c r="D339" s="693" t="str">
        <f t="shared" si="90"/>
        <v>2.06.03.05.03</v>
      </c>
      <c r="E339" s="694" t="s">
        <v>162</v>
      </c>
      <c r="F339" s="696"/>
      <c r="G339" s="695" t="s">
        <v>935</v>
      </c>
      <c r="H339" s="692"/>
      <c r="I339" s="711" t="s">
        <v>936</v>
      </c>
      <c r="J339" s="692">
        <v>2017</v>
      </c>
      <c r="K339" s="711" t="s">
        <v>128</v>
      </c>
      <c r="L339" s="696" t="s">
        <v>128</v>
      </c>
      <c r="M339" s="696" t="s">
        <v>128</v>
      </c>
      <c r="N339" s="696" t="s">
        <v>128</v>
      </c>
      <c r="O339" s="696" t="s">
        <v>128</v>
      </c>
      <c r="P339" s="692" t="s">
        <v>130</v>
      </c>
      <c r="Q339" s="814">
        <v>17952753.23581351</v>
      </c>
      <c r="R339" s="726"/>
      <c r="S339" s="516" t="str">
        <f t="shared" si="106"/>
        <v>2.06.03</v>
      </c>
      <c r="T339" s="524" t="str">
        <f t="shared" si="103"/>
        <v>KOMPUTER</v>
      </c>
      <c r="U339" s="516">
        <f t="shared" si="104"/>
        <v>4</v>
      </c>
      <c r="V339" s="769">
        <f t="shared" si="91"/>
        <v>4488188.3089533774</v>
      </c>
      <c r="W339" s="516"/>
      <c r="X339" s="770">
        <f t="shared" si="93"/>
        <v>0</v>
      </c>
      <c r="Y339" s="771"/>
      <c r="Z339" s="769"/>
      <c r="AA339" s="769"/>
      <c r="AB339" s="769">
        <f t="shared" si="97"/>
        <v>4488188.3089533774</v>
      </c>
      <c r="AC339" s="769">
        <f t="shared" si="98"/>
        <v>4488188.3089533774</v>
      </c>
      <c r="AD339" s="516">
        <f t="shared" si="105"/>
        <v>2017</v>
      </c>
      <c r="AE339" s="748">
        <f t="shared" si="99"/>
        <v>8976376.6179067548</v>
      </c>
      <c r="AF339" s="749">
        <f t="shared" si="100"/>
        <v>0</v>
      </c>
      <c r="AG339" s="746">
        <f t="shared" si="101"/>
        <v>4488188.3089533774</v>
      </c>
      <c r="AH339" s="745">
        <f t="shared" si="102"/>
        <v>8976376.6179067548</v>
      </c>
      <c r="AI339" s="11"/>
    </row>
    <row r="340" spans="1:35" s="546" customFormat="1" ht="30" hidden="1" customHeight="1" x14ac:dyDescent="0.2">
      <c r="A340" s="775" t="s">
        <v>1221</v>
      </c>
      <c r="B340" s="760">
        <v>308</v>
      </c>
      <c r="C340" s="692" t="s">
        <v>340</v>
      </c>
      <c r="D340" s="693" t="str">
        <f t="shared" si="90"/>
        <v>2.06.03.05.03</v>
      </c>
      <c r="E340" s="694" t="s">
        <v>162</v>
      </c>
      <c r="F340" s="696"/>
      <c r="G340" s="695" t="s">
        <v>935</v>
      </c>
      <c r="H340" s="692"/>
      <c r="I340" s="711" t="s">
        <v>936</v>
      </c>
      <c r="J340" s="692">
        <v>2017</v>
      </c>
      <c r="K340" s="711" t="s">
        <v>128</v>
      </c>
      <c r="L340" s="696" t="s">
        <v>128</v>
      </c>
      <c r="M340" s="696" t="s">
        <v>128</v>
      </c>
      <c r="N340" s="696" t="s">
        <v>128</v>
      </c>
      <c r="O340" s="696" t="s">
        <v>128</v>
      </c>
      <c r="P340" s="692" t="s">
        <v>130</v>
      </c>
      <c r="Q340" s="814">
        <v>3031350.9964984502</v>
      </c>
      <c r="R340" s="726"/>
      <c r="S340" s="516" t="str">
        <f t="shared" si="106"/>
        <v>2.06.03</v>
      </c>
      <c r="T340" s="524" t="str">
        <f t="shared" si="103"/>
        <v>KOMPUTER</v>
      </c>
      <c r="U340" s="516">
        <f t="shared" si="104"/>
        <v>4</v>
      </c>
      <c r="V340" s="769">
        <f t="shared" si="91"/>
        <v>757837.74912461254</v>
      </c>
      <c r="W340" s="516"/>
      <c r="X340" s="770">
        <f t="shared" si="93"/>
        <v>0</v>
      </c>
      <c r="Y340" s="771"/>
      <c r="Z340" s="769"/>
      <c r="AA340" s="769"/>
      <c r="AB340" s="769">
        <f t="shared" si="97"/>
        <v>757837.74912461254</v>
      </c>
      <c r="AC340" s="769">
        <f t="shared" si="98"/>
        <v>757837.74912461254</v>
      </c>
      <c r="AD340" s="516">
        <f t="shared" si="105"/>
        <v>2017</v>
      </c>
      <c r="AE340" s="748">
        <f t="shared" si="99"/>
        <v>1515675.4982492251</v>
      </c>
      <c r="AF340" s="749">
        <f t="shared" si="100"/>
        <v>0</v>
      </c>
      <c r="AG340" s="746">
        <f t="shared" si="101"/>
        <v>757837.74912461254</v>
      </c>
      <c r="AH340" s="745">
        <f t="shared" si="102"/>
        <v>1515675.4982492251</v>
      </c>
      <c r="AI340" s="11"/>
    </row>
    <row r="341" spans="1:35" s="546" customFormat="1" ht="30" hidden="1" customHeight="1" x14ac:dyDescent="0.2">
      <c r="A341" s="775" t="s">
        <v>1221</v>
      </c>
      <c r="B341" s="760">
        <v>309</v>
      </c>
      <c r="C341" s="696" t="s">
        <v>144</v>
      </c>
      <c r="D341" s="693" t="str">
        <f t="shared" si="90"/>
        <v>2.06.03.02.01</v>
      </c>
      <c r="E341" s="694" t="s">
        <v>955</v>
      </c>
      <c r="F341" s="696" t="s">
        <v>658</v>
      </c>
      <c r="G341" s="695" t="s">
        <v>957</v>
      </c>
      <c r="H341" s="692"/>
      <c r="I341" s="711" t="s">
        <v>936</v>
      </c>
      <c r="J341" s="692">
        <v>2018</v>
      </c>
      <c r="K341" s="711" t="s">
        <v>128</v>
      </c>
      <c r="L341" s="696" t="s">
        <v>128</v>
      </c>
      <c r="M341" s="696" t="s">
        <v>128</v>
      </c>
      <c r="N341" s="696" t="s">
        <v>128</v>
      </c>
      <c r="O341" s="696" t="s">
        <v>128</v>
      </c>
      <c r="P341" s="692" t="s">
        <v>130</v>
      </c>
      <c r="Q341" s="814">
        <v>19329545</v>
      </c>
      <c r="R341" s="726"/>
      <c r="S341" s="516" t="str">
        <f t="shared" si="106"/>
        <v>2.06.03</v>
      </c>
      <c r="T341" s="524" t="str">
        <f t="shared" si="103"/>
        <v>KOMPUTER</v>
      </c>
      <c r="U341" s="516">
        <f t="shared" si="104"/>
        <v>4</v>
      </c>
      <c r="V341" s="769">
        <f t="shared" si="91"/>
        <v>4832386.25</v>
      </c>
      <c r="W341" s="516"/>
      <c r="X341" s="770"/>
      <c r="Y341" s="771"/>
      <c r="Z341" s="769"/>
      <c r="AA341" s="769"/>
      <c r="AB341" s="769"/>
      <c r="AC341" s="769">
        <f t="shared" si="98"/>
        <v>4832386.25</v>
      </c>
      <c r="AD341" s="516">
        <f t="shared" si="105"/>
        <v>2018</v>
      </c>
      <c r="AE341" s="748">
        <f t="shared" si="99"/>
        <v>14497158.75</v>
      </c>
      <c r="AF341" s="749">
        <f t="shared" si="100"/>
        <v>0</v>
      </c>
      <c r="AG341" s="746">
        <f t="shared" si="101"/>
        <v>0</v>
      </c>
      <c r="AH341" s="745">
        <f t="shared" si="102"/>
        <v>4832386.25</v>
      </c>
      <c r="AI341" s="11"/>
    </row>
    <row r="342" spans="1:35" s="546" customFormat="1" ht="30" hidden="1" customHeight="1" x14ac:dyDescent="0.2">
      <c r="A342" s="775" t="s">
        <v>1221</v>
      </c>
      <c r="B342" s="760">
        <v>310</v>
      </c>
      <c r="C342" s="696" t="s">
        <v>678</v>
      </c>
      <c r="D342" s="693" t="str">
        <f t="shared" si="90"/>
        <v>2.06.03.02.03</v>
      </c>
      <c r="E342" s="694" t="s">
        <v>956</v>
      </c>
      <c r="F342" s="696" t="s">
        <v>248</v>
      </c>
      <c r="G342" s="695" t="s">
        <v>600</v>
      </c>
      <c r="H342" s="692"/>
      <c r="I342" s="711" t="s">
        <v>936</v>
      </c>
      <c r="J342" s="692">
        <v>2018</v>
      </c>
      <c r="K342" s="711" t="s">
        <v>128</v>
      </c>
      <c r="L342" s="696" t="s">
        <v>128</v>
      </c>
      <c r="M342" s="696" t="s">
        <v>128</v>
      </c>
      <c r="N342" s="696" t="s">
        <v>128</v>
      </c>
      <c r="O342" s="696" t="s">
        <v>128</v>
      </c>
      <c r="P342" s="692" t="s">
        <v>130</v>
      </c>
      <c r="Q342" s="814">
        <v>18942955</v>
      </c>
      <c r="R342" s="726"/>
      <c r="S342" s="516" t="str">
        <f t="shared" si="106"/>
        <v>2.06.03</v>
      </c>
      <c r="T342" s="524" t="str">
        <f t="shared" si="103"/>
        <v>KOMPUTER</v>
      </c>
      <c r="U342" s="516">
        <f t="shared" si="104"/>
        <v>4</v>
      </c>
      <c r="V342" s="769">
        <f t="shared" si="91"/>
        <v>4735738.75</v>
      </c>
      <c r="W342" s="516"/>
      <c r="X342" s="770"/>
      <c r="Y342" s="771"/>
      <c r="Z342" s="769"/>
      <c r="AA342" s="769"/>
      <c r="AB342" s="769"/>
      <c r="AC342" s="769">
        <f t="shared" si="98"/>
        <v>4735738.75</v>
      </c>
      <c r="AD342" s="516">
        <f t="shared" si="105"/>
        <v>2018</v>
      </c>
      <c r="AE342" s="748">
        <f t="shared" si="99"/>
        <v>14207216.25</v>
      </c>
      <c r="AF342" s="749">
        <f t="shared" si="100"/>
        <v>0</v>
      </c>
      <c r="AG342" s="746">
        <f t="shared" si="101"/>
        <v>0</v>
      </c>
      <c r="AH342" s="745">
        <f t="shared" si="102"/>
        <v>4735738.75</v>
      </c>
      <c r="AI342" s="11"/>
    </row>
    <row r="343" spans="1:35" s="546" customFormat="1" ht="30" hidden="1" customHeight="1" x14ac:dyDescent="0.2">
      <c r="A343" s="775" t="s">
        <v>1221</v>
      </c>
      <c r="B343" s="760">
        <v>311</v>
      </c>
      <c r="C343" s="696" t="s">
        <v>954</v>
      </c>
      <c r="D343" s="693" t="str">
        <f t="shared" si="90"/>
        <v>2.06.04.07.06</v>
      </c>
      <c r="E343" s="694" t="s">
        <v>161</v>
      </c>
      <c r="F343" s="696" t="s">
        <v>658</v>
      </c>
      <c r="G343" s="695" t="s">
        <v>249</v>
      </c>
      <c r="H343" s="692"/>
      <c r="I343" s="711" t="s">
        <v>252</v>
      </c>
      <c r="J343" s="692">
        <v>2018</v>
      </c>
      <c r="K343" s="711" t="s">
        <v>128</v>
      </c>
      <c r="L343" s="696" t="s">
        <v>128</v>
      </c>
      <c r="M343" s="696" t="s">
        <v>128</v>
      </c>
      <c r="N343" s="696" t="s">
        <v>128</v>
      </c>
      <c r="O343" s="696" t="s">
        <v>128</v>
      </c>
      <c r="P343" s="692" t="s">
        <v>130</v>
      </c>
      <c r="Q343" s="814">
        <v>17893636</v>
      </c>
      <c r="R343" s="726"/>
      <c r="S343" s="516" t="str">
        <f t="shared" si="106"/>
        <v>2.06.04</v>
      </c>
      <c r="T343" s="524" t="str">
        <f t="shared" si="103"/>
        <v>MEJA DAN KURSI KERJA/RAPAT PEJABAT</v>
      </c>
      <c r="U343" s="516">
        <f t="shared" si="104"/>
        <v>5</v>
      </c>
      <c r="V343" s="769">
        <f t="shared" si="91"/>
        <v>3578727.2</v>
      </c>
      <c r="W343" s="516"/>
      <c r="X343" s="770"/>
      <c r="Y343" s="771"/>
      <c r="Z343" s="769"/>
      <c r="AA343" s="769"/>
      <c r="AB343" s="769"/>
      <c r="AC343" s="769">
        <f t="shared" si="98"/>
        <v>3578727.2</v>
      </c>
      <c r="AD343" s="516">
        <f t="shared" si="105"/>
        <v>2018</v>
      </c>
      <c r="AE343" s="748">
        <f t="shared" si="99"/>
        <v>14314908.800000001</v>
      </c>
      <c r="AF343" s="749">
        <f t="shared" si="100"/>
        <v>0</v>
      </c>
      <c r="AG343" s="746">
        <f t="shared" si="101"/>
        <v>0</v>
      </c>
      <c r="AH343" s="745">
        <f t="shared" si="102"/>
        <v>3578727.2</v>
      </c>
      <c r="AI343" s="11"/>
    </row>
    <row r="344" spans="1:35" s="546" customFormat="1" ht="30" hidden="1" customHeight="1" x14ac:dyDescent="0.2">
      <c r="A344" s="775"/>
      <c r="B344" s="760">
        <v>312</v>
      </c>
      <c r="C344" s="696" t="s">
        <v>220</v>
      </c>
      <c r="D344" s="693" t="str">
        <f t="shared" si="90"/>
        <v>2.06.01.04.04</v>
      </c>
      <c r="E344" s="694" t="s">
        <v>1018</v>
      </c>
      <c r="F344" s="696" t="s">
        <v>1232</v>
      </c>
      <c r="G344" s="695" t="s">
        <v>301</v>
      </c>
      <c r="H344" s="692"/>
      <c r="I344" s="711" t="s">
        <v>1233</v>
      </c>
      <c r="J344" s="692">
        <v>2019</v>
      </c>
      <c r="K344" s="711" t="s">
        <v>128</v>
      </c>
      <c r="L344" s="696" t="s">
        <v>128</v>
      </c>
      <c r="M344" s="696" t="s">
        <v>128</v>
      </c>
      <c r="N344" s="696" t="s">
        <v>128</v>
      </c>
      <c r="O344" s="696" t="s">
        <v>128</v>
      </c>
      <c r="P344" s="692" t="s">
        <v>130</v>
      </c>
      <c r="Q344" s="697">
        <v>61930000</v>
      </c>
      <c r="R344" s="726"/>
      <c r="S344" s="516" t="str">
        <f t="shared" si="106"/>
        <v>2.06.01</v>
      </c>
      <c r="T344" s="524" t="str">
        <f t="shared" si="103"/>
        <v>ALAT KANTOR</v>
      </c>
      <c r="U344" s="516">
        <f t="shared" si="104"/>
        <v>5</v>
      </c>
      <c r="V344" s="769">
        <f t="shared" si="91"/>
        <v>12386000</v>
      </c>
      <c r="W344" s="516"/>
      <c r="X344" s="770"/>
      <c r="Y344" s="771"/>
      <c r="Z344" s="769"/>
      <c r="AA344" s="769"/>
      <c r="AB344" s="769"/>
      <c r="AC344" s="769"/>
      <c r="AD344" s="516">
        <f>J344</f>
        <v>2019</v>
      </c>
      <c r="AE344" s="769"/>
      <c r="AF344" s="745"/>
      <c r="AG344" s="745"/>
      <c r="AH344" s="745"/>
      <c r="AI344" s="11"/>
    </row>
    <row r="345" spans="1:35" s="546" customFormat="1" ht="30" hidden="1" customHeight="1" x14ac:dyDescent="0.2">
      <c r="A345" s="775"/>
      <c r="B345" s="760">
        <v>313</v>
      </c>
      <c r="C345" s="696" t="s">
        <v>144</v>
      </c>
      <c r="D345" s="693" t="str">
        <f t="shared" si="90"/>
        <v>2.06.03.02.01</v>
      </c>
      <c r="E345" s="694" t="s">
        <v>955</v>
      </c>
      <c r="F345" s="696" t="s">
        <v>248</v>
      </c>
      <c r="G345" s="695" t="s">
        <v>1234</v>
      </c>
      <c r="H345" s="692"/>
      <c r="I345" s="711" t="s">
        <v>1235</v>
      </c>
      <c r="J345" s="692">
        <v>2019</v>
      </c>
      <c r="K345" s="711" t="s">
        <v>128</v>
      </c>
      <c r="L345" s="696" t="s">
        <v>128</v>
      </c>
      <c r="M345" s="696" t="s">
        <v>128</v>
      </c>
      <c r="N345" s="696" t="s">
        <v>128</v>
      </c>
      <c r="O345" s="696" t="s">
        <v>128</v>
      </c>
      <c r="P345" s="692" t="s">
        <v>130</v>
      </c>
      <c r="Q345" s="697">
        <v>19850000</v>
      </c>
      <c r="R345" s="726"/>
      <c r="S345" s="516" t="str">
        <f t="shared" si="106"/>
        <v>2.06.03</v>
      </c>
      <c r="T345" s="524" t="str">
        <f t="shared" si="103"/>
        <v>KOMPUTER</v>
      </c>
      <c r="U345" s="516">
        <f t="shared" si="104"/>
        <v>4</v>
      </c>
      <c r="V345" s="769">
        <f t="shared" si="91"/>
        <v>4962500</v>
      </c>
      <c r="W345" s="516"/>
      <c r="X345" s="770"/>
      <c r="Y345" s="771"/>
      <c r="Z345" s="769"/>
      <c r="AA345" s="769"/>
      <c r="AB345" s="769"/>
      <c r="AC345" s="769"/>
      <c r="AD345" s="516">
        <f t="shared" ref="AD345:AD350" si="107">J345</f>
        <v>2019</v>
      </c>
      <c r="AE345" s="769"/>
      <c r="AF345" s="745"/>
      <c r="AG345" s="745"/>
      <c r="AH345" s="745"/>
      <c r="AI345" s="11"/>
    </row>
    <row r="346" spans="1:35" s="546" customFormat="1" ht="30" hidden="1" customHeight="1" x14ac:dyDescent="0.2">
      <c r="A346" s="775"/>
      <c r="B346" s="760">
        <v>314</v>
      </c>
      <c r="C346" s="696" t="s">
        <v>678</v>
      </c>
      <c r="D346" s="693" t="str">
        <f t="shared" si="90"/>
        <v>2.06.03.02.03</v>
      </c>
      <c r="E346" s="694" t="s">
        <v>956</v>
      </c>
      <c r="F346" s="696" t="s">
        <v>1236</v>
      </c>
      <c r="G346" s="695" t="s">
        <v>1237</v>
      </c>
      <c r="H346" s="692"/>
      <c r="I346" s="711" t="s">
        <v>1235</v>
      </c>
      <c r="J346" s="692">
        <v>2019</v>
      </c>
      <c r="K346" s="711" t="s">
        <v>128</v>
      </c>
      <c r="L346" s="696" t="s">
        <v>128</v>
      </c>
      <c r="M346" s="696" t="s">
        <v>128</v>
      </c>
      <c r="N346" s="696" t="s">
        <v>128</v>
      </c>
      <c r="O346" s="696" t="s">
        <v>128</v>
      </c>
      <c r="P346" s="692" t="s">
        <v>130</v>
      </c>
      <c r="Q346" s="697">
        <v>99660000</v>
      </c>
      <c r="R346" s="726"/>
      <c r="S346" s="516" t="str">
        <f t="shared" si="106"/>
        <v>2.06.03</v>
      </c>
      <c r="T346" s="524" t="str">
        <f t="shared" si="103"/>
        <v>KOMPUTER</v>
      </c>
      <c r="U346" s="516">
        <f t="shared" si="104"/>
        <v>4</v>
      </c>
      <c r="V346" s="769">
        <f t="shared" si="91"/>
        <v>24915000</v>
      </c>
      <c r="W346" s="516"/>
      <c r="X346" s="770"/>
      <c r="Y346" s="771"/>
      <c r="Z346" s="769"/>
      <c r="AA346" s="769"/>
      <c r="AB346" s="769"/>
      <c r="AC346" s="769"/>
      <c r="AD346" s="516">
        <f t="shared" si="107"/>
        <v>2019</v>
      </c>
      <c r="AE346" s="769"/>
      <c r="AF346" s="745"/>
      <c r="AG346" s="745"/>
      <c r="AH346" s="745"/>
      <c r="AI346" s="11"/>
    </row>
    <row r="347" spans="1:35" s="546" customFormat="1" ht="30" hidden="1" customHeight="1" x14ac:dyDescent="0.2">
      <c r="A347" s="775"/>
      <c r="B347" s="760">
        <v>315</v>
      </c>
      <c r="C347" s="696" t="s">
        <v>337</v>
      </c>
      <c r="D347" s="693" t="str">
        <f t="shared" si="90"/>
        <v>2.06.02.06.03</v>
      </c>
      <c r="E347" s="694" t="s">
        <v>172</v>
      </c>
      <c r="F347" s="696" t="s">
        <v>658</v>
      </c>
      <c r="G347" s="695" t="s">
        <v>1126</v>
      </c>
      <c r="H347" s="692"/>
      <c r="I347" s="711" t="s">
        <v>1235</v>
      </c>
      <c r="J347" s="692">
        <v>2019</v>
      </c>
      <c r="K347" s="711" t="s">
        <v>128</v>
      </c>
      <c r="L347" s="696" t="s">
        <v>128</v>
      </c>
      <c r="M347" s="696" t="s">
        <v>128</v>
      </c>
      <c r="N347" s="696" t="s">
        <v>128</v>
      </c>
      <c r="O347" s="696" t="s">
        <v>128</v>
      </c>
      <c r="P347" s="692" t="s">
        <v>130</v>
      </c>
      <c r="Q347" s="697">
        <v>16000000</v>
      </c>
      <c r="R347" s="726"/>
      <c r="S347" s="516" t="str">
        <f t="shared" si="106"/>
        <v>2.06.02</v>
      </c>
      <c r="T347" s="524" t="str">
        <f t="shared" si="103"/>
        <v>ALAT RUMAH TANGGA</v>
      </c>
      <c r="U347" s="516">
        <f t="shared" si="104"/>
        <v>5</v>
      </c>
      <c r="V347" s="769">
        <f t="shared" si="91"/>
        <v>3200000</v>
      </c>
      <c r="W347" s="516"/>
      <c r="X347" s="770"/>
      <c r="Y347" s="771"/>
      <c r="Z347" s="769"/>
      <c r="AA347" s="769"/>
      <c r="AB347" s="769"/>
      <c r="AC347" s="769"/>
      <c r="AD347" s="516">
        <f t="shared" si="107"/>
        <v>2019</v>
      </c>
      <c r="AE347" s="769"/>
      <c r="AF347" s="745"/>
      <c r="AG347" s="745"/>
      <c r="AH347" s="745"/>
      <c r="AI347" s="11"/>
    </row>
    <row r="348" spans="1:35" s="546" customFormat="1" ht="30" hidden="1" customHeight="1" x14ac:dyDescent="0.2">
      <c r="A348" s="775"/>
      <c r="B348" s="760">
        <v>316</v>
      </c>
      <c r="C348" s="696" t="s">
        <v>1214</v>
      </c>
      <c r="D348" s="693" t="str">
        <f t="shared" si="90"/>
        <v>2.06.04.03.06</v>
      </c>
      <c r="E348" s="694" t="s">
        <v>1240</v>
      </c>
      <c r="F348" s="696"/>
      <c r="G348" s="695"/>
      <c r="H348" s="692"/>
      <c r="I348" s="711" t="s">
        <v>936</v>
      </c>
      <c r="J348" s="692">
        <v>2019</v>
      </c>
      <c r="K348" s="711" t="s">
        <v>128</v>
      </c>
      <c r="L348" s="696" t="s">
        <v>128</v>
      </c>
      <c r="M348" s="696" t="s">
        <v>128</v>
      </c>
      <c r="N348" s="696" t="s">
        <v>128</v>
      </c>
      <c r="O348" s="696" t="s">
        <v>128</v>
      </c>
      <c r="P348" s="692" t="s">
        <v>130</v>
      </c>
      <c r="Q348" s="697">
        <v>67309000</v>
      </c>
      <c r="R348" s="726"/>
      <c r="S348" s="516" t="str">
        <f t="shared" si="106"/>
        <v>2.06.04</v>
      </c>
      <c r="T348" s="524" t="str">
        <f t="shared" si="103"/>
        <v>MEJA DAN KURSI KERJA/RAPAT PEJABAT</v>
      </c>
      <c r="U348" s="516">
        <f t="shared" si="104"/>
        <v>5</v>
      </c>
      <c r="V348" s="769">
        <f t="shared" si="91"/>
        <v>13461800</v>
      </c>
      <c r="W348" s="516"/>
      <c r="X348" s="770"/>
      <c r="Y348" s="771"/>
      <c r="Z348" s="769"/>
      <c r="AA348" s="769"/>
      <c r="AB348" s="769"/>
      <c r="AC348" s="769"/>
      <c r="AD348" s="516">
        <f t="shared" si="107"/>
        <v>2019</v>
      </c>
      <c r="AE348" s="769"/>
      <c r="AF348" s="745"/>
      <c r="AG348" s="745"/>
      <c r="AH348" s="745"/>
      <c r="AI348" s="11"/>
    </row>
    <row r="349" spans="1:35" s="546" customFormat="1" ht="30" hidden="1" customHeight="1" x14ac:dyDescent="0.2">
      <c r="A349" s="775"/>
      <c r="B349" s="760">
        <v>317</v>
      </c>
      <c r="C349" s="696" t="s">
        <v>215</v>
      </c>
      <c r="D349" s="693" t="str">
        <f t="shared" si="90"/>
        <v>2.06.04.01.06</v>
      </c>
      <c r="E349" s="694" t="s">
        <v>1239</v>
      </c>
      <c r="F349" s="696"/>
      <c r="G349" s="695"/>
      <c r="H349" s="692"/>
      <c r="I349" s="711" t="s">
        <v>936</v>
      </c>
      <c r="J349" s="692">
        <v>2019</v>
      </c>
      <c r="K349" s="711" t="s">
        <v>128</v>
      </c>
      <c r="L349" s="696" t="s">
        <v>128</v>
      </c>
      <c r="M349" s="696" t="s">
        <v>128</v>
      </c>
      <c r="N349" s="696" t="s">
        <v>128</v>
      </c>
      <c r="O349" s="696" t="s">
        <v>128</v>
      </c>
      <c r="P349" s="692" t="s">
        <v>130</v>
      </c>
      <c r="Q349" s="697">
        <v>97900000</v>
      </c>
      <c r="R349" s="726"/>
      <c r="S349" s="516" t="str">
        <f t="shared" si="106"/>
        <v>2.06.04</v>
      </c>
      <c r="T349" s="524" t="str">
        <f t="shared" si="103"/>
        <v>MEJA DAN KURSI KERJA/RAPAT PEJABAT</v>
      </c>
      <c r="U349" s="516">
        <f t="shared" si="104"/>
        <v>5</v>
      </c>
      <c r="V349" s="769">
        <f t="shared" si="91"/>
        <v>19580000</v>
      </c>
      <c r="W349" s="516"/>
      <c r="X349" s="770"/>
      <c r="Y349" s="771"/>
      <c r="Z349" s="769"/>
      <c r="AA349" s="769"/>
      <c r="AB349" s="769"/>
      <c r="AC349" s="769"/>
      <c r="AD349" s="516">
        <f t="shared" si="107"/>
        <v>2019</v>
      </c>
      <c r="AE349" s="769"/>
      <c r="AF349" s="745"/>
      <c r="AG349" s="745"/>
      <c r="AH349" s="745"/>
      <c r="AI349" s="11"/>
    </row>
    <row r="350" spans="1:35" s="546" customFormat="1" ht="30" hidden="1" customHeight="1" x14ac:dyDescent="0.2">
      <c r="A350" s="775"/>
      <c r="B350" s="760">
        <v>318</v>
      </c>
      <c r="C350" s="696" t="s">
        <v>1242</v>
      </c>
      <c r="D350" s="693" t="str">
        <f t="shared" si="90"/>
        <v>2.06.02.01.10</v>
      </c>
      <c r="E350" s="694" t="s">
        <v>1241</v>
      </c>
      <c r="F350" s="696" t="s">
        <v>248</v>
      </c>
      <c r="G350" s="695"/>
      <c r="H350" s="692"/>
      <c r="I350" s="711" t="s">
        <v>936</v>
      </c>
      <c r="J350" s="692">
        <v>2019</v>
      </c>
      <c r="K350" s="711" t="s">
        <v>128</v>
      </c>
      <c r="L350" s="696" t="s">
        <v>128</v>
      </c>
      <c r="M350" s="696" t="s">
        <v>128</v>
      </c>
      <c r="N350" s="696" t="s">
        <v>128</v>
      </c>
      <c r="O350" s="696" t="s">
        <v>128</v>
      </c>
      <c r="P350" s="692" t="s">
        <v>130</v>
      </c>
      <c r="Q350" s="697">
        <v>97988000</v>
      </c>
      <c r="R350" s="726"/>
      <c r="S350" s="516" t="str">
        <f t="shared" si="106"/>
        <v>2.06.02</v>
      </c>
      <c r="T350" s="524" t="str">
        <f t="shared" si="103"/>
        <v>ALAT RUMAH TANGGA</v>
      </c>
      <c r="U350" s="516">
        <f t="shared" si="104"/>
        <v>5</v>
      </c>
      <c r="V350" s="769">
        <f t="shared" si="91"/>
        <v>19597600</v>
      </c>
      <c r="W350" s="516"/>
      <c r="X350" s="770"/>
      <c r="Y350" s="771"/>
      <c r="Z350" s="769"/>
      <c r="AA350" s="769"/>
      <c r="AB350" s="769"/>
      <c r="AC350" s="769"/>
      <c r="AD350" s="516">
        <f t="shared" si="107"/>
        <v>2019</v>
      </c>
      <c r="AE350" s="769"/>
      <c r="AF350" s="745"/>
      <c r="AG350" s="745"/>
      <c r="AH350" s="745"/>
      <c r="AI350" s="11"/>
    </row>
    <row r="351" spans="1:35" s="546" customFormat="1" ht="30" hidden="1" customHeight="1" x14ac:dyDescent="0.2">
      <c r="A351" s="11"/>
      <c r="B351" s="760"/>
      <c r="C351" s="696"/>
      <c r="D351" s="693"/>
      <c r="E351" s="694"/>
      <c r="F351" s="696"/>
      <c r="G351" s="695" t="s">
        <v>935</v>
      </c>
      <c r="H351" s="692"/>
      <c r="I351" s="711" t="s">
        <v>935</v>
      </c>
      <c r="J351" s="692"/>
      <c r="K351" s="711"/>
      <c r="L351" s="696"/>
      <c r="M351" s="696"/>
      <c r="N351" s="696"/>
      <c r="O351" s="696"/>
      <c r="P351" s="692"/>
      <c r="Q351" s="697"/>
      <c r="R351" s="726"/>
      <c r="S351" s="516"/>
      <c r="T351" s="524"/>
      <c r="U351" s="516"/>
      <c r="V351" s="769"/>
      <c r="W351" s="516"/>
      <c r="X351" s="770"/>
      <c r="Y351" s="771"/>
      <c r="Z351" s="769"/>
      <c r="AA351" s="769"/>
      <c r="AB351" s="769"/>
      <c r="AC351" s="769"/>
      <c r="AD351" s="516"/>
      <c r="AE351" s="769"/>
      <c r="AF351" s="745"/>
      <c r="AG351" s="745"/>
      <c r="AH351" s="745"/>
      <c r="AI351" s="11"/>
    </row>
    <row r="352" spans="1:35" s="238" customFormat="1" ht="32" hidden="1" x14ac:dyDescent="0.2">
      <c r="B352" s="764" t="s">
        <v>35</v>
      </c>
      <c r="C352" s="702"/>
      <c r="D352" s="693" t="str">
        <f t="shared" ref="D352:D375" si="108">MID(C352,2,18)</f>
        <v/>
      </c>
      <c r="E352" s="607" t="s">
        <v>1104</v>
      </c>
      <c r="F352" s="729"/>
      <c r="G352" s="729" t="s">
        <v>935</v>
      </c>
      <c r="H352" s="729"/>
      <c r="I352" s="729" t="s">
        <v>935</v>
      </c>
      <c r="J352" s="691"/>
      <c r="K352" s="729"/>
      <c r="L352" s="729"/>
      <c r="M352" s="729"/>
      <c r="N352" s="729"/>
      <c r="O352" s="729"/>
      <c r="P352" s="691"/>
      <c r="Q352" s="730">
        <f>SUBTOTAL(9,Q353:Q369)</f>
        <v>0</v>
      </c>
      <c r="R352" s="731"/>
      <c r="S352" s="516" t="str">
        <f t="shared" ref="S352:S375" si="109">MID(C352,2,7)</f>
        <v/>
      </c>
      <c r="T352" s="524"/>
      <c r="U352" s="516"/>
      <c r="V352" s="769"/>
      <c r="W352" s="516"/>
      <c r="X352" s="773">
        <f>SUM(X353:X368)</f>
        <v>66185848.407720007</v>
      </c>
      <c r="Y352" s="596">
        <f t="shared" ref="Y352:AA352" si="110">SUM(Y353:Y368)</f>
        <v>36086084.20386</v>
      </c>
      <c r="Z352" s="551">
        <f>SUM(Z353:Z368)</f>
        <v>36086084.20386</v>
      </c>
      <c r="AA352" s="551">
        <f t="shared" si="110"/>
        <v>31115084.203860004</v>
      </c>
      <c r="AB352" s="551">
        <f>SUM(AB353:AB369)</f>
        <v>13643705.33333334</v>
      </c>
      <c r="AC352" s="769">
        <f t="shared" si="98"/>
        <v>0</v>
      </c>
      <c r="AD352" s="597"/>
      <c r="AE352" s="551">
        <f>SUM(AE353:AE369)</f>
        <v>8059156.0000000196</v>
      </c>
      <c r="AF352" s="551">
        <f>SUM(AF353:AF368)</f>
        <v>169473101.01929998</v>
      </c>
      <c r="AG352" s="551">
        <f>SUM(AG353:AG369)</f>
        <v>183116806.35263333</v>
      </c>
      <c r="AH352" s="551">
        <f>SUM(AH353:AH369)</f>
        <v>185803191.68596667</v>
      </c>
      <c r="AI352" s="759"/>
    </row>
    <row r="353" spans="1:35" ht="30" hidden="1" customHeight="1" x14ac:dyDescent="0.2">
      <c r="A353" s="775" t="s">
        <v>1222</v>
      </c>
      <c r="B353" s="760">
        <v>1</v>
      </c>
      <c r="C353" s="696" t="s">
        <v>1223</v>
      </c>
      <c r="D353" s="693" t="str">
        <f t="shared" si="108"/>
        <v>2.07.01.01.82</v>
      </c>
      <c r="E353" s="694" t="s">
        <v>172</v>
      </c>
      <c r="F353" s="603" t="s">
        <v>128</v>
      </c>
      <c r="G353" s="695" t="s">
        <v>1148</v>
      </c>
      <c r="H353" s="692" t="s">
        <v>312</v>
      </c>
      <c r="I353" s="695" t="s">
        <v>495</v>
      </c>
      <c r="J353" s="692">
        <v>2011</v>
      </c>
      <c r="K353" s="696" t="s">
        <v>128</v>
      </c>
      <c r="L353" s="696" t="s">
        <v>128</v>
      </c>
      <c r="M353" s="696" t="s">
        <v>128</v>
      </c>
      <c r="N353" s="696" t="s">
        <v>128</v>
      </c>
      <c r="O353" s="696" t="s">
        <v>128</v>
      </c>
      <c r="P353" s="692" t="s">
        <v>130</v>
      </c>
      <c r="Q353" s="697">
        <v>4445112.7819999997</v>
      </c>
      <c r="R353" s="732"/>
      <c r="S353" s="516" t="str">
        <f t="shared" si="109"/>
        <v>2.07.01</v>
      </c>
      <c r="T353" s="524" t="str">
        <f t="shared" ref="T353:T369" si="111">VLOOKUP(S353,kelompok,2,0)</f>
        <v>ALAT STUDIO</v>
      </c>
      <c r="U353" s="516">
        <f t="shared" ref="U353:U369" si="112">VLOOKUP(S353,MASAMANFAAT,4,0)</f>
        <v>5</v>
      </c>
      <c r="V353" s="769">
        <f t="shared" si="91"/>
        <v>889022.55639999988</v>
      </c>
      <c r="W353" s="516">
        <f t="shared" ref="W353:W359" si="113">2013-AD353</f>
        <v>2</v>
      </c>
      <c r="X353" s="770">
        <f t="shared" si="93"/>
        <v>1778045.1127999998</v>
      </c>
      <c r="Y353" s="771">
        <f t="shared" si="94"/>
        <v>889022.55639999988</v>
      </c>
      <c r="Z353" s="769">
        <f t="shared" si="95"/>
        <v>889022.55639999988</v>
      </c>
      <c r="AA353" s="769">
        <f t="shared" si="96"/>
        <v>889022.55639999988</v>
      </c>
      <c r="AB353" s="769">
        <f t="shared" si="97"/>
        <v>0</v>
      </c>
      <c r="AC353" s="769">
        <f t="shared" si="98"/>
        <v>0</v>
      </c>
      <c r="AD353" s="516">
        <f t="shared" ref="AD353:AD369" si="114">J353</f>
        <v>2011</v>
      </c>
      <c r="AE353" s="748">
        <f t="shared" ref="AE353:AE369" si="115">Q353-(X353+Y353+Z353+AA353+AB353+AC353)</f>
        <v>0</v>
      </c>
      <c r="AF353" s="749">
        <f t="shared" ref="AF353:AF369" si="116">X353+Y353+Z353+AA353</f>
        <v>4445112.7819999997</v>
      </c>
      <c r="AG353" s="746">
        <f t="shared" ref="AG353:AG369" si="117">X353+Y353+Z353+AA353+AB353</f>
        <v>4445112.7819999997</v>
      </c>
      <c r="AH353" s="745">
        <f t="shared" si="102"/>
        <v>4445112.7819999997</v>
      </c>
      <c r="AI353" s="571"/>
    </row>
    <row r="354" spans="1:35" ht="15" hidden="1" customHeight="1" x14ac:dyDescent="0.2">
      <c r="A354" s="775" t="s">
        <v>1222</v>
      </c>
      <c r="B354" s="760">
        <v>2</v>
      </c>
      <c r="C354" s="696" t="s">
        <v>1223</v>
      </c>
      <c r="D354" s="693" t="str">
        <f t="shared" si="108"/>
        <v>2.07.01.01.82</v>
      </c>
      <c r="E354" s="694" t="s">
        <v>1105</v>
      </c>
      <c r="F354" s="603" t="s">
        <v>128</v>
      </c>
      <c r="G354" s="695" t="s">
        <v>155</v>
      </c>
      <c r="H354" s="692" t="s">
        <v>332</v>
      </c>
      <c r="I354" s="695" t="s">
        <v>495</v>
      </c>
      <c r="J354" s="692">
        <v>2011</v>
      </c>
      <c r="K354" s="696" t="s">
        <v>128</v>
      </c>
      <c r="L354" s="696" t="s">
        <v>128</v>
      </c>
      <c r="M354" s="696" t="s">
        <v>128</v>
      </c>
      <c r="N354" s="696" t="s">
        <v>128</v>
      </c>
      <c r="O354" s="696" t="s">
        <v>128</v>
      </c>
      <c r="P354" s="692" t="s">
        <v>130</v>
      </c>
      <c r="Q354" s="697">
        <v>1889172.9323</v>
      </c>
      <c r="R354" s="698"/>
      <c r="S354" s="516" t="str">
        <f t="shared" si="109"/>
        <v>2.07.01</v>
      </c>
      <c r="T354" s="524" t="str">
        <f t="shared" si="111"/>
        <v>ALAT STUDIO</v>
      </c>
      <c r="U354" s="516">
        <f t="shared" si="112"/>
        <v>5</v>
      </c>
      <c r="V354" s="769">
        <f t="shared" si="91"/>
        <v>377834.58646000002</v>
      </c>
      <c r="W354" s="516">
        <f t="shared" si="113"/>
        <v>2</v>
      </c>
      <c r="X354" s="770">
        <f t="shared" si="93"/>
        <v>755669.17292000004</v>
      </c>
      <c r="Y354" s="771">
        <f t="shared" si="94"/>
        <v>377834.58646000002</v>
      </c>
      <c r="Z354" s="769">
        <f t="shared" si="95"/>
        <v>377834.58646000002</v>
      </c>
      <c r="AA354" s="769">
        <f t="shared" si="96"/>
        <v>377834.58646000002</v>
      </c>
      <c r="AB354" s="769">
        <f t="shared" si="97"/>
        <v>0</v>
      </c>
      <c r="AC354" s="769">
        <f t="shared" si="98"/>
        <v>0</v>
      </c>
      <c r="AD354" s="516">
        <f t="shared" si="114"/>
        <v>2011</v>
      </c>
      <c r="AE354" s="748">
        <f t="shared" si="115"/>
        <v>0</v>
      </c>
      <c r="AF354" s="749">
        <f t="shared" si="116"/>
        <v>1889172.9323</v>
      </c>
      <c r="AG354" s="746">
        <f t="shared" si="117"/>
        <v>1889172.9323</v>
      </c>
      <c r="AH354" s="745">
        <f t="shared" ref="AH354:AH369" si="118">X354+Y354+Z354+AA354+AB354+AC354</f>
        <v>1889172.9323</v>
      </c>
      <c r="AI354" s="11"/>
    </row>
    <row r="355" spans="1:35" ht="15" hidden="1" customHeight="1" x14ac:dyDescent="0.2">
      <c r="A355" s="775" t="s">
        <v>1222</v>
      </c>
      <c r="B355" s="760">
        <v>3</v>
      </c>
      <c r="C355" s="696" t="s">
        <v>338</v>
      </c>
      <c r="D355" s="693" t="str">
        <f t="shared" si="108"/>
        <v>2.07.02.01.08</v>
      </c>
      <c r="E355" s="694" t="s">
        <v>1106</v>
      </c>
      <c r="F355" s="603" t="s">
        <v>128</v>
      </c>
      <c r="G355" s="719" t="s">
        <v>1149</v>
      </c>
      <c r="H355" s="696" t="s">
        <v>128</v>
      </c>
      <c r="I355" s="695" t="s">
        <v>495</v>
      </c>
      <c r="J355" s="692">
        <v>2011</v>
      </c>
      <c r="K355" s="696" t="s">
        <v>128</v>
      </c>
      <c r="L355" s="696" t="s">
        <v>128</v>
      </c>
      <c r="M355" s="696" t="s">
        <v>128</v>
      </c>
      <c r="N355" s="696" t="s">
        <v>128</v>
      </c>
      <c r="O355" s="696" t="s">
        <v>128</v>
      </c>
      <c r="P355" s="692" t="s">
        <v>130</v>
      </c>
      <c r="Q355" s="697">
        <v>43784360.9023</v>
      </c>
      <c r="R355" s="698"/>
      <c r="S355" s="516" t="str">
        <f t="shared" si="109"/>
        <v>2.07.02</v>
      </c>
      <c r="T355" s="524" t="str">
        <f t="shared" si="111"/>
        <v>ALAT KOMUNIKASI</v>
      </c>
      <c r="U355" s="516">
        <f t="shared" si="112"/>
        <v>5</v>
      </c>
      <c r="V355" s="769">
        <f t="shared" si="91"/>
        <v>8756872.1804600004</v>
      </c>
      <c r="W355" s="516">
        <f t="shared" si="113"/>
        <v>2</v>
      </c>
      <c r="X355" s="770">
        <f t="shared" si="93"/>
        <v>17513744.360920001</v>
      </c>
      <c r="Y355" s="771">
        <f t="shared" si="94"/>
        <v>8756872.1804600004</v>
      </c>
      <c r="Z355" s="769">
        <f t="shared" si="95"/>
        <v>8756872.1804600004</v>
      </c>
      <c r="AA355" s="769">
        <f t="shared" si="96"/>
        <v>8756872.1804600004</v>
      </c>
      <c r="AB355" s="769">
        <f t="shared" si="97"/>
        <v>0</v>
      </c>
      <c r="AC355" s="769">
        <f t="shared" si="98"/>
        <v>0</v>
      </c>
      <c r="AD355" s="516">
        <f t="shared" si="114"/>
        <v>2011</v>
      </c>
      <c r="AE355" s="748">
        <f t="shared" si="115"/>
        <v>0</v>
      </c>
      <c r="AF355" s="749">
        <f t="shared" si="116"/>
        <v>43784360.9023</v>
      </c>
      <c r="AG355" s="746">
        <f t="shared" si="117"/>
        <v>43784360.9023</v>
      </c>
      <c r="AH355" s="745">
        <f t="shared" si="118"/>
        <v>43784360.9023</v>
      </c>
      <c r="AI355" s="11"/>
    </row>
    <row r="356" spans="1:35" ht="32.5" hidden="1" customHeight="1" x14ac:dyDescent="0.2">
      <c r="A356" s="775" t="s">
        <v>1222</v>
      </c>
      <c r="B356" s="760">
        <v>4</v>
      </c>
      <c r="C356" s="696" t="s">
        <v>1227</v>
      </c>
      <c r="D356" s="693" t="str">
        <f t="shared" si="108"/>
        <v>2.07.01.01.03</v>
      </c>
      <c r="E356" s="694" t="s">
        <v>1107</v>
      </c>
      <c r="F356" s="603" t="s">
        <v>128</v>
      </c>
      <c r="G356" s="695" t="s">
        <v>1150</v>
      </c>
      <c r="H356" s="692" t="s">
        <v>275</v>
      </c>
      <c r="I356" s="695" t="s">
        <v>495</v>
      </c>
      <c r="J356" s="692">
        <v>2011</v>
      </c>
      <c r="K356" s="696" t="s">
        <v>128</v>
      </c>
      <c r="L356" s="696" t="s">
        <v>421</v>
      </c>
      <c r="M356" s="696" t="s">
        <v>128</v>
      </c>
      <c r="N356" s="696" t="s">
        <v>128</v>
      </c>
      <c r="O356" s="696" t="s">
        <v>128</v>
      </c>
      <c r="P356" s="692" t="s">
        <v>130</v>
      </c>
      <c r="Q356" s="697">
        <v>11330000</v>
      </c>
      <c r="R356" s="563"/>
      <c r="S356" s="516" t="str">
        <f t="shared" si="109"/>
        <v>2.07.01</v>
      </c>
      <c r="T356" s="524" t="str">
        <f t="shared" si="111"/>
        <v>ALAT STUDIO</v>
      </c>
      <c r="U356" s="516">
        <f t="shared" si="112"/>
        <v>5</v>
      </c>
      <c r="V356" s="769">
        <f t="shared" si="91"/>
        <v>2266000</v>
      </c>
      <c r="W356" s="516">
        <f t="shared" si="113"/>
        <v>2</v>
      </c>
      <c r="X356" s="770">
        <f t="shared" si="93"/>
        <v>4532000</v>
      </c>
      <c r="Y356" s="771">
        <f t="shared" si="94"/>
        <v>2266000</v>
      </c>
      <c r="Z356" s="769">
        <f t="shared" si="95"/>
        <v>2266000</v>
      </c>
      <c r="AA356" s="769">
        <f t="shared" si="96"/>
        <v>2266000</v>
      </c>
      <c r="AB356" s="769">
        <f t="shared" si="97"/>
        <v>0</v>
      </c>
      <c r="AC356" s="769">
        <f t="shared" si="98"/>
        <v>0</v>
      </c>
      <c r="AD356" s="516">
        <f t="shared" si="114"/>
        <v>2011</v>
      </c>
      <c r="AE356" s="748">
        <f t="shared" si="115"/>
        <v>0</v>
      </c>
      <c r="AF356" s="749">
        <f t="shared" si="116"/>
        <v>11330000</v>
      </c>
      <c r="AG356" s="746">
        <f t="shared" si="117"/>
        <v>11330000</v>
      </c>
      <c r="AH356" s="745">
        <f t="shared" si="118"/>
        <v>11330000</v>
      </c>
      <c r="AI356" s="11"/>
    </row>
    <row r="357" spans="1:35" ht="15" hidden="1" customHeight="1" x14ac:dyDescent="0.2">
      <c r="A357" s="775" t="s">
        <v>1222</v>
      </c>
      <c r="B357" s="760">
        <v>5</v>
      </c>
      <c r="C357" s="696" t="s">
        <v>1227</v>
      </c>
      <c r="D357" s="693" t="str">
        <f t="shared" si="108"/>
        <v>2.07.01.01.03</v>
      </c>
      <c r="E357" s="694" t="s">
        <v>1108</v>
      </c>
      <c r="F357" s="603" t="s">
        <v>128</v>
      </c>
      <c r="G357" s="719" t="s">
        <v>1151</v>
      </c>
      <c r="H357" s="696" t="s">
        <v>128</v>
      </c>
      <c r="I357" s="695" t="s">
        <v>1156</v>
      </c>
      <c r="J357" s="692">
        <v>2011</v>
      </c>
      <c r="K357" s="696" t="s">
        <v>128</v>
      </c>
      <c r="L357" s="696" t="s">
        <v>422</v>
      </c>
      <c r="M357" s="696" t="s">
        <v>128</v>
      </c>
      <c r="N357" s="696" t="s">
        <v>128</v>
      </c>
      <c r="O357" s="696" t="s">
        <v>128</v>
      </c>
      <c r="P357" s="692" t="s">
        <v>130</v>
      </c>
      <c r="Q357" s="697">
        <v>7334436.0899999999</v>
      </c>
      <c r="R357" s="698"/>
      <c r="S357" s="516" t="str">
        <f t="shared" si="109"/>
        <v>2.07.01</v>
      </c>
      <c r="T357" s="524" t="str">
        <f t="shared" si="111"/>
        <v>ALAT STUDIO</v>
      </c>
      <c r="U357" s="516">
        <f t="shared" si="112"/>
        <v>5</v>
      </c>
      <c r="V357" s="769">
        <f t="shared" si="91"/>
        <v>1466887.2179999999</v>
      </c>
      <c r="W357" s="516">
        <f t="shared" si="113"/>
        <v>2</v>
      </c>
      <c r="X357" s="770">
        <f t="shared" si="93"/>
        <v>2933774.4359999998</v>
      </c>
      <c r="Y357" s="771">
        <f t="shared" si="94"/>
        <v>1466887.2179999999</v>
      </c>
      <c r="Z357" s="769">
        <f t="shared" si="95"/>
        <v>1466887.2179999999</v>
      </c>
      <c r="AA357" s="769">
        <f t="shared" si="96"/>
        <v>1466887.2179999999</v>
      </c>
      <c r="AB357" s="769">
        <f t="shared" si="97"/>
        <v>0</v>
      </c>
      <c r="AC357" s="769">
        <f t="shared" si="98"/>
        <v>0</v>
      </c>
      <c r="AD357" s="516">
        <f t="shared" si="114"/>
        <v>2011</v>
      </c>
      <c r="AE357" s="748">
        <f t="shared" si="115"/>
        <v>0</v>
      </c>
      <c r="AF357" s="749">
        <f t="shared" si="116"/>
        <v>7334436.0899999999</v>
      </c>
      <c r="AG357" s="746">
        <f t="shared" si="117"/>
        <v>7334436.0899999999</v>
      </c>
      <c r="AH357" s="745">
        <f t="shared" si="118"/>
        <v>7334436.0899999999</v>
      </c>
      <c r="AI357" s="11"/>
    </row>
    <row r="358" spans="1:35" ht="15" hidden="1" customHeight="1" x14ac:dyDescent="0.2">
      <c r="A358" s="775" t="s">
        <v>1222</v>
      </c>
      <c r="B358" s="760">
        <v>6</v>
      </c>
      <c r="C358" s="696" t="s">
        <v>338</v>
      </c>
      <c r="D358" s="693" t="str">
        <f t="shared" si="108"/>
        <v>2.07.02.01.08</v>
      </c>
      <c r="E358" s="694" t="s">
        <v>1109</v>
      </c>
      <c r="F358" s="603" t="s">
        <v>128</v>
      </c>
      <c r="G358" s="695" t="s">
        <v>249</v>
      </c>
      <c r="H358" s="696" t="s">
        <v>128</v>
      </c>
      <c r="I358" s="695" t="s">
        <v>1155</v>
      </c>
      <c r="J358" s="692">
        <v>2011</v>
      </c>
      <c r="K358" s="696" t="s">
        <v>128</v>
      </c>
      <c r="L358" s="696" t="s">
        <v>128</v>
      </c>
      <c r="M358" s="696" t="s">
        <v>128</v>
      </c>
      <c r="N358" s="696" t="s">
        <v>128</v>
      </c>
      <c r="O358" s="696" t="s">
        <v>128</v>
      </c>
      <c r="P358" s="692" t="s">
        <v>130</v>
      </c>
      <c r="Q358" s="697">
        <v>1666917.29</v>
      </c>
      <c r="R358" s="707"/>
      <c r="S358" s="516" t="str">
        <f t="shared" si="109"/>
        <v>2.07.02</v>
      </c>
      <c r="T358" s="524" t="str">
        <f t="shared" si="111"/>
        <v>ALAT KOMUNIKASI</v>
      </c>
      <c r="U358" s="516">
        <f t="shared" si="112"/>
        <v>5</v>
      </c>
      <c r="V358" s="769">
        <f t="shared" si="91"/>
        <v>333383.45799999998</v>
      </c>
      <c r="W358" s="516">
        <f t="shared" si="113"/>
        <v>2</v>
      </c>
      <c r="X358" s="770">
        <f t="shared" si="93"/>
        <v>666766.91599999997</v>
      </c>
      <c r="Y358" s="771">
        <f t="shared" si="94"/>
        <v>333383.45799999998</v>
      </c>
      <c r="Z358" s="769">
        <f t="shared" si="95"/>
        <v>333383.45799999998</v>
      </c>
      <c r="AA358" s="769">
        <f t="shared" si="96"/>
        <v>333383.45799999998</v>
      </c>
      <c r="AB358" s="769">
        <f t="shared" si="97"/>
        <v>0</v>
      </c>
      <c r="AC358" s="769">
        <f t="shared" si="98"/>
        <v>0</v>
      </c>
      <c r="AD358" s="516">
        <f t="shared" si="114"/>
        <v>2011</v>
      </c>
      <c r="AE358" s="748">
        <f t="shared" si="115"/>
        <v>0</v>
      </c>
      <c r="AF358" s="749">
        <f t="shared" si="116"/>
        <v>1666917.29</v>
      </c>
      <c r="AG358" s="746">
        <f t="shared" si="117"/>
        <v>1666917.29</v>
      </c>
      <c r="AH358" s="745">
        <f t="shared" si="118"/>
        <v>1666917.29</v>
      </c>
      <c r="AI358" s="11"/>
    </row>
    <row r="359" spans="1:35" ht="38.5" hidden="1" customHeight="1" x14ac:dyDescent="0.2">
      <c r="A359" s="775" t="s">
        <v>1222</v>
      </c>
      <c r="B359" s="760">
        <v>7</v>
      </c>
      <c r="C359" s="696" t="s">
        <v>1231</v>
      </c>
      <c r="D359" s="693" t="str">
        <f t="shared" si="108"/>
        <v>2.07.01.01.01</v>
      </c>
      <c r="E359" s="694" t="s">
        <v>1110</v>
      </c>
      <c r="F359" s="603" t="s">
        <v>128</v>
      </c>
      <c r="G359" s="695" t="s">
        <v>1132</v>
      </c>
      <c r="H359" s="692" t="s">
        <v>136</v>
      </c>
      <c r="I359" s="695" t="s">
        <v>495</v>
      </c>
      <c r="J359" s="692">
        <v>2011</v>
      </c>
      <c r="K359" s="696" t="s">
        <v>128</v>
      </c>
      <c r="L359" s="696" t="s">
        <v>128</v>
      </c>
      <c r="M359" s="696" t="s">
        <v>128</v>
      </c>
      <c r="N359" s="696" t="s">
        <v>128</v>
      </c>
      <c r="O359" s="696" t="s">
        <v>128</v>
      </c>
      <c r="P359" s="692" t="s">
        <v>130</v>
      </c>
      <c r="Q359" s="697">
        <v>12234743.880000001</v>
      </c>
      <c r="R359" s="698"/>
      <c r="S359" s="516" t="str">
        <f t="shared" si="109"/>
        <v>2.07.01</v>
      </c>
      <c r="T359" s="524" t="str">
        <f t="shared" si="111"/>
        <v>ALAT STUDIO</v>
      </c>
      <c r="U359" s="516">
        <f t="shared" si="112"/>
        <v>5</v>
      </c>
      <c r="V359" s="769">
        <f t="shared" si="91"/>
        <v>2446948.7760000001</v>
      </c>
      <c r="W359" s="516">
        <f t="shared" si="113"/>
        <v>2</v>
      </c>
      <c r="X359" s="770">
        <f t="shared" si="93"/>
        <v>4893897.5520000001</v>
      </c>
      <c r="Y359" s="771">
        <f t="shared" si="94"/>
        <v>2446948.7760000001</v>
      </c>
      <c r="Z359" s="769">
        <f t="shared" si="95"/>
        <v>2446948.7760000001</v>
      </c>
      <c r="AA359" s="769">
        <f t="shared" si="96"/>
        <v>2446948.7760000001</v>
      </c>
      <c r="AB359" s="769">
        <f t="shared" si="97"/>
        <v>0</v>
      </c>
      <c r="AC359" s="769">
        <f t="shared" si="98"/>
        <v>0</v>
      </c>
      <c r="AD359" s="516">
        <f t="shared" si="114"/>
        <v>2011</v>
      </c>
      <c r="AE359" s="748">
        <f t="shared" si="115"/>
        <v>0</v>
      </c>
      <c r="AF359" s="749">
        <f t="shared" si="116"/>
        <v>12234743.880000001</v>
      </c>
      <c r="AG359" s="746">
        <f t="shared" si="117"/>
        <v>12234743.880000001</v>
      </c>
      <c r="AH359" s="745">
        <f t="shared" si="118"/>
        <v>12234743.880000001</v>
      </c>
      <c r="AI359" s="11"/>
    </row>
    <row r="360" spans="1:35" ht="45" hidden="1" customHeight="1" x14ac:dyDescent="0.2">
      <c r="A360" s="775" t="s">
        <v>1222</v>
      </c>
      <c r="B360" s="760">
        <v>8</v>
      </c>
      <c r="C360" s="696" t="s">
        <v>1231</v>
      </c>
      <c r="D360" s="693" t="str">
        <f t="shared" si="108"/>
        <v>2.07.01.01.01</v>
      </c>
      <c r="E360" s="694" t="s">
        <v>1110</v>
      </c>
      <c r="F360" s="603" t="s">
        <v>128</v>
      </c>
      <c r="G360" s="695" t="s">
        <v>1132</v>
      </c>
      <c r="H360" s="692" t="s">
        <v>137</v>
      </c>
      <c r="I360" s="695" t="s">
        <v>495</v>
      </c>
      <c r="J360" s="692">
        <v>2011</v>
      </c>
      <c r="K360" s="696" t="s">
        <v>128</v>
      </c>
      <c r="L360" s="696" t="s">
        <v>423</v>
      </c>
      <c r="M360" s="696" t="s">
        <v>128</v>
      </c>
      <c r="N360" s="696" t="s">
        <v>128</v>
      </c>
      <c r="O360" s="696" t="s">
        <v>128</v>
      </c>
      <c r="P360" s="692" t="s">
        <v>130</v>
      </c>
      <c r="Q360" s="697">
        <v>8910000</v>
      </c>
      <c r="R360" s="698"/>
      <c r="S360" s="516" t="str">
        <f t="shared" si="109"/>
        <v>2.07.01</v>
      </c>
      <c r="T360" s="524" t="str">
        <f t="shared" si="111"/>
        <v>ALAT STUDIO</v>
      </c>
      <c r="U360" s="516">
        <f t="shared" si="112"/>
        <v>5</v>
      </c>
      <c r="V360" s="769">
        <f t="shared" si="91"/>
        <v>1782000</v>
      </c>
      <c r="W360" s="516">
        <f>2013-AD360+1</f>
        <v>3</v>
      </c>
      <c r="X360" s="770">
        <f t="shared" si="93"/>
        <v>5346000</v>
      </c>
      <c r="Y360" s="771">
        <f t="shared" si="94"/>
        <v>1782000</v>
      </c>
      <c r="Z360" s="769">
        <f t="shared" si="95"/>
        <v>1782000</v>
      </c>
      <c r="AA360" s="769">
        <f t="shared" si="96"/>
        <v>0</v>
      </c>
      <c r="AB360" s="769">
        <f t="shared" si="97"/>
        <v>0</v>
      </c>
      <c r="AC360" s="769">
        <f t="shared" si="98"/>
        <v>0</v>
      </c>
      <c r="AD360" s="516">
        <f t="shared" si="114"/>
        <v>2011</v>
      </c>
      <c r="AE360" s="748">
        <f t="shared" si="115"/>
        <v>0</v>
      </c>
      <c r="AF360" s="749">
        <f t="shared" si="116"/>
        <v>8910000</v>
      </c>
      <c r="AG360" s="746">
        <f t="shared" si="117"/>
        <v>8910000</v>
      </c>
      <c r="AH360" s="745">
        <f t="shared" si="118"/>
        <v>8910000</v>
      </c>
      <c r="AI360" s="11"/>
    </row>
    <row r="361" spans="1:35" ht="34.25" hidden="1" customHeight="1" x14ac:dyDescent="0.2">
      <c r="A361" s="775" t="s">
        <v>1222</v>
      </c>
      <c r="B361" s="760">
        <v>9</v>
      </c>
      <c r="C361" s="696" t="s">
        <v>1231</v>
      </c>
      <c r="D361" s="693" t="str">
        <f t="shared" si="108"/>
        <v>2.07.01.01.01</v>
      </c>
      <c r="E361" s="694" t="s">
        <v>1110</v>
      </c>
      <c r="F361" s="603" t="s">
        <v>128</v>
      </c>
      <c r="G361" s="695" t="s">
        <v>1132</v>
      </c>
      <c r="H361" s="692" t="s">
        <v>138</v>
      </c>
      <c r="I361" s="695" t="s">
        <v>495</v>
      </c>
      <c r="J361" s="692">
        <v>2011</v>
      </c>
      <c r="K361" s="696" t="s">
        <v>128</v>
      </c>
      <c r="L361" s="696" t="s">
        <v>128</v>
      </c>
      <c r="M361" s="696" t="s">
        <v>128</v>
      </c>
      <c r="N361" s="696" t="s">
        <v>128</v>
      </c>
      <c r="O361" s="696" t="s">
        <v>128</v>
      </c>
      <c r="P361" s="692" t="s">
        <v>130</v>
      </c>
      <c r="Q361" s="697">
        <v>8945000</v>
      </c>
      <c r="R361" s="698"/>
      <c r="S361" s="516" t="str">
        <f t="shared" si="109"/>
        <v>2.07.01</v>
      </c>
      <c r="T361" s="524" t="str">
        <f t="shared" si="111"/>
        <v>ALAT STUDIO</v>
      </c>
      <c r="U361" s="516">
        <f t="shared" si="112"/>
        <v>5</v>
      </c>
      <c r="V361" s="769">
        <f t="shared" si="91"/>
        <v>1789000</v>
      </c>
      <c r="W361" s="516">
        <f t="shared" ref="W361:W368" si="119">2013-AD361+1</f>
        <v>3</v>
      </c>
      <c r="X361" s="770">
        <f t="shared" si="93"/>
        <v>5367000</v>
      </c>
      <c r="Y361" s="771">
        <f t="shared" si="94"/>
        <v>1789000</v>
      </c>
      <c r="Z361" s="769">
        <f t="shared" si="95"/>
        <v>1789000</v>
      </c>
      <c r="AA361" s="769">
        <f t="shared" si="96"/>
        <v>0</v>
      </c>
      <c r="AB361" s="769">
        <f t="shared" si="97"/>
        <v>0</v>
      </c>
      <c r="AC361" s="769">
        <f t="shared" si="98"/>
        <v>0</v>
      </c>
      <c r="AD361" s="516">
        <f t="shared" si="114"/>
        <v>2011</v>
      </c>
      <c r="AE361" s="748">
        <f t="shared" si="115"/>
        <v>0</v>
      </c>
      <c r="AF361" s="749">
        <f t="shared" si="116"/>
        <v>8945000</v>
      </c>
      <c r="AG361" s="746">
        <f t="shared" si="117"/>
        <v>8945000</v>
      </c>
      <c r="AH361" s="745">
        <f t="shared" si="118"/>
        <v>8945000</v>
      </c>
      <c r="AI361" s="11"/>
    </row>
    <row r="362" spans="1:35" ht="31.25" hidden="1" customHeight="1" x14ac:dyDescent="0.2">
      <c r="A362" s="775" t="s">
        <v>1222</v>
      </c>
      <c r="B362" s="760">
        <v>10</v>
      </c>
      <c r="C362" s="696" t="s">
        <v>1231</v>
      </c>
      <c r="D362" s="693" t="str">
        <f t="shared" si="108"/>
        <v>2.07.01.01.01</v>
      </c>
      <c r="E362" s="694" t="s">
        <v>1110</v>
      </c>
      <c r="F362" s="603" t="s">
        <v>128</v>
      </c>
      <c r="G362" s="695" t="s">
        <v>1152</v>
      </c>
      <c r="H362" s="692" t="s">
        <v>139</v>
      </c>
      <c r="I362" s="695" t="s">
        <v>495</v>
      </c>
      <c r="J362" s="692">
        <v>2011</v>
      </c>
      <c r="K362" s="696" t="s">
        <v>128</v>
      </c>
      <c r="L362" s="696" t="s">
        <v>424</v>
      </c>
      <c r="M362" s="696" t="s">
        <v>128</v>
      </c>
      <c r="N362" s="696" t="s">
        <v>128</v>
      </c>
      <c r="O362" s="696" t="s">
        <v>128</v>
      </c>
      <c r="P362" s="692" t="s">
        <v>130</v>
      </c>
      <c r="Q362" s="697">
        <v>7000000</v>
      </c>
      <c r="R362" s="698"/>
      <c r="S362" s="516" t="str">
        <f t="shared" si="109"/>
        <v>2.07.01</v>
      </c>
      <c r="T362" s="524" t="str">
        <f t="shared" si="111"/>
        <v>ALAT STUDIO</v>
      </c>
      <c r="U362" s="516">
        <f t="shared" si="112"/>
        <v>5</v>
      </c>
      <c r="V362" s="769">
        <f t="shared" si="91"/>
        <v>1400000</v>
      </c>
      <c r="W362" s="516">
        <f t="shared" si="119"/>
        <v>3</v>
      </c>
      <c r="X362" s="770">
        <f t="shared" si="93"/>
        <v>4200000</v>
      </c>
      <c r="Y362" s="771">
        <f t="shared" si="94"/>
        <v>1400000</v>
      </c>
      <c r="Z362" s="769">
        <f t="shared" si="95"/>
        <v>1400000</v>
      </c>
      <c r="AA362" s="769">
        <f t="shared" si="96"/>
        <v>0</v>
      </c>
      <c r="AB362" s="769">
        <f t="shared" si="97"/>
        <v>0</v>
      </c>
      <c r="AC362" s="769">
        <f t="shared" si="98"/>
        <v>0</v>
      </c>
      <c r="AD362" s="516">
        <f t="shared" si="114"/>
        <v>2011</v>
      </c>
      <c r="AE362" s="748">
        <f t="shared" si="115"/>
        <v>0</v>
      </c>
      <c r="AF362" s="749">
        <f t="shared" si="116"/>
        <v>7000000</v>
      </c>
      <c r="AG362" s="746">
        <f t="shared" si="117"/>
        <v>7000000</v>
      </c>
      <c r="AH362" s="745">
        <f t="shared" si="118"/>
        <v>7000000</v>
      </c>
      <c r="AI362" s="11"/>
    </row>
    <row r="363" spans="1:35" ht="31.25" hidden="1" customHeight="1" x14ac:dyDescent="0.2">
      <c r="A363" s="775" t="s">
        <v>1222</v>
      </c>
      <c r="B363" s="760">
        <v>11</v>
      </c>
      <c r="C363" s="692" t="s">
        <v>1226</v>
      </c>
      <c r="D363" s="693" t="str">
        <f t="shared" si="108"/>
        <v>2.07.02.01.05</v>
      </c>
      <c r="E363" s="694" t="s">
        <v>1111</v>
      </c>
      <c r="F363" s="696"/>
      <c r="G363" s="695" t="s">
        <v>571</v>
      </c>
      <c r="H363" s="692" t="s">
        <v>572</v>
      </c>
      <c r="I363" s="711" t="s">
        <v>495</v>
      </c>
      <c r="J363" s="692">
        <v>2012</v>
      </c>
      <c r="K363" s="711" t="s">
        <v>128</v>
      </c>
      <c r="L363" s="696" t="s">
        <v>128</v>
      </c>
      <c r="M363" s="696" t="s">
        <v>128</v>
      </c>
      <c r="N363" s="696" t="s">
        <v>128</v>
      </c>
      <c r="O363" s="696" t="s">
        <v>128</v>
      </c>
      <c r="P363" s="692" t="s">
        <v>130</v>
      </c>
      <c r="Q363" s="697">
        <v>3024214.7233000002</v>
      </c>
      <c r="R363" s="563"/>
      <c r="S363" s="516" t="str">
        <f t="shared" si="109"/>
        <v>2.07.02</v>
      </c>
      <c r="T363" s="524" t="str">
        <f t="shared" si="111"/>
        <v>ALAT KOMUNIKASI</v>
      </c>
      <c r="U363" s="516">
        <f t="shared" si="112"/>
        <v>5</v>
      </c>
      <c r="V363" s="769">
        <f t="shared" si="91"/>
        <v>604842.94466000004</v>
      </c>
      <c r="W363" s="516">
        <f t="shared" si="119"/>
        <v>2</v>
      </c>
      <c r="X363" s="770">
        <f t="shared" si="93"/>
        <v>1209685.8893200001</v>
      </c>
      <c r="Y363" s="771">
        <f t="shared" si="94"/>
        <v>604842.94466000004</v>
      </c>
      <c r="Z363" s="769">
        <f t="shared" si="95"/>
        <v>604842.94466000004</v>
      </c>
      <c r="AA363" s="769">
        <f t="shared" si="96"/>
        <v>604842.94466000004</v>
      </c>
      <c r="AB363" s="769">
        <f t="shared" si="97"/>
        <v>0</v>
      </c>
      <c r="AC363" s="769">
        <f t="shared" si="98"/>
        <v>0</v>
      </c>
      <c r="AD363" s="516">
        <f t="shared" si="114"/>
        <v>2012</v>
      </c>
      <c r="AE363" s="748">
        <f t="shared" si="115"/>
        <v>0</v>
      </c>
      <c r="AF363" s="749">
        <f t="shared" si="116"/>
        <v>3024214.7233000002</v>
      </c>
      <c r="AG363" s="746">
        <f t="shared" si="117"/>
        <v>3024214.7233000002</v>
      </c>
      <c r="AH363" s="745">
        <f>X363+Y363+Z363+AA363+AB363+AC363</f>
        <v>3024214.7233000002</v>
      </c>
      <c r="AI363" s="11"/>
    </row>
    <row r="364" spans="1:35" ht="31.25" hidden="1" customHeight="1" x14ac:dyDescent="0.2">
      <c r="A364" s="775" t="s">
        <v>1222</v>
      </c>
      <c r="B364" s="760">
        <v>12</v>
      </c>
      <c r="C364" s="692" t="s">
        <v>1226</v>
      </c>
      <c r="D364" s="693" t="str">
        <f t="shared" si="108"/>
        <v>2.07.02.01.05</v>
      </c>
      <c r="E364" s="694" t="s">
        <v>1111</v>
      </c>
      <c r="F364" s="696"/>
      <c r="G364" s="695" t="s">
        <v>571</v>
      </c>
      <c r="H364" s="692" t="s">
        <v>572</v>
      </c>
      <c r="I364" s="711" t="s">
        <v>495</v>
      </c>
      <c r="J364" s="692">
        <v>2012</v>
      </c>
      <c r="K364" s="711" t="s">
        <v>128</v>
      </c>
      <c r="L364" s="696" t="s">
        <v>128</v>
      </c>
      <c r="M364" s="696" t="s">
        <v>128</v>
      </c>
      <c r="N364" s="696" t="s">
        <v>128</v>
      </c>
      <c r="O364" s="696" t="s">
        <v>128</v>
      </c>
      <c r="P364" s="692" t="s">
        <v>130</v>
      </c>
      <c r="Q364" s="697">
        <v>3024214.7233000002</v>
      </c>
      <c r="R364" s="563"/>
      <c r="S364" s="516" t="str">
        <f t="shared" si="109"/>
        <v>2.07.02</v>
      </c>
      <c r="T364" s="524" t="str">
        <f t="shared" si="111"/>
        <v>ALAT KOMUNIKASI</v>
      </c>
      <c r="U364" s="516">
        <f t="shared" si="112"/>
        <v>5</v>
      </c>
      <c r="V364" s="769">
        <f t="shared" ref="V364:V369" si="120">(Q364)/U364</f>
        <v>604842.94466000004</v>
      </c>
      <c r="W364" s="516">
        <f t="shared" si="119"/>
        <v>2</v>
      </c>
      <c r="X364" s="770">
        <f t="shared" ref="X364:X367" si="121">IF(W364&gt;U364,Q364,V364*W364)</f>
        <v>1209685.8893200001</v>
      </c>
      <c r="Y364" s="771">
        <f t="shared" ref="Y364:Y368" si="122">IF(Q364=X364,0,V364)</f>
        <v>604842.94466000004</v>
      </c>
      <c r="Z364" s="769">
        <f t="shared" ref="Z364:Z368" si="123">IF(Q364=X364+Y364,0,V364)</f>
        <v>604842.94466000004</v>
      </c>
      <c r="AA364" s="769">
        <f t="shared" ref="AA364:AA368" si="124">IF(Q364=X364+Y364+Z364,0,V364)</f>
        <v>604842.94466000004</v>
      </c>
      <c r="AB364" s="769">
        <f t="shared" ref="AB364:AB369" si="125">IF(Q364=X364+Y364+Z364+AA364,0,V364)</f>
        <v>0</v>
      </c>
      <c r="AC364" s="769">
        <f t="shared" ref="AC364:AC369" si="126">IF(Q364=X364+Y364+Z364+AA364+AB364,0,V364)</f>
        <v>0</v>
      </c>
      <c r="AD364" s="516">
        <f t="shared" si="114"/>
        <v>2012</v>
      </c>
      <c r="AE364" s="748">
        <f t="shared" si="115"/>
        <v>0</v>
      </c>
      <c r="AF364" s="749">
        <f t="shared" si="116"/>
        <v>3024214.7233000002</v>
      </c>
      <c r="AG364" s="746">
        <f t="shared" si="117"/>
        <v>3024214.7233000002</v>
      </c>
      <c r="AH364" s="745">
        <f t="shared" si="118"/>
        <v>3024214.7233000002</v>
      </c>
      <c r="AI364" s="11"/>
    </row>
    <row r="365" spans="1:35" ht="31.25" hidden="1" customHeight="1" x14ac:dyDescent="0.2">
      <c r="A365" s="775" t="s">
        <v>1222</v>
      </c>
      <c r="B365" s="760">
        <v>13</v>
      </c>
      <c r="C365" s="692" t="s">
        <v>1223</v>
      </c>
      <c r="D365" s="693" t="str">
        <f t="shared" si="108"/>
        <v>2.07.01.01.82</v>
      </c>
      <c r="E365" s="694" t="s">
        <v>1112</v>
      </c>
      <c r="F365" s="696"/>
      <c r="G365" s="695" t="s">
        <v>574</v>
      </c>
      <c r="H365" s="696" t="s">
        <v>128</v>
      </c>
      <c r="I365" s="711" t="s">
        <v>495</v>
      </c>
      <c r="J365" s="692">
        <v>2012</v>
      </c>
      <c r="K365" s="711" t="s">
        <v>128</v>
      </c>
      <c r="L365" s="696" t="s">
        <v>575</v>
      </c>
      <c r="M365" s="696" t="s">
        <v>128</v>
      </c>
      <c r="N365" s="696" t="s">
        <v>128</v>
      </c>
      <c r="O365" s="696" t="s">
        <v>128</v>
      </c>
      <c r="P365" s="692" t="s">
        <v>130</v>
      </c>
      <c r="Q365" s="697">
        <v>4032286.2977999998</v>
      </c>
      <c r="R365" s="563"/>
      <c r="S365" s="516" t="str">
        <f t="shared" si="109"/>
        <v>2.07.01</v>
      </c>
      <c r="T365" s="524" t="str">
        <f t="shared" si="111"/>
        <v>ALAT STUDIO</v>
      </c>
      <c r="U365" s="516">
        <f t="shared" si="112"/>
        <v>5</v>
      </c>
      <c r="V365" s="769">
        <f t="shared" si="120"/>
        <v>806457.25955999992</v>
      </c>
      <c r="W365" s="516">
        <f t="shared" si="119"/>
        <v>2</v>
      </c>
      <c r="X365" s="770">
        <f t="shared" si="121"/>
        <v>1612914.5191199998</v>
      </c>
      <c r="Y365" s="771">
        <f t="shared" si="122"/>
        <v>806457.25955999992</v>
      </c>
      <c r="Z365" s="769">
        <f t="shared" si="123"/>
        <v>806457.25955999992</v>
      </c>
      <c r="AA365" s="769">
        <f t="shared" si="124"/>
        <v>806457.25955999992</v>
      </c>
      <c r="AB365" s="769">
        <f t="shared" si="125"/>
        <v>0</v>
      </c>
      <c r="AC365" s="769">
        <f t="shared" si="126"/>
        <v>0</v>
      </c>
      <c r="AD365" s="516">
        <f t="shared" si="114"/>
        <v>2012</v>
      </c>
      <c r="AE365" s="748">
        <f t="shared" si="115"/>
        <v>0</v>
      </c>
      <c r="AF365" s="749">
        <f t="shared" si="116"/>
        <v>4032286.2977999998</v>
      </c>
      <c r="AG365" s="746">
        <f t="shared" si="117"/>
        <v>4032286.2977999998</v>
      </c>
      <c r="AH365" s="745">
        <f t="shared" si="118"/>
        <v>4032286.2977999998</v>
      </c>
      <c r="AI365" s="11"/>
    </row>
    <row r="366" spans="1:35" ht="31.25" hidden="1" customHeight="1" x14ac:dyDescent="0.2">
      <c r="A366" s="775" t="s">
        <v>1222</v>
      </c>
      <c r="B366" s="760">
        <v>14</v>
      </c>
      <c r="C366" s="696" t="s">
        <v>1231</v>
      </c>
      <c r="D366" s="693" t="str">
        <f t="shared" si="108"/>
        <v>2.07.01.01.01</v>
      </c>
      <c r="E366" s="694" t="s">
        <v>1110</v>
      </c>
      <c r="F366" s="696"/>
      <c r="G366" s="695" t="s">
        <v>576</v>
      </c>
      <c r="H366" s="695" t="s">
        <v>577</v>
      </c>
      <c r="I366" s="711" t="s">
        <v>495</v>
      </c>
      <c r="J366" s="692">
        <v>2012</v>
      </c>
      <c r="K366" s="711"/>
      <c r="L366" s="696"/>
      <c r="M366" s="696"/>
      <c r="N366" s="696"/>
      <c r="O366" s="696"/>
      <c r="P366" s="692" t="s">
        <v>130</v>
      </c>
      <c r="Q366" s="697">
        <v>8023361.3982999995</v>
      </c>
      <c r="R366" s="722"/>
      <c r="S366" s="516" t="str">
        <f t="shared" si="109"/>
        <v>2.07.01</v>
      </c>
      <c r="T366" s="524" t="str">
        <f t="shared" si="111"/>
        <v>ALAT STUDIO</v>
      </c>
      <c r="U366" s="516">
        <f t="shared" si="112"/>
        <v>5</v>
      </c>
      <c r="V366" s="769">
        <f t="shared" si="120"/>
        <v>1604672.27966</v>
      </c>
      <c r="W366" s="516">
        <f t="shared" si="119"/>
        <v>2</v>
      </c>
      <c r="X366" s="770">
        <f t="shared" si="121"/>
        <v>3209344.55932</v>
      </c>
      <c r="Y366" s="771">
        <f t="shared" si="122"/>
        <v>1604672.27966</v>
      </c>
      <c r="Z366" s="769">
        <f t="shared" si="123"/>
        <v>1604672.27966</v>
      </c>
      <c r="AA366" s="769">
        <f t="shared" si="124"/>
        <v>1604672.27966</v>
      </c>
      <c r="AB366" s="769">
        <f t="shared" si="125"/>
        <v>0</v>
      </c>
      <c r="AC366" s="769">
        <f t="shared" si="126"/>
        <v>0</v>
      </c>
      <c r="AD366" s="516">
        <f t="shared" si="114"/>
        <v>2012</v>
      </c>
      <c r="AE366" s="748">
        <f t="shared" si="115"/>
        <v>0</v>
      </c>
      <c r="AF366" s="749">
        <f t="shared" si="116"/>
        <v>8023361.3982999995</v>
      </c>
      <c r="AG366" s="746">
        <f t="shared" si="117"/>
        <v>8023361.3982999995</v>
      </c>
      <c r="AH366" s="745">
        <f t="shared" si="118"/>
        <v>8023361.3982999995</v>
      </c>
      <c r="AI366" s="11"/>
    </row>
    <row r="367" spans="1:35" ht="31.25" hidden="1" customHeight="1" x14ac:dyDescent="0.2">
      <c r="A367" s="775" t="s">
        <v>1222</v>
      </c>
      <c r="B367" s="760">
        <v>15</v>
      </c>
      <c r="C367" s="696" t="s">
        <v>1231</v>
      </c>
      <c r="D367" s="693" t="str">
        <f t="shared" si="108"/>
        <v>2.07.01.01.01</v>
      </c>
      <c r="E367" s="694" t="s">
        <v>1110</v>
      </c>
      <c r="F367" s="696" t="s">
        <v>598</v>
      </c>
      <c r="G367" s="695" t="s">
        <v>1153</v>
      </c>
      <c r="H367" s="695"/>
      <c r="I367" s="711" t="s">
        <v>495</v>
      </c>
      <c r="J367" s="692">
        <v>2013</v>
      </c>
      <c r="K367" s="711"/>
      <c r="L367" s="696"/>
      <c r="M367" s="696"/>
      <c r="N367" s="696"/>
      <c r="O367" s="696"/>
      <c r="P367" s="692" t="s">
        <v>130</v>
      </c>
      <c r="Q367" s="697">
        <v>24805000</v>
      </c>
      <c r="R367" s="722"/>
      <c r="S367" s="516" t="str">
        <f t="shared" si="109"/>
        <v>2.07.01</v>
      </c>
      <c r="T367" s="524" t="str">
        <f t="shared" si="111"/>
        <v>ALAT STUDIO</v>
      </c>
      <c r="U367" s="516">
        <f t="shared" si="112"/>
        <v>5</v>
      </c>
      <c r="V367" s="769">
        <f t="shared" si="120"/>
        <v>4961000</v>
      </c>
      <c r="W367" s="516">
        <f t="shared" si="119"/>
        <v>1</v>
      </c>
      <c r="X367" s="770">
        <f t="shared" si="121"/>
        <v>4961000</v>
      </c>
      <c r="Y367" s="771">
        <f t="shared" si="122"/>
        <v>4961000</v>
      </c>
      <c r="Z367" s="769">
        <f t="shared" si="123"/>
        <v>4961000</v>
      </c>
      <c r="AA367" s="769">
        <f t="shared" si="124"/>
        <v>4961000</v>
      </c>
      <c r="AB367" s="769">
        <f t="shared" si="125"/>
        <v>4961000</v>
      </c>
      <c r="AC367" s="769">
        <f t="shared" si="126"/>
        <v>0</v>
      </c>
      <c r="AD367" s="516">
        <f t="shared" si="114"/>
        <v>2013</v>
      </c>
      <c r="AE367" s="748">
        <f t="shared" si="115"/>
        <v>0</v>
      </c>
      <c r="AF367" s="749">
        <f t="shared" si="116"/>
        <v>19844000</v>
      </c>
      <c r="AG367" s="746">
        <f t="shared" si="117"/>
        <v>24805000</v>
      </c>
      <c r="AH367" s="745">
        <f t="shared" si="118"/>
        <v>24805000</v>
      </c>
      <c r="AI367" s="11"/>
    </row>
    <row r="368" spans="1:35" ht="31.25" hidden="1" customHeight="1" x14ac:dyDescent="0.2">
      <c r="A368" s="775" t="s">
        <v>1222</v>
      </c>
      <c r="B368" s="760">
        <v>16</v>
      </c>
      <c r="C368" s="692" t="s">
        <v>1223</v>
      </c>
      <c r="D368" s="693" t="str">
        <f t="shared" si="108"/>
        <v>2.07.01.01.82</v>
      </c>
      <c r="E368" s="694" t="s">
        <v>1113</v>
      </c>
      <c r="F368" s="696" t="s">
        <v>598</v>
      </c>
      <c r="G368" s="695" t="s">
        <v>619</v>
      </c>
      <c r="H368" s="695"/>
      <c r="I368" s="711" t="s">
        <v>495</v>
      </c>
      <c r="J368" s="692">
        <v>2013</v>
      </c>
      <c r="K368" s="711"/>
      <c r="L368" s="696"/>
      <c r="M368" s="696"/>
      <c r="N368" s="696"/>
      <c r="O368" s="696"/>
      <c r="P368" s="692" t="s">
        <v>130</v>
      </c>
      <c r="Q368" s="697">
        <v>29981600</v>
      </c>
      <c r="R368" s="722"/>
      <c r="S368" s="516" t="str">
        <f t="shared" si="109"/>
        <v>2.07.01</v>
      </c>
      <c r="T368" s="524" t="str">
        <f t="shared" si="111"/>
        <v>ALAT STUDIO</v>
      </c>
      <c r="U368" s="516">
        <f t="shared" si="112"/>
        <v>5</v>
      </c>
      <c r="V368" s="769">
        <f t="shared" si="120"/>
        <v>5996320</v>
      </c>
      <c r="W368" s="516">
        <f t="shared" si="119"/>
        <v>1</v>
      </c>
      <c r="X368" s="770">
        <f>IF(W368&gt;U368,Q368,V368*W368)</f>
        <v>5996320</v>
      </c>
      <c r="Y368" s="771">
        <f t="shared" si="122"/>
        <v>5996320</v>
      </c>
      <c r="Z368" s="769">
        <f t="shared" si="123"/>
        <v>5996320</v>
      </c>
      <c r="AA368" s="769">
        <f t="shared" si="124"/>
        <v>5996320</v>
      </c>
      <c r="AB368" s="769">
        <f t="shared" si="125"/>
        <v>5996320</v>
      </c>
      <c r="AC368" s="769">
        <f t="shared" si="126"/>
        <v>0</v>
      </c>
      <c r="AD368" s="516">
        <f t="shared" si="114"/>
        <v>2013</v>
      </c>
      <c r="AE368" s="748">
        <f t="shared" si="115"/>
        <v>0</v>
      </c>
      <c r="AF368" s="749">
        <f t="shared" si="116"/>
        <v>23985280</v>
      </c>
      <c r="AG368" s="746">
        <f t="shared" si="117"/>
        <v>29981600</v>
      </c>
      <c r="AH368" s="745">
        <f t="shared" si="118"/>
        <v>29981600</v>
      </c>
      <c r="AI368" s="11"/>
    </row>
    <row r="369" spans="1:35" ht="31.25" hidden="1" customHeight="1" x14ac:dyDescent="0.2">
      <c r="A369" s="775" t="s">
        <v>1222</v>
      </c>
      <c r="B369" s="760">
        <v>17</v>
      </c>
      <c r="C369" s="696" t="s">
        <v>1227</v>
      </c>
      <c r="D369" s="693" t="str">
        <f t="shared" si="108"/>
        <v>2.07.01.01.03</v>
      </c>
      <c r="E369" s="694" t="s">
        <v>1108</v>
      </c>
      <c r="F369" s="696" t="s">
        <v>598</v>
      </c>
      <c r="G369" s="695"/>
      <c r="H369" s="692"/>
      <c r="I369" s="711" t="s">
        <v>936</v>
      </c>
      <c r="J369" s="692">
        <v>2017</v>
      </c>
      <c r="K369" s="711" t="s">
        <v>128</v>
      </c>
      <c r="L369" s="696" t="s">
        <v>128</v>
      </c>
      <c r="M369" s="696" t="s">
        <v>128</v>
      </c>
      <c r="N369" s="696" t="s">
        <v>128</v>
      </c>
      <c r="O369" s="696" t="s">
        <v>128</v>
      </c>
      <c r="P369" s="692" t="s">
        <v>130</v>
      </c>
      <c r="Q369" s="697">
        <v>13431926.6666667</v>
      </c>
      <c r="R369" s="732"/>
      <c r="S369" s="516" t="str">
        <f t="shared" si="109"/>
        <v>2.07.01</v>
      </c>
      <c r="T369" s="524" t="str">
        <f t="shared" si="111"/>
        <v>ALAT STUDIO</v>
      </c>
      <c r="U369" s="516">
        <f t="shared" si="112"/>
        <v>5</v>
      </c>
      <c r="V369" s="769">
        <f t="shared" si="120"/>
        <v>2686385.33333334</v>
      </c>
      <c r="W369" s="516"/>
      <c r="X369" s="770">
        <f>IF(W369&gt;U369,Q369,V369*W369)</f>
        <v>0</v>
      </c>
      <c r="Y369" s="771"/>
      <c r="Z369" s="769"/>
      <c r="AA369" s="769"/>
      <c r="AB369" s="769">
        <f t="shared" si="125"/>
        <v>2686385.33333334</v>
      </c>
      <c r="AC369" s="769">
        <f t="shared" si="126"/>
        <v>2686385.33333334</v>
      </c>
      <c r="AD369" s="516">
        <f t="shared" si="114"/>
        <v>2017</v>
      </c>
      <c r="AE369" s="748">
        <f t="shared" si="115"/>
        <v>8059156.0000000196</v>
      </c>
      <c r="AF369" s="749">
        <f t="shared" si="116"/>
        <v>0</v>
      </c>
      <c r="AG369" s="746">
        <f t="shared" si="117"/>
        <v>2686385.33333334</v>
      </c>
      <c r="AH369" s="745">
        <f t="shared" si="118"/>
        <v>5372770.66666668</v>
      </c>
      <c r="AI369" s="11"/>
    </row>
    <row r="370" spans="1:35" ht="15" hidden="1" customHeight="1" x14ac:dyDescent="0.2">
      <c r="B370" s="760"/>
      <c r="C370" s="699"/>
      <c r="D370" s="693" t="str">
        <f t="shared" si="108"/>
        <v/>
      </c>
      <c r="E370" s="608" t="s">
        <v>935</v>
      </c>
      <c r="F370" s="608"/>
      <c r="G370" s="608"/>
      <c r="H370" s="608"/>
      <c r="I370" s="608"/>
      <c r="J370" s="608"/>
      <c r="K370" s="608"/>
      <c r="L370" s="608"/>
      <c r="M370" s="608"/>
      <c r="N370" s="608"/>
      <c r="O370" s="608"/>
      <c r="P370" s="608"/>
      <c r="Q370" s="733"/>
      <c r="R370" s="734"/>
      <c r="S370" s="516" t="str">
        <f t="shared" si="109"/>
        <v/>
      </c>
      <c r="T370" s="524"/>
      <c r="U370" s="516"/>
      <c r="V370" s="769"/>
      <c r="W370" s="516"/>
      <c r="X370" s="770">
        <f>IF(W370&gt;U370,Q370-10,V370*W370)</f>
        <v>0</v>
      </c>
      <c r="Y370" s="771">
        <f>IF(Q370-10=X370,0,V370)</f>
        <v>0</v>
      </c>
      <c r="Z370" s="769">
        <f>IF(Q370-10=X370+Y370,0,V370)</f>
        <v>0</v>
      </c>
      <c r="AA370" s="769"/>
      <c r="AB370" s="769"/>
      <c r="AC370" s="769"/>
      <c r="AD370" s="516"/>
      <c r="AE370" s="748">
        <f>Q370-(X370+Y370+Z370)</f>
        <v>0</v>
      </c>
      <c r="AF370" s="749"/>
      <c r="AG370" s="746"/>
      <c r="AH370" s="745"/>
      <c r="AI370" s="11"/>
    </row>
    <row r="371" spans="1:35" s="39" customFormat="1" ht="35.25" hidden="1" customHeight="1" x14ac:dyDescent="0.2">
      <c r="A371"/>
      <c r="B371" s="765" t="s">
        <v>37</v>
      </c>
      <c r="C371" s="690"/>
      <c r="D371" s="693" t="str">
        <f t="shared" si="108"/>
        <v/>
      </c>
      <c r="E371" s="607" t="s">
        <v>1114</v>
      </c>
      <c r="F371" s="644"/>
      <c r="G371" s="644"/>
      <c r="H371" s="644"/>
      <c r="I371" s="644"/>
      <c r="J371" s="644"/>
      <c r="K371" s="644"/>
      <c r="L371" s="644"/>
      <c r="M371" s="644"/>
      <c r="N371" s="644"/>
      <c r="O371" s="644"/>
      <c r="P371" s="644"/>
      <c r="Q371" s="735">
        <f>SUBTOTAL(9,Q372:Q376)</f>
        <v>0</v>
      </c>
      <c r="R371" s="736"/>
      <c r="S371" s="516" t="str">
        <f t="shared" si="109"/>
        <v/>
      </c>
      <c r="T371" s="524"/>
      <c r="U371" s="516"/>
      <c r="V371" s="769"/>
      <c r="W371" s="516"/>
      <c r="X371" s="773">
        <f>SUM(X372:X375)</f>
        <v>35998885</v>
      </c>
      <c r="Y371" s="596">
        <f t="shared" ref="Y371:AC371" si="127">SUM(Y372:Y375)</f>
        <v>3000000</v>
      </c>
      <c r="Z371" s="551">
        <f>SUM(Z372:Z375)</f>
        <v>3000000</v>
      </c>
      <c r="AA371" s="551">
        <f t="shared" si="127"/>
        <v>3000000</v>
      </c>
      <c r="AB371" s="551">
        <f>SUM(AB372:AB375)</f>
        <v>0</v>
      </c>
      <c r="AC371" s="551">
        <f t="shared" si="127"/>
        <v>0</v>
      </c>
      <c r="AD371" s="597"/>
      <c r="AE371" s="751">
        <f>SUM(AE372:AE375)</f>
        <v>0</v>
      </c>
      <c r="AF371" s="751">
        <f>SUM(AF372:AF375)</f>
        <v>44998885</v>
      </c>
      <c r="AG371" s="752">
        <f>SUM(AG372:AG375)</f>
        <v>44998885</v>
      </c>
      <c r="AH371" s="551">
        <f>SUM(AH372:AH375)</f>
        <v>44998885</v>
      </c>
      <c r="AI371" s="573"/>
    </row>
    <row r="372" spans="1:35" ht="46.5" hidden="1" customHeight="1" x14ac:dyDescent="0.2">
      <c r="A372" s="775" t="s">
        <v>692</v>
      </c>
      <c r="B372" s="760">
        <v>1</v>
      </c>
      <c r="C372" s="696" t="s">
        <v>1228</v>
      </c>
      <c r="D372" s="693" t="str">
        <f t="shared" si="108"/>
        <v>2.04.03.01.71</v>
      </c>
      <c r="E372" s="694" t="s">
        <v>1115</v>
      </c>
      <c r="F372" s="603" t="s">
        <v>128</v>
      </c>
      <c r="G372" s="695" t="s">
        <v>1154</v>
      </c>
      <c r="H372" s="692" t="s">
        <v>157</v>
      </c>
      <c r="I372" s="711" t="s">
        <v>128</v>
      </c>
      <c r="J372" s="696">
        <v>2007</v>
      </c>
      <c r="K372" s="696"/>
      <c r="L372" s="696" t="s">
        <v>128</v>
      </c>
      <c r="M372" s="696" t="s">
        <v>128</v>
      </c>
      <c r="N372" s="696" t="s">
        <v>128</v>
      </c>
      <c r="O372" s="696" t="s">
        <v>128</v>
      </c>
      <c r="P372" s="692" t="s">
        <v>130</v>
      </c>
      <c r="Q372" s="697">
        <v>14999442.5</v>
      </c>
      <c r="R372" s="698"/>
      <c r="S372" s="516" t="str">
        <f t="shared" si="109"/>
        <v>2.04.03</v>
      </c>
      <c r="T372" s="524" t="str">
        <f>VLOOKUP(S372,kelompok,2,0)</f>
        <v>Alat Ukur</v>
      </c>
      <c r="U372" s="516">
        <f>VLOOKUP(S372,MASAMANFAAT,4,0)</f>
        <v>5</v>
      </c>
      <c r="V372" s="769">
        <f t="shared" ref="V372:V375" si="128">(Q372)/U372</f>
        <v>2999888.5</v>
      </c>
      <c r="W372" s="516">
        <f>2013-AD372+1</f>
        <v>7</v>
      </c>
      <c r="X372" s="770">
        <f t="shared" ref="X372:X375" si="129">IF(W372&gt;U372,Q372,V372*W372)</f>
        <v>14999442.5</v>
      </c>
      <c r="Y372" s="771">
        <f t="shared" ref="Y372:Y375" si="130">IF(Q372=X372,0,V372)</f>
        <v>0</v>
      </c>
      <c r="Z372" s="769">
        <f t="shared" ref="Z372:Z375" si="131">IF(Q372=X372+Y372,0,V372)</f>
        <v>0</v>
      </c>
      <c r="AA372" s="769">
        <f t="shared" ref="AA372:AA375" si="132">IF(Q372=X372+Y372+Z372,0,V372)</f>
        <v>0</v>
      </c>
      <c r="AB372" s="769">
        <f t="shared" ref="AB372:AB375" si="133">IF(Q372=X372+Y372+Z372+AA372,0,V372)</f>
        <v>0</v>
      </c>
      <c r="AC372" s="769">
        <f t="shared" ref="AC372:AC375" si="134">IF(Q372=X372+Y372+Z372+AA372+AB372,0,V372)</f>
        <v>0</v>
      </c>
      <c r="AD372" s="516">
        <f>J372</f>
        <v>2007</v>
      </c>
      <c r="AE372" s="748">
        <f>Q372-(X372+Y372+Z372+AA372+AB372+AC372)</f>
        <v>0</v>
      </c>
      <c r="AF372" s="749">
        <f t="shared" ref="AF372:AF375" si="135">X372+Y372+Z372+AA372</f>
        <v>14999442.5</v>
      </c>
      <c r="AG372" s="746">
        <f t="shared" ref="AG372:AG375" si="136">X372+Y372+Z372+AA372+AB372</f>
        <v>14999442.5</v>
      </c>
      <c r="AH372" s="745">
        <f t="shared" ref="AH372:AH375" si="137">X372+Y372+Z372+AA372+AB372+AC372</f>
        <v>14999442.5</v>
      </c>
      <c r="AI372" s="11"/>
    </row>
    <row r="373" spans="1:35" ht="42.75" hidden="1" customHeight="1" x14ac:dyDescent="0.2">
      <c r="A373" s="775" t="s">
        <v>692</v>
      </c>
      <c r="B373" s="760">
        <v>2</v>
      </c>
      <c r="C373" s="696" t="s">
        <v>1228</v>
      </c>
      <c r="D373" s="693" t="str">
        <f t="shared" si="108"/>
        <v>2.04.03.01.71</v>
      </c>
      <c r="E373" s="694" t="s">
        <v>1115</v>
      </c>
      <c r="F373" s="603" t="s">
        <v>128</v>
      </c>
      <c r="G373" s="695" t="s">
        <v>1154</v>
      </c>
      <c r="H373" s="692" t="s">
        <v>157</v>
      </c>
      <c r="I373" s="711" t="s">
        <v>128</v>
      </c>
      <c r="J373" s="696">
        <v>2007</v>
      </c>
      <c r="K373" s="696"/>
      <c r="L373" s="696"/>
      <c r="M373" s="696"/>
      <c r="N373" s="696"/>
      <c r="O373" s="696"/>
      <c r="P373" s="692" t="s">
        <v>130</v>
      </c>
      <c r="Q373" s="697">
        <v>14999442.5</v>
      </c>
      <c r="R373" s="698"/>
      <c r="S373" s="516" t="str">
        <f t="shared" si="109"/>
        <v>2.04.03</v>
      </c>
      <c r="T373" s="524" t="str">
        <f>VLOOKUP(S373,kelompok,2,0)</f>
        <v>Alat Ukur</v>
      </c>
      <c r="U373" s="516">
        <f>VLOOKUP(S373,MASAMANFAAT,4,0)</f>
        <v>5</v>
      </c>
      <c r="V373" s="769">
        <f t="shared" si="128"/>
        <v>2999888.5</v>
      </c>
      <c r="W373" s="516">
        <f t="shared" ref="W373:W375" si="138">2013-AD373+1</f>
        <v>7</v>
      </c>
      <c r="X373" s="770">
        <f t="shared" si="129"/>
        <v>14999442.5</v>
      </c>
      <c r="Y373" s="771">
        <f t="shared" si="130"/>
        <v>0</v>
      </c>
      <c r="Z373" s="769">
        <f t="shared" si="131"/>
        <v>0</v>
      </c>
      <c r="AA373" s="769">
        <f t="shared" si="132"/>
        <v>0</v>
      </c>
      <c r="AB373" s="769">
        <f t="shared" si="133"/>
        <v>0</v>
      </c>
      <c r="AC373" s="769">
        <f t="shared" si="134"/>
        <v>0</v>
      </c>
      <c r="AD373" s="516">
        <f>J373</f>
        <v>2007</v>
      </c>
      <c r="AE373" s="748">
        <f>Q373-(X373+Y373+Z373+AA373+AB373+AC373)</f>
        <v>0</v>
      </c>
      <c r="AF373" s="749">
        <f t="shared" si="135"/>
        <v>14999442.5</v>
      </c>
      <c r="AG373" s="746">
        <f t="shared" si="136"/>
        <v>14999442.5</v>
      </c>
      <c r="AH373" s="745">
        <f t="shared" si="137"/>
        <v>14999442.5</v>
      </c>
      <c r="AI373" s="11"/>
    </row>
    <row r="374" spans="1:35" ht="42.75" hidden="1" customHeight="1" x14ac:dyDescent="0.2">
      <c r="A374" s="775" t="s">
        <v>692</v>
      </c>
      <c r="B374" s="760">
        <v>3</v>
      </c>
      <c r="C374" s="696" t="s">
        <v>1228</v>
      </c>
      <c r="D374" s="693" t="str">
        <f t="shared" si="108"/>
        <v>2.04.03.01.71</v>
      </c>
      <c r="E374" s="694" t="s">
        <v>578</v>
      </c>
      <c r="F374" s="696"/>
      <c r="G374" s="695" t="s">
        <v>579</v>
      </c>
      <c r="H374" s="711" t="s">
        <v>580</v>
      </c>
      <c r="I374" s="711" t="s">
        <v>495</v>
      </c>
      <c r="J374" s="692">
        <v>2012</v>
      </c>
      <c r="K374" s="711" t="s">
        <v>128</v>
      </c>
      <c r="L374" s="696" t="s">
        <v>581</v>
      </c>
      <c r="M374" s="696" t="s">
        <v>128</v>
      </c>
      <c r="N374" s="696" t="s">
        <v>128</v>
      </c>
      <c r="O374" s="696" t="s">
        <v>128</v>
      </c>
      <c r="P374" s="692" t="s">
        <v>130</v>
      </c>
      <c r="Q374" s="697">
        <v>7500000</v>
      </c>
      <c r="R374" s="698"/>
      <c r="S374" s="516" t="str">
        <f t="shared" si="109"/>
        <v>2.04.03</v>
      </c>
      <c r="T374" s="524" t="str">
        <f>VLOOKUP(S374,kelompok,2,0)</f>
        <v>Alat Ukur</v>
      </c>
      <c r="U374" s="516">
        <f>VLOOKUP(S374,MASAMANFAAT,4,0)</f>
        <v>5</v>
      </c>
      <c r="V374" s="769">
        <f t="shared" si="128"/>
        <v>1500000</v>
      </c>
      <c r="W374" s="516">
        <f t="shared" si="138"/>
        <v>2</v>
      </c>
      <c r="X374" s="770">
        <f t="shared" si="129"/>
        <v>3000000</v>
      </c>
      <c r="Y374" s="771">
        <f t="shared" si="130"/>
        <v>1500000</v>
      </c>
      <c r="Z374" s="769">
        <f t="shared" si="131"/>
        <v>1500000</v>
      </c>
      <c r="AA374" s="769">
        <f t="shared" si="132"/>
        <v>1500000</v>
      </c>
      <c r="AB374" s="769">
        <f t="shared" si="133"/>
        <v>0</v>
      </c>
      <c r="AC374" s="769">
        <f t="shared" si="134"/>
        <v>0</v>
      </c>
      <c r="AD374" s="516">
        <f>J374</f>
        <v>2012</v>
      </c>
      <c r="AE374" s="748">
        <f>Q374-(X374+Y374+Z374+AA374+AB374+AC374)</f>
        <v>0</v>
      </c>
      <c r="AF374" s="749">
        <f t="shared" si="135"/>
        <v>7500000</v>
      </c>
      <c r="AG374" s="746">
        <f t="shared" si="136"/>
        <v>7500000</v>
      </c>
      <c r="AH374" s="745">
        <f t="shared" si="137"/>
        <v>7500000</v>
      </c>
      <c r="AI374" s="11"/>
    </row>
    <row r="375" spans="1:35" ht="42.75" hidden="1" customHeight="1" x14ac:dyDescent="0.2">
      <c r="A375" s="775" t="s">
        <v>692</v>
      </c>
      <c r="B375" s="760">
        <v>4</v>
      </c>
      <c r="C375" s="696" t="s">
        <v>1228</v>
      </c>
      <c r="D375" s="693" t="str">
        <f t="shared" si="108"/>
        <v>2.04.03.01.71</v>
      </c>
      <c r="E375" s="694" t="s">
        <v>578</v>
      </c>
      <c r="F375" s="696"/>
      <c r="G375" s="695" t="s">
        <v>579</v>
      </c>
      <c r="H375" s="711" t="s">
        <v>580</v>
      </c>
      <c r="I375" s="711" t="s">
        <v>495</v>
      </c>
      <c r="J375" s="692">
        <v>2012</v>
      </c>
      <c r="K375" s="711" t="s">
        <v>128</v>
      </c>
      <c r="L375" s="696" t="s">
        <v>582</v>
      </c>
      <c r="M375" s="696" t="s">
        <v>128</v>
      </c>
      <c r="N375" s="696" t="s">
        <v>128</v>
      </c>
      <c r="O375" s="696" t="s">
        <v>128</v>
      </c>
      <c r="P375" s="692" t="s">
        <v>130</v>
      </c>
      <c r="Q375" s="697">
        <v>7500000</v>
      </c>
      <c r="R375" s="698"/>
      <c r="S375" s="516" t="str">
        <f t="shared" si="109"/>
        <v>2.04.03</v>
      </c>
      <c r="T375" s="524" t="str">
        <f>VLOOKUP(S375,kelompok,2,0)</f>
        <v>Alat Ukur</v>
      </c>
      <c r="U375" s="516">
        <f>VLOOKUP(S375,MASAMANFAAT,4,0)</f>
        <v>5</v>
      </c>
      <c r="V375" s="769">
        <f t="shared" si="128"/>
        <v>1500000</v>
      </c>
      <c r="W375" s="516">
        <f t="shared" si="138"/>
        <v>2</v>
      </c>
      <c r="X375" s="770">
        <f t="shared" si="129"/>
        <v>3000000</v>
      </c>
      <c r="Y375" s="771">
        <f t="shared" si="130"/>
        <v>1500000</v>
      </c>
      <c r="Z375" s="769">
        <f t="shared" si="131"/>
        <v>1500000</v>
      </c>
      <c r="AA375" s="769">
        <f t="shared" si="132"/>
        <v>1500000</v>
      </c>
      <c r="AB375" s="769">
        <f t="shared" si="133"/>
        <v>0</v>
      </c>
      <c r="AC375" s="769">
        <f t="shared" si="134"/>
        <v>0</v>
      </c>
      <c r="AD375" s="516">
        <f>J375</f>
        <v>2012</v>
      </c>
      <c r="AE375" s="748">
        <f>Q375-(X375+Y375+Z375+AA375+AB375+AC375)</f>
        <v>0</v>
      </c>
      <c r="AF375" s="749">
        <f t="shared" si="135"/>
        <v>7500000</v>
      </c>
      <c r="AG375" s="746">
        <f t="shared" si="136"/>
        <v>7500000</v>
      </c>
      <c r="AH375" s="745">
        <f t="shared" si="137"/>
        <v>7500000</v>
      </c>
      <c r="AI375" s="11"/>
    </row>
    <row r="376" spans="1:35" ht="42.75" hidden="1" customHeight="1" x14ac:dyDescent="0.2">
      <c r="B376" s="766"/>
      <c r="C376" s="214"/>
      <c r="D376" s="627"/>
      <c r="E376" s="317" t="s">
        <v>935</v>
      </c>
      <c r="F376" s="214"/>
      <c r="G376" s="334"/>
      <c r="H376" s="382"/>
      <c r="I376" s="382"/>
      <c r="J376" s="278"/>
      <c r="K376" s="382"/>
      <c r="L376" s="214"/>
      <c r="M376" s="214"/>
      <c r="N376" s="214"/>
      <c r="O376" s="214"/>
      <c r="P376" s="278"/>
      <c r="Q376" s="335"/>
      <c r="R376" s="565"/>
      <c r="S376" s="628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588">
        <f t="shared" ref="AE376:AE391" si="139">Q376-(Y376+Z376)</f>
        <v>0</v>
      </c>
      <c r="AF376" s="578"/>
      <c r="AG376" s="579"/>
      <c r="AH376" s="10"/>
      <c r="AI376" s="11"/>
    </row>
    <row r="377" spans="1:35" s="39" customFormat="1" ht="16" hidden="1" x14ac:dyDescent="0.2">
      <c r="B377" s="767" t="s">
        <v>39</v>
      </c>
      <c r="C377" s="629"/>
      <c r="D377" s="630"/>
      <c r="E377" s="631" t="s">
        <v>785</v>
      </c>
      <c r="F377" s="629"/>
      <c r="G377" s="632"/>
      <c r="H377" s="633"/>
      <c r="I377" s="633"/>
      <c r="J377" s="634"/>
      <c r="K377" s="633"/>
      <c r="L377" s="629"/>
      <c r="M377" s="629"/>
      <c r="N377" s="629"/>
      <c r="O377" s="629"/>
      <c r="P377" s="634"/>
      <c r="Q377" s="635"/>
      <c r="R377" s="566"/>
      <c r="S377" s="636"/>
      <c r="T377" s="539"/>
      <c r="U377" s="539"/>
      <c r="V377" s="539"/>
      <c r="W377" s="539"/>
      <c r="X377" s="539"/>
      <c r="Y377" s="539"/>
      <c r="Z377" s="539"/>
      <c r="AA377" s="539"/>
      <c r="AB377" s="539"/>
      <c r="AC377" s="539"/>
      <c r="AD377" s="539"/>
      <c r="AE377" s="588">
        <f t="shared" si="139"/>
        <v>0</v>
      </c>
      <c r="AF377" s="584"/>
      <c r="AG377" s="592"/>
      <c r="AH377" s="539"/>
      <c r="AI377" s="575"/>
    </row>
    <row r="378" spans="1:35" ht="15" hidden="1" customHeight="1" x14ac:dyDescent="0.2">
      <c r="B378" s="332"/>
      <c r="C378" s="637"/>
      <c r="D378" s="316"/>
      <c r="E378" s="318" t="s">
        <v>349</v>
      </c>
      <c r="F378" s="638"/>
      <c r="G378" s="638"/>
      <c r="H378" s="638"/>
      <c r="I378" s="638"/>
      <c r="J378" s="638"/>
      <c r="K378" s="638"/>
      <c r="L378" s="638"/>
      <c r="M378" s="638"/>
      <c r="N378" s="638"/>
      <c r="O378" s="638"/>
      <c r="P378" s="333"/>
      <c r="Q378" s="333"/>
      <c r="R378" s="639"/>
      <c r="S378" s="628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588">
        <f t="shared" si="139"/>
        <v>0</v>
      </c>
      <c r="AF378" s="578"/>
      <c r="AG378" s="579"/>
      <c r="AH378" s="10"/>
      <c r="AI378" s="11"/>
    </row>
    <row r="379" spans="1:35" ht="15" hidden="1" customHeight="1" x14ac:dyDescent="0.2">
      <c r="B379" s="603"/>
      <c r="C379" s="606"/>
      <c r="D379" s="617"/>
      <c r="E379" s="608" t="s">
        <v>935</v>
      </c>
      <c r="F379" s="608"/>
      <c r="G379" s="608"/>
      <c r="H379" s="608"/>
      <c r="I379" s="608"/>
      <c r="J379" s="608"/>
      <c r="K379" s="608"/>
      <c r="L379" s="608"/>
      <c r="M379" s="608"/>
      <c r="N379" s="608"/>
      <c r="O379" s="608"/>
      <c r="P379" s="608"/>
      <c r="Q379" s="608"/>
      <c r="R379" s="640"/>
      <c r="S379" s="628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588">
        <f t="shared" si="139"/>
        <v>0</v>
      </c>
      <c r="AF379" s="578"/>
      <c r="AG379" s="579"/>
      <c r="AH379" s="10"/>
      <c r="AI379" s="11"/>
    </row>
    <row r="380" spans="1:35" ht="15" hidden="1" customHeight="1" x14ac:dyDescent="0.2">
      <c r="B380" s="603"/>
      <c r="C380" s="606"/>
      <c r="D380" s="621"/>
      <c r="E380" s="620" t="s">
        <v>935</v>
      </c>
      <c r="F380" s="608"/>
      <c r="G380" s="608"/>
      <c r="H380" s="608"/>
      <c r="I380" s="608"/>
      <c r="J380" s="608"/>
      <c r="K380" s="608"/>
      <c r="L380" s="608"/>
      <c r="M380" s="608"/>
      <c r="N380" s="608"/>
      <c r="O380" s="608"/>
      <c r="P380" s="608"/>
      <c r="Q380" s="608"/>
      <c r="R380" s="640"/>
      <c r="S380" s="628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588">
        <f t="shared" si="139"/>
        <v>0</v>
      </c>
      <c r="AF380" s="578"/>
      <c r="AG380" s="579"/>
      <c r="AH380" s="10"/>
      <c r="AI380" s="11"/>
    </row>
    <row r="381" spans="1:35" ht="15" hidden="1" customHeight="1" x14ac:dyDescent="0.2">
      <c r="B381" s="603"/>
      <c r="C381" s="606"/>
      <c r="D381" s="621"/>
      <c r="E381" s="620" t="s">
        <v>935</v>
      </c>
      <c r="F381" s="608"/>
      <c r="G381" s="608"/>
      <c r="H381" s="608"/>
      <c r="I381" s="608"/>
      <c r="J381" s="608"/>
      <c r="K381" s="608"/>
      <c r="L381" s="608"/>
      <c r="M381" s="608"/>
      <c r="N381" s="608"/>
      <c r="O381" s="608"/>
      <c r="P381" s="608"/>
      <c r="Q381" s="608"/>
      <c r="R381" s="640"/>
      <c r="S381" s="628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588">
        <f t="shared" si="139"/>
        <v>0</v>
      </c>
      <c r="AF381" s="578"/>
      <c r="AG381" s="579"/>
      <c r="AH381" s="10"/>
      <c r="AI381" s="11"/>
    </row>
    <row r="382" spans="1:35" s="39" customFormat="1" ht="15" hidden="1" customHeight="1" x14ac:dyDescent="0.2">
      <c r="B382" s="781" t="s">
        <v>41</v>
      </c>
      <c r="C382" s="641"/>
      <c r="D382" s="642"/>
      <c r="E382" s="643" t="s">
        <v>1116</v>
      </c>
      <c r="F382" s="644"/>
      <c r="G382" s="644"/>
      <c r="H382" s="644"/>
      <c r="I382" s="644"/>
      <c r="J382" s="644"/>
      <c r="K382" s="644"/>
      <c r="L382" s="644"/>
      <c r="M382" s="644"/>
      <c r="N382" s="644"/>
      <c r="O382" s="644"/>
      <c r="P382" s="644"/>
      <c r="Q382" s="644"/>
      <c r="R382" s="645"/>
      <c r="S382" s="636"/>
      <c r="T382" s="539"/>
      <c r="U382" s="539"/>
      <c r="V382" s="539"/>
      <c r="W382" s="539"/>
      <c r="X382" s="539"/>
      <c r="Y382" s="539"/>
      <c r="Z382" s="539"/>
      <c r="AA382" s="539"/>
      <c r="AB382" s="539"/>
      <c r="AC382" s="539"/>
      <c r="AD382" s="539"/>
      <c r="AE382" s="588">
        <f t="shared" si="139"/>
        <v>0</v>
      </c>
      <c r="AF382" s="584"/>
      <c r="AG382" s="592"/>
      <c r="AH382" s="539"/>
      <c r="AI382" s="575"/>
    </row>
    <row r="383" spans="1:35" ht="15" hidden="1" customHeight="1" x14ac:dyDescent="0.2">
      <c r="B383" s="603"/>
      <c r="C383" s="606"/>
      <c r="D383" s="316"/>
      <c r="E383" s="318" t="s">
        <v>349</v>
      </c>
      <c r="F383" s="610"/>
      <c r="G383" s="610"/>
      <c r="H383" s="610"/>
      <c r="I383" s="610"/>
      <c r="J383" s="610"/>
      <c r="K383" s="610"/>
      <c r="L383" s="610"/>
      <c r="M383" s="610"/>
      <c r="N383" s="610"/>
      <c r="O383" s="610"/>
      <c r="P383" s="608"/>
      <c r="Q383" s="608"/>
      <c r="R383" s="640"/>
      <c r="S383" s="628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588">
        <f t="shared" si="139"/>
        <v>0</v>
      </c>
      <c r="AF383" s="578"/>
      <c r="AG383" s="579"/>
      <c r="AH383" s="10"/>
      <c r="AI383" s="11"/>
    </row>
    <row r="384" spans="1:35" ht="15" hidden="1" customHeight="1" x14ac:dyDescent="0.2">
      <c r="B384" s="603"/>
      <c r="C384" s="606"/>
      <c r="D384" s="617"/>
      <c r="E384" s="608" t="s">
        <v>935</v>
      </c>
      <c r="F384" s="608"/>
      <c r="G384" s="608"/>
      <c r="H384" s="608"/>
      <c r="I384" s="608"/>
      <c r="J384" s="608"/>
      <c r="K384" s="608"/>
      <c r="L384" s="608"/>
      <c r="M384" s="608"/>
      <c r="N384" s="608"/>
      <c r="O384" s="608"/>
      <c r="P384" s="608"/>
      <c r="Q384" s="608"/>
      <c r="R384" s="640"/>
      <c r="S384" s="628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588">
        <f t="shared" si="139"/>
        <v>0</v>
      </c>
      <c r="AF384" s="578"/>
      <c r="AG384" s="579"/>
      <c r="AH384" s="10"/>
      <c r="AI384" s="11"/>
    </row>
    <row r="385" spans="2:35" ht="15" hidden="1" customHeight="1" x14ac:dyDescent="0.2">
      <c r="B385" s="603"/>
      <c r="C385" s="606"/>
      <c r="D385" s="621"/>
      <c r="E385" s="620" t="s">
        <v>935</v>
      </c>
      <c r="F385" s="608"/>
      <c r="G385" s="608"/>
      <c r="H385" s="608"/>
      <c r="I385" s="608"/>
      <c r="J385" s="608"/>
      <c r="K385" s="608"/>
      <c r="L385" s="608"/>
      <c r="M385" s="608"/>
      <c r="N385" s="608"/>
      <c r="O385" s="608"/>
      <c r="P385" s="608"/>
      <c r="Q385" s="608"/>
      <c r="R385" s="640"/>
      <c r="S385" s="628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588">
        <f t="shared" si="139"/>
        <v>0</v>
      </c>
      <c r="AF385" s="578"/>
      <c r="AG385" s="579"/>
      <c r="AH385" s="10"/>
      <c r="AI385" s="11"/>
    </row>
    <row r="386" spans="2:35" ht="15" hidden="1" customHeight="1" x14ac:dyDescent="0.2">
      <c r="B386" s="603"/>
      <c r="C386" s="606"/>
      <c r="D386" s="621"/>
      <c r="E386" s="620" t="s">
        <v>935</v>
      </c>
      <c r="F386" s="608"/>
      <c r="G386" s="608"/>
      <c r="H386" s="608"/>
      <c r="I386" s="608"/>
      <c r="J386" s="608"/>
      <c r="K386" s="608"/>
      <c r="L386" s="608"/>
      <c r="M386" s="608"/>
      <c r="N386" s="608"/>
      <c r="O386" s="608"/>
      <c r="P386" s="608"/>
      <c r="Q386" s="608"/>
      <c r="R386" s="640"/>
      <c r="S386" s="628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588">
        <f t="shared" si="139"/>
        <v>0</v>
      </c>
      <c r="AF386" s="578"/>
      <c r="AG386" s="579"/>
      <c r="AH386" s="10"/>
      <c r="AI386" s="11"/>
    </row>
    <row r="387" spans="2:35" ht="15" hidden="1" customHeight="1" x14ac:dyDescent="0.2">
      <c r="B387" s="603"/>
      <c r="C387" s="606"/>
      <c r="D387" s="621"/>
      <c r="E387" s="620" t="s">
        <v>935</v>
      </c>
      <c r="F387" s="608"/>
      <c r="G387" s="608"/>
      <c r="H387" s="608"/>
      <c r="I387" s="608"/>
      <c r="J387" s="608"/>
      <c r="K387" s="608"/>
      <c r="L387" s="608"/>
      <c r="M387" s="608"/>
      <c r="N387" s="608"/>
      <c r="O387" s="608"/>
      <c r="P387" s="608"/>
      <c r="Q387" s="608"/>
      <c r="R387" s="640"/>
      <c r="S387" s="628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588">
        <f t="shared" si="139"/>
        <v>0</v>
      </c>
      <c r="AF387" s="578"/>
      <c r="AG387" s="579"/>
      <c r="AH387" s="10"/>
      <c r="AI387" s="11"/>
    </row>
    <row r="388" spans="2:35" s="39" customFormat="1" ht="15" hidden="1" customHeight="1" x14ac:dyDescent="0.2">
      <c r="B388" s="781" t="s">
        <v>43</v>
      </c>
      <c r="C388" s="641"/>
      <c r="D388" s="642"/>
      <c r="E388" s="643" t="s">
        <v>1117</v>
      </c>
      <c r="F388" s="644"/>
      <c r="G388" s="644"/>
      <c r="H388" s="644"/>
      <c r="I388" s="644"/>
      <c r="J388" s="644"/>
      <c r="K388" s="644"/>
      <c r="L388" s="644"/>
      <c r="M388" s="644"/>
      <c r="N388" s="644"/>
      <c r="O388" s="644"/>
      <c r="P388" s="644"/>
      <c r="Q388" s="644"/>
      <c r="R388" s="645"/>
      <c r="S388" s="636"/>
      <c r="T388" s="539"/>
      <c r="U388" s="539"/>
      <c r="V388" s="539"/>
      <c r="W388" s="539"/>
      <c r="X388" s="539"/>
      <c r="Y388" s="539"/>
      <c r="Z388" s="539"/>
      <c r="AA388" s="539"/>
      <c r="AB388" s="539"/>
      <c r="AC388" s="539"/>
      <c r="AD388" s="539"/>
      <c r="AE388" s="588">
        <f t="shared" si="139"/>
        <v>0</v>
      </c>
      <c r="AF388" s="584"/>
      <c r="AG388" s="592"/>
      <c r="AH388" s="539"/>
      <c r="AI388" s="575"/>
    </row>
    <row r="389" spans="2:35" ht="15" hidden="1" customHeight="1" x14ac:dyDescent="0.2">
      <c r="B389" s="603"/>
      <c r="C389" s="606"/>
      <c r="D389" s="316"/>
      <c r="E389" s="318" t="s">
        <v>349</v>
      </c>
      <c r="F389" s="610"/>
      <c r="G389" s="610"/>
      <c r="H389" s="610"/>
      <c r="I389" s="610"/>
      <c r="J389" s="610"/>
      <c r="K389" s="610"/>
      <c r="L389" s="610"/>
      <c r="M389" s="610"/>
      <c r="N389" s="610"/>
      <c r="O389" s="610"/>
      <c r="P389" s="608"/>
      <c r="Q389" s="608"/>
      <c r="R389" s="640"/>
      <c r="S389" s="628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588">
        <f t="shared" si="139"/>
        <v>0</v>
      </c>
      <c r="AF389" s="578"/>
      <c r="AG389" s="579"/>
      <c r="AH389" s="10"/>
      <c r="AI389" s="11"/>
    </row>
    <row r="390" spans="2:35" ht="15" hidden="1" customHeight="1" x14ac:dyDescent="0.2">
      <c r="B390" s="603"/>
      <c r="C390" s="606"/>
      <c r="D390" s="646"/>
      <c r="E390" s="608"/>
      <c r="F390" s="608"/>
      <c r="G390" s="608"/>
      <c r="H390" s="608"/>
      <c r="I390" s="608"/>
      <c r="J390" s="608"/>
      <c r="K390" s="608"/>
      <c r="L390" s="608"/>
      <c r="M390" s="608"/>
      <c r="N390" s="608"/>
      <c r="O390" s="608"/>
      <c r="P390" s="608"/>
      <c r="Q390" s="608"/>
      <c r="R390" s="640"/>
      <c r="S390" s="628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588">
        <f t="shared" si="139"/>
        <v>0</v>
      </c>
      <c r="AF390" s="578"/>
      <c r="AG390" s="579"/>
      <c r="AH390" s="10"/>
      <c r="AI390" s="11"/>
    </row>
    <row r="391" spans="2:35" ht="15" hidden="1" customHeight="1" thickBot="1" x14ac:dyDescent="0.25">
      <c r="B391" s="603"/>
      <c r="C391" s="606"/>
      <c r="D391" s="646"/>
      <c r="E391" s="608"/>
      <c r="F391" s="608"/>
      <c r="G391" s="608"/>
      <c r="H391" s="608"/>
      <c r="I391" s="608"/>
      <c r="J391" s="608"/>
      <c r="K391" s="608"/>
      <c r="L391" s="608"/>
      <c r="M391" s="608"/>
      <c r="N391" s="608"/>
      <c r="O391" s="608"/>
      <c r="P391" s="608"/>
      <c r="Q391" s="608"/>
      <c r="R391" s="640"/>
      <c r="S391" s="628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588">
        <f t="shared" si="139"/>
        <v>0</v>
      </c>
      <c r="AF391" s="599"/>
      <c r="AG391" s="600"/>
      <c r="AH391" s="10"/>
      <c r="AI391" s="11"/>
    </row>
    <row r="392" spans="2:35" x14ac:dyDescent="0.2">
      <c r="B392" s="782"/>
      <c r="C392" s="647"/>
      <c r="D392" s="647"/>
      <c r="E392" s="647"/>
      <c r="F392" s="647"/>
      <c r="G392" s="647"/>
      <c r="H392" s="647"/>
      <c r="I392" s="647"/>
      <c r="J392" s="647"/>
      <c r="K392" s="647"/>
      <c r="L392" s="647"/>
      <c r="M392" s="647"/>
      <c r="N392" s="647"/>
      <c r="O392" s="647"/>
      <c r="P392" s="647"/>
      <c r="Q392" s="648">
        <f>SUBTOTAL(9,Q10:Q391)</f>
        <v>5755910.9235300003</v>
      </c>
      <c r="R392" s="649"/>
      <c r="S392" s="11"/>
      <c r="T392" s="11"/>
      <c r="U392" s="11"/>
      <c r="AD392" s="11"/>
      <c r="AE392" s="11"/>
      <c r="AF392" s="11"/>
      <c r="AG392" s="11"/>
      <c r="AH392" s="11"/>
      <c r="AI392" s="11"/>
    </row>
    <row r="393" spans="2:35" s="19" customFormat="1" x14ac:dyDescent="0.2">
      <c r="B393" s="782"/>
      <c r="C393" s="647"/>
      <c r="D393" s="647"/>
      <c r="E393" s="1448" t="s">
        <v>343</v>
      </c>
      <c r="F393" s="1448"/>
      <c r="G393" s="1448"/>
      <c r="H393" s="647"/>
      <c r="I393" s="647"/>
      <c r="J393" s="647"/>
      <c r="K393" s="647"/>
      <c r="L393" s="647"/>
      <c r="M393" s="1449" t="s">
        <v>1238</v>
      </c>
      <c r="N393" s="1449"/>
      <c r="O393" s="1449"/>
      <c r="P393" s="647"/>
      <c r="Q393" s="647">
        <v>5755910.9235300003</v>
      </c>
      <c r="R393" s="649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</row>
    <row r="394" spans="2:35" s="19" customFormat="1" x14ac:dyDescent="0.2">
      <c r="B394" s="782"/>
      <c r="C394" s="647"/>
      <c r="D394" s="647"/>
      <c r="E394" s="1448" t="s">
        <v>344</v>
      </c>
      <c r="F394" s="1448"/>
      <c r="G394" s="1448"/>
      <c r="H394" s="647"/>
      <c r="I394" s="647"/>
      <c r="J394" s="647"/>
      <c r="K394" s="647"/>
      <c r="L394" s="647"/>
      <c r="M394" s="647"/>
      <c r="N394" s="647"/>
      <c r="O394" s="647"/>
      <c r="P394" s="647"/>
      <c r="Q394" s="647"/>
      <c r="R394" s="649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</row>
    <row r="395" spans="2:35" s="19" customFormat="1" x14ac:dyDescent="0.2">
      <c r="B395" s="782"/>
      <c r="C395" s="647"/>
      <c r="D395" s="647"/>
      <c r="E395" s="1448" t="s">
        <v>92</v>
      </c>
      <c r="F395" s="1448"/>
      <c r="G395" s="1448"/>
      <c r="H395" s="647"/>
      <c r="I395" s="647"/>
      <c r="J395" s="647"/>
      <c r="K395" s="647"/>
      <c r="L395" s="647"/>
      <c r="M395" s="1449" t="s">
        <v>345</v>
      </c>
      <c r="N395" s="1449"/>
      <c r="O395" s="1449"/>
      <c r="P395" s="647"/>
      <c r="Q395" s="647"/>
      <c r="R395" s="649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</row>
    <row r="396" spans="2:35" s="19" customFormat="1" x14ac:dyDescent="0.2">
      <c r="B396" s="779"/>
      <c r="C396" s="647"/>
      <c r="D396" s="432"/>
      <c r="E396" s="780"/>
      <c r="F396" s="436"/>
      <c r="G396" s="432"/>
      <c r="H396" s="432"/>
      <c r="I396" s="432"/>
      <c r="J396" s="432"/>
      <c r="K396" s="432"/>
      <c r="L396" s="432"/>
      <c r="M396" s="432"/>
      <c r="N396" s="432"/>
      <c r="O396" s="432"/>
      <c r="P396" s="432"/>
      <c r="Q396" s="432"/>
      <c r="R396" s="567"/>
      <c r="V396" s="11"/>
      <c r="W396" s="11"/>
      <c r="X396" s="11"/>
      <c r="Y396" s="11"/>
      <c r="Z396" s="11"/>
      <c r="AA396" s="11"/>
      <c r="AB396" s="11"/>
      <c r="AC396" s="11"/>
    </row>
    <row r="397" spans="2:35" s="19" customFormat="1" x14ac:dyDescent="0.2">
      <c r="B397" s="779"/>
      <c r="C397" s="647"/>
      <c r="D397" s="432"/>
      <c r="E397" s="780"/>
      <c r="F397" s="436"/>
      <c r="G397" s="432"/>
      <c r="H397" s="432"/>
      <c r="I397" s="432"/>
      <c r="J397" s="432"/>
      <c r="K397" s="432"/>
      <c r="L397" s="432"/>
      <c r="M397" s="432"/>
      <c r="N397" s="432"/>
      <c r="O397" s="432"/>
      <c r="P397" s="432"/>
      <c r="Q397" s="802">
        <v>9186368</v>
      </c>
      <c r="R397" s="803">
        <f>Q398*10</f>
        <v>9186367.5999999996</v>
      </c>
      <c r="V397" s="11"/>
      <c r="W397" s="11"/>
      <c r="X397" s="11"/>
      <c r="Y397" s="11"/>
      <c r="Z397" s="11"/>
      <c r="AA397" s="11"/>
      <c r="AB397" s="11"/>
      <c r="AC397" s="11"/>
    </row>
    <row r="398" spans="2:35" s="19" customFormat="1" x14ac:dyDescent="0.2">
      <c r="B398" s="779"/>
      <c r="C398" s="647"/>
      <c r="D398" s="432"/>
      <c r="E398" s="780"/>
      <c r="F398" s="436"/>
      <c r="G398" s="432"/>
      <c r="H398" s="432"/>
      <c r="I398" s="432"/>
      <c r="J398" s="432"/>
      <c r="K398" s="432"/>
      <c r="L398" s="432"/>
      <c r="M398" s="432"/>
      <c r="N398" s="432"/>
      <c r="O398" s="432"/>
      <c r="P398" s="432"/>
      <c r="Q398" s="802">
        <v>918636.76</v>
      </c>
      <c r="R398" s="803">
        <f>Q397-R397</f>
        <v>0.40000000037252903</v>
      </c>
      <c r="V398" s="11"/>
      <c r="W398" s="11"/>
      <c r="X398" s="11"/>
      <c r="Y398" s="11"/>
      <c r="Z398" s="11"/>
      <c r="AA398" s="11"/>
      <c r="AB398" s="11"/>
      <c r="AC398" s="11"/>
    </row>
    <row r="399" spans="2:35" s="19" customFormat="1" x14ac:dyDescent="0.2">
      <c r="B399" s="779"/>
      <c r="C399" s="647"/>
      <c r="D399" s="432"/>
      <c r="E399" s="780"/>
      <c r="F399" s="436"/>
      <c r="G399" s="432"/>
      <c r="H399" s="432"/>
      <c r="I399" s="432"/>
      <c r="J399" s="432"/>
      <c r="K399" s="432"/>
      <c r="L399" s="432"/>
      <c r="M399" s="432"/>
      <c r="N399" s="432"/>
      <c r="O399" s="432"/>
      <c r="P399" s="432"/>
      <c r="Q399" s="802"/>
      <c r="R399" s="567"/>
      <c r="V399" s="11"/>
      <c r="W399" s="11"/>
      <c r="X399" s="11"/>
      <c r="Y399" s="11"/>
      <c r="Z399" s="11"/>
      <c r="AA399" s="11"/>
      <c r="AB399" s="11"/>
      <c r="AC399" s="11"/>
    </row>
    <row r="400" spans="2:35" s="19" customFormat="1" x14ac:dyDescent="0.2">
      <c r="B400" s="779"/>
      <c r="C400" s="647"/>
      <c r="D400" s="432"/>
      <c r="E400" s="1450" t="s">
        <v>1244</v>
      </c>
      <c r="F400" s="1450"/>
      <c r="G400" s="1450"/>
      <c r="H400" s="432"/>
      <c r="I400" s="432"/>
      <c r="J400" s="432"/>
      <c r="K400" s="432"/>
      <c r="L400" s="432"/>
      <c r="M400" s="1451" t="s">
        <v>985</v>
      </c>
      <c r="N400" s="1451"/>
      <c r="O400" s="1451"/>
      <c r="P400" s="432"/>
      <c r="Q400" s="432"/>
      <c r="R400" s="567"/>
      <c r="V400" s="11"/>
      <c r="W400" s="11"/>
      <c r="X400" s="11"/>
      <c r="Y400" s="11"/>
      <c r="Z400" s="11"/>
      <c r="AA400" s="11"/>
      <c r="AB400" s="11"/>
      <c r="AC400" s="11"/>
    </row>
    <row r="401" spans="2:29" s="19" customFormat="1" x14ac:dyDescent="0.2">
      <c r="B401" s="779"/>
      <c r="C401" s="647"/>
      <c r="D401" s="432"/>
      <c r="E401" s="1445" t="s">
        <v>1245</v>
      </c>
      <c r="F401" s="1445"/>
      <c r="G401" s="1445"/>
      <c r="H401" s="432"/>
      <c r="I401" s="432"/>
      <c r="J401" s="432"/>
      <c r="K401" s="432"/>
      <c r="L401" s="432"/>
      <c r="M401" s="1446" t="s">
        <v>986</v>
      </c>
      <c r="N401" s="1446"/>
      <c r="O401" s="1446"/>
      <c r="P401" s="432"/>
      <c r="Q401" s="432"/>
      <c r="R401" s="567"/>
      <c r="V401" s="11"/>
      <c r="W401" s="11"/>
      <c r="X401" s="11"/>
      <c r="Y401" s="11"/>
      <c r="Z401" s="11"/>
      <c r="AA401" s="11"/>
      <c r="AB401" s="11"/>
      <c r="AC401" s="11"/>
    </row>
    <row r="402" spans="2:29" s="19" customFormat="1" x14ac:dyDescent="0.2">
      <c r="B402" s="783"/>
      <c r="C402" s="11"/>
      <c r="D402"/>
      <c r="E402" s="28"/>
      <c r="F402" s="28"/>
      <c r="G402"/>
      <c r="H402"/>
      <c r="I402"/>
      <c r="J402"/>
      <c r="K402"/>
      <c r="L402"/>
      <c r="M402"/>
      <c r="N402"/>
      <c r="O402"/>
      <c r="P402"/>
      <c r="Q402"/>
      <c r="R402" s="568"/>
      <c r="V402" s="11"/>
      <c r="W402" s="11"/>
      <c r="X402" s="11"/>
      <c r="Y402" s="11"/>
      <c r="Z402" s="11"/>
      <c r="AA402" s="11"/>
      <c r="AB402" s="11"/>
      <c r="AC402" s="11"/>
    </row>
  </sheetData>
  <autoFilter ref="A8:AH391" xr:uid="{00000000-0009-0000-0000-000004000000}">
    <filterColumn colId="17">
      <customFilters>
        <customFilter operator="notEqual" val=" "/>
      </customFilters>
    </filterColumn>
  </autoFilter>
  <mergeCells count="48">
    <mergeCell ref="R5:R7"/>
    <mergeCell ref="B1:R1"/>
    <mergeCell ref="B2:R2"/>
    <mergeCell ref="B3:R3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K5:O5"/>
    <mergeCell ref="P5:P7"/>
    <mergeCell ref="Q5:Q7"/>
    <mergeCell ref="T5:T7"/>
    <mergeCell ref="U5:U7"/>
    <mergeCell ref="V5:V7"/>
    <mergeCell ref="W5:W7"/>
    <mergeCell ref="X5:X7"/>
    <mergeCell ref="AE5:AE7"/>
    <mergeCell ref="AF5:AF7"/>
    <mergeCell ref="AG5:AG7"/>
    <mergeCell ref="AH5:AH7"/>
    <mergeCell ref="K6:K7"/>
    <mergeCell ref="L6:L7"/>
    <mergeCell ref="M6:M7"/>
    <mergeCell ref="N6:N7"/>
    <mergeCell ref="O6:O7"/>
    <mergeCell ref="Y5:Y7"/>
    <mergeCell ref="Z5:Z7"/>
    <mergeCell ref="AA5:AA7"/>
    <mergeCell ref="AB5:AB7"/>
    <mergeCell ref="AC5:AC7"/>
    <mergeCell ref="AD5:AD7"/>
    <mergeCell ref="S5:S7"/>
    <mergeCell ref="E400:G400"/>
    <mergeCell ref="M400:O400"/>
    <mergeCell ref="E401:G401"/>
    <mergeCell ref="M401:O401"/>
    <mergeCell ref="E24:H24"/>
    <mergeCell ref="E28:H28"/>
    <mergeCell ref="E393:G393"/>
    <mergeCell ref="M393:O393"/>
    <mergeCell ref="E394:G394"/>
    <mergeCell ref="E395:G395"/>
    <mergeCell ref="M395:O395"/>
  </mergeCells>
  <pageMargins left="0.5" right="0.5" top="1.5" bottom="1.5" header="0.75" footer="0.25"/>
  <pageSetup paperSize="258" scale="66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2D050"/>
  </sheetPr>
  <dimension ref="A1:AR388"/>
  <sheetViews>
    <sheetView view="pageBreakPreview" topLeftCell="C11" zoomScale="80" zoomScaleSheetLayoutView="80" workbookViewId="0">
      <selection activeCell="N21" sqref="N21"/>
    </sheetView>
  </sheetViews>
  <sheetFormatPr baseColWidth="10" defaultColWidth="8.83203125" defaultRowHeight="15" x14ac:dyDescent="0.2"/>
  <cols>
    <col min="1" max="2" width="13.1640625" hidden="1" customWidth="1"/>
    <col min="3" max="3" width="7.6640625" style="869" customWidth="1"/>
    <col min="4" max="4" width="15" style="11" customWidth="1"/>
    <col min="5" max="5" width="34.6640625" customWidth="1"/>
    <col min="6" max="6" width="11" customWidth="1"/>
    <col min="7" max="7" width="25.5" customWidth="1"/>
    <col min="8" max="8" width="8.83203125" customWidth="1"/>
    <col min="9" max="9" width="14.5" customWidth="1"/>
    <col min="10" max="10" width="11.5" customWidth="1"/>
    <col min="11" max="11" width="12.6640625" customWidth="1"/>
    <col min="12" max="12" width="23.33203125" customWidth="1"/>
    <col min="13" max="13" width="18.6640625" customWidth="1"/>
    <col min="14" max="14" width="15" customWidth="1"/>
    <col min="15" max="15" width="12" customWidth="1"/>
    <col min="16" max="16" width="13.6640625" customWidth="1"/>
    <col min="17" max="17" width="17.1640625" customWidth="1"/>
    <col min="18" max="18" width="19" style="568" customWidth="1"/>
    <col min="19" max="19" width="17.5" customWidth="1"/>
    <col min="20" max="20" width="34.5" customWidth="1"/>
    <col min="21" max="21" width="16.33203125" customWidth="1"/>
    <col min="22" max="22" width="18.6640625" style="11" customWidth="1"/>
    <col min="23" max="23" width="15.33203125" style="11" customWidth="1"/>
    <col min="24" max="24" width="19.33203125" style="11" customWidth="1"/>
    <col min="25" max="25" width="18" style="11" customWidth="1"/>
    <col min="26" max="26" width="18.5" style="11" customWidth="1"/>
    <col min="27" max="27" width="20.83203125" style="11" customWidth="1"/>
    <col min="28" max="29" width="16.33203125" style="11" customWidth="1"/>
    <col min="30" max="30" width="16.33203125" style="674" customWidth="1"/>
    <col min="32" max="32" width="23.33203125" customWidth="1"/>
    <col min="33" max="33" width="19.1640625" customWidth="1"/>
    <col min="34" max="34" width="23" customWidth="1"/>
    <col min="35" max="35" width="23.5" customWidth="1"/>
    <col min="36" max="36" width="34.1640625" customWidth="1"/>
    <col min="37" max="37" width="25.6640625" style="874" customWidth="1"/>
    <col min="38" max="38" width="22.5" style="885" customWidth="1"/>
    <col min="39" max="39" width="24.5" style="885" customWidth="1"/>
    <col min="40" max="40" width="22.1640625" style="885" customWidth="1"/>
    <col min="41" max="41" width="33.83203125" style="772" customWidth="1"/>
    <col min="42" max="44" width="9.1640625" style="11"/>
  </cols>
  <sheetData>
    <row r="1" spans="1:44" s="1085" customFormat="1" ht="35" customHeight="1" x14ac:dyDescent="0.2">
      <c r="C1" s="1569" t="s">
        <v>1292</v>
      </c>
      <c r="D1" s="1569"/>
      <c r="E1" s="1569"/>
      <c r="F1" s="1569"/>
      <c r="G1" s="1569"/>
      <c r="H1" s="1569"/>
      <c r="I1" s="1569"/>
      <c r="J1" s="1569"/>
      <c r="K1" s="1569"/>
      <c r="L1" s="1569"/>
      <c r="M1" s="1569"/>
      <c r="N1" s="1569"/>
      <c r="O1" s="1569"/>
      <c r="P1" s="1569"/>
      <c r="Q1" s="1569"/>
      <c r="R1" s="1569"/>
      <c r="V1" s="1226"/>
      <c r="W1" s="1226"/>
      <c r="X1" s="1226"/>
      <c r="Y1" s="1226"/>
      <c r="Z1" s="1226"/>
      <c r="AA1" s="1226"/>
      <c r="AB1" s="1226"/>
      <c r="AC1" s="1226"/>
      <c r="AD1" s="1227"/>
      <c r="AK1" s="1228"/>
      <c r="AL1" s="1229"/>
      <c r="AM1" s="1229"/>
      <c r="AN1" s="1229"/>
      <c r="AO1" s="1230"/>
      <c r="AP1" s="1226"/>
      <c r="AQ1" s="1226"/>
      <c r="AR1" s="1226"/>
    </row>
    <row r="2" spans="1:44" s="1085" customFormat="1" ht="35" customHeight="1" x14ac:dyDescent="0.2">
      <c r="C2" s="1570" t="s">
        <v>1317</v>
      </c>
      <c r="D2" s="1570"/>
      <c r="E2" s="1570"/>
      <c r="F2" s="1570"/>
      <c r="G2" s="1570"/>
      <c r="H2" s="1570"/>
      <c r="I2" s="1570"/>
      <c r="J2" s="1570"/>
      <c r="K2" s="1570"/>
      <c r="L2" s="1570"/>
      <c r="M2" s="1570"/>
      <c r="N2" s="1570"/>
      <c r="O2" s="1570"/>
      <c r="P2" s="1570"/>
      <c r="Q2" s="1570"/>
      <c r="R2" s="1570"/>
      <c r="V2" s="1226"/>
      <c r="W2" s="1226"/>
      <c r="X2" s="1226"/>
      <c r="Y2" s="1226"/>
      <c r="Z2" s="1226"/>
      <c r="AA2" s="1226"/>
      <c r="AB2" s="1226"/>
      <c r="AC2" s="1226"/>
      <c r="AD2" s="1227"/>
      <c r="AF2" s="1231"/>
      <c r="AG2" s="1232" t="s">
        <v>945</v>
      </c>
      <c r="AH2" s="1232" t="s">
        <v>946</v>
      </c>
      <c r="AI2" s="1232" t="s">
        <v>949</v>
      </c>
      <c r="AJ2" s="1233"/>
      <c r="AK2" s="1234"/>
      <c r="AL2" s="1235"/>
      <c r="AM2" s="1235"/>
      <c r="AN2" s="1235"/>
      <c r="AO2" s="1236"/>
      <c r="AP2" s="1226"/>
      <c r="AQ2" s="1226"/>
      <c r="AR2" s="1226"/>
    </row>
    <row r="3" spans="1:44" s="987" customFormat="1" ht="14" x14ac:dyDescent="0.15">
      <c r="C3" s="1571"/>
      <c r="D3" s="1571"/>
      <c r="E3" s="1571"/>
      <c r="F3" s="1571"/>
      <c r="G3" s="1571"/>
      <c r="H3" s="1571"/>
      <c r="I3" s="1571"/>
      <c r="J3" s="1571"/>
      <c r="K3" s="1571"/>
      <c r="L3" s="1571"/>
      <c r="M3" s="1571"/>
      <c r="N3" s="1571"/>
      <c r="O3" s="1571"/>
      <c r="P3" s="1571"/>
      <c r="Q3" s="1571"/>
      <c r="R3" s="1571"/>
      <c r="V3" s="988"/>
      <c r="W3" s="988"/>
      <c r="X3" s="988"/>
      <c r="Y3" s="988"/>
      <c r="Z3" s="988"/>
      <c r="AA3" s="988"/>
      <c r="AB3" s="988"/>
      <c r="AC3" s="988"/>
      <c r="AD3" s="989"/>
      <c r="AF3" s="1197">
        <f>AG12+'KIB C'!AG10</f>
        <v>5130838760.0095015</v>
      </c>
      <c r="AG3" s="1198">
        <f>AG12+'KIB C'!AG10+'KIB D'!AG10</f>
        <v>5146898247.6335011</v>
      </c>
      <c r="AH3" s="1198">
        <f>AH12+'KIB C'!AH10+'KIB D'!AH10</f>
        <v>6055341651.1766987</v>
      </c>
      <c r="AI3" s="1199">
        <f>AI12+'KIB C'!AI10+'KIB D'!AI10</f>
        <v>6524683671.1380625</v>
      </c>
      <c r="AJ3" s="1200"/>
      <c r="AK3" s="1195"/>
      <c r="AL3" s="1196"/>
      <c r="AM3" s="1196"/>
      <c r="AN3" s="1196"/>
      <c r="AO3" s="1129"/>
      <c r="AP3" s="988"/>
      <c r="AQ3" s="988"/>
      <c r="AR3" s="988"/>
    </row>
    <row r="4" spans="1:44" s="987" customFormat="1" ht="18" customHeight="1" thickBot="1" x14ac:dyDescent="0.2">
      <c r="C4" s="1545" t="s">
        <v>1310</v>
      </c>
      <c r="D4" s="1545"/>
      <c r="E4" s="1545"/>
      <c r="Q4" s="990"/>
      <c r="R4" s="1201"/>
      <c r="V4" s="988"/>
      <c r="W4" s="988"/>
      <c r="X4" s="988"/>
      <c r="Y4" s="988"/>
      <c r="Z4" s="988"/>
      <c r="AA4" s="988"/>
      <c r="AB4" s="988"/>
      <c r="AC4" s="988"/>
      <c r="AD4" s="989"/>
      <c r="AG4" s="1049"/>
      <c r="AH4" s="1049"/>
      <c r="AI4" s="997"/>
      <c r="AJ4" s="1196">
        <f>AJ12+'KIB C'!AJ10+'KIB D'!AJ10</f>
        <v>6991710618.9174185</v>
      </c>
      <c r="AK4" s="1195"/>
      <c r="AL4" s="1196"/>
      <c r="AM4" s="1196"/>
      <c r="AN4" s="1196"/>
      <c r="AO4" s="1129"/>
      <c r="AP4" s="988"/>
      <c r="AQ4" s="988"/>
      <c r="AR4" s="988"/>
    </row>
    <row r="5" spans="1:44" s="1205" customFormat="1" ht="18.75" customHeight="1" x14ac:dyDescent="0.15">
      <c r="C5" s="1572" t="s">
        <v>1297</v>
      </c>
      <c r="D5" s="1561" t="s">
        <v>971</v>
      </c>
      <c r="E5" s="1561" t="s">
        <v>960</v>
      </c>
      <c r="F5" s="1561" t="s">
        <v>1187</v>
      </c>
      <c r="G5" s="1561" t="s">
        <v>1188</v>
      </c>
      <c r="H5" s="1561" t="s">
        <v>1189</v>
      </c>
      <c r="I5" s="1561" t="s">
        <v>977</v>
      </c>
      <c r="J5" s="1561" t="s">
        <v>1006</v>
      </c>
      <c r="K5" s="1561" t="s">
        <v>961</v>
      </c>
      <c r="L5" s="1561"/>
      <c r="M5" s="1561"/>
      <c r="N5" s="1561"/>
      <c r="O5" s="1561"/>
      <c r="P5" s="1561" t="s">
        <v>1167</v>
      </c>
      <c r="Q5" s="1561" t="s">
        <v>968</v>
      </c>
      <c r="R5" s="1574" t="s">
        <v>999</v>
      </c>
      <c r="S5" s="1555" t="s">
        <v>1168</v>
      </c>
      <c r="T5" s="1558" t="s">
        <v>1169</v>
      </c>
      <c r="U5" s="1558" t="s">
        <v>706</v>
      </c>
      <c r="V5" s="1546" t="s">
        <v>1170</v>
      </c>
      <c r="W5" s="1546" t="s">
        <v>1171</v>
      </c>
      <c r="X5" s="1546" t="s">
        <v>1172</v>
      </c>
      <c r="Y5" s="1546" t="s">
        <v>1173</v>
      </c>
      <c r="Z5" s="1546" t="s">
        <v>1174</v>
      </c>
      <c r="AA5" s="1546" t="s">
        <v>1175</v>
      </c>
      <c r="AB5" s="1546" t="s">
        <v>1176</v>
      </c>
      <c r="AC5" s="1546" t="s">
        <v>1177</v>
      </c>
      <c r="AD5" s="1563" t="s">
        <v>1246</v>
      </c>
      <c r="AE5" s="1566" t="s">
        <v>1178</v>
      </c>
      <c r="AF5" s="1566" t="s">
        <v>1179</v>
      </c>
      <c r="AG5" s="1546" t="s">
        <v>1180</v>
      </c>
      <c r="AH5" s="1546" t="s">
        <v>1181</v>
      </c>
      <c r="AI5" s="1546" t="s">
        <v>1182</v>
      </c>
      <c r="AJ5" s="1546" t="s">
        <v>1247</v>
      </c>
      <c r="AK5" s="1202"/>
      <c r="AL5" s="1203"/>
      <c r="AM5" s="1203"/>
      <c r="AN5" s="1203"/>
      <c r="AO5" s="1129"/>
      <c r="AP5" s="1204"/>
      <c r="AQ5" s="1204"/>
      <c r="AR5" s="1204"/>
    </row>
    <row r="6" spans="1:44" s="1018" customFormat="1" ht="18.75" customHeight="1" x14ac:dyDescent="0.15">
      <c r="C6" s="1573"/>
      <c r="D6" s="1562"/>
      <c r="E6" s="1562"/>
      <c r="F6" s="1562"/>
      <c r="G6" s="1562"/>
      <c r="H6" s="1562"/>
      <c r="I6" s="1562"/>
      <c r="J6" s="1562"/>
      <c r="K6" s="1576" t="s">
        <v>14</v>
      </c>
      <c r="L6" s="1576" t="s">
        <v>1190</v>
      </c>
      <c r="M6" s="1576" t="s">
        <v>1191</v>
      </c>
      <c r="N6" s="1576" t="s">
        <v>1192</v>
      </c>
      <c r="O6" s="1576" t="s">
        <v>18</v>
      </c>
      <c r="P6" s="1562"/>
      <c r="Q6" s="1562"/>
      <c r="R6" s="1575"/>
      <c r="S6" s="1556"/>
      <c r="T6" s="1559"/>
      <c r="U6" s="1559"/>
      <c r="V6" s="1547"/>
      <c r="W6" s="1547"/>
      <c r="X6" s="1547"/>
      <c r="Y6" s="1547"/>
      <c r="Z6" s="1547"/>
      <c r="AA6" s="1547"/>
      <c r="AB6" s="1547"/>
      <c r="AC6" s="1547"/>
      <c r="AD6" s="1564"/>
      <c r="AE6" s="1567"/>
      <c r="AF6" s="1567"/>
      <c r="AG6" s="1547"/>
      <c r="AH6" s="1547"/>
      <c r="AI6" s="1547"/>
      <c r="AJ6" s="1547"/>
      <c r="AK6" s="1206"/>
      <c r="AL6" s="1196"/>
      <c r="AM6" s="1196"/>
      <c r="AN6" s="1196"/>
      <c r="AO6" s="1129"/>
      <c r="AP6" s="1049"/>
      <c r="AQ6" s="1049"/>
      <c r="AR6" s="1049"/>
    </row>
    <row r="7" spans="1:44" s="987" customFormat="1" ht="14" x14ac:dyDescent="0.15">
      <c r="C7" s="1573"/>
      <c r="D7" s="1562"/>
      <c r="E7" s="1562"/>
      <c r="F7" s="1562"/>
      <c r="G7" s="1562"/>
      <c r="H7" s="1562"/>
      <c r="I7" s="1562"/>
      <c r="J7" s="1562"/>
      <c r="K7" s="1576"/>
      <c r="L7" s="1576"/>
      <c r="M7" s="1576"/>
      <c r="N7" s="1576"/>
      <c r="O7" s="1576"/>
      <c r="P7" s="1562"/>
      <c r="Q7" s="1562"/>
      <c r="R7" s="1575"/>
      <c r="S7" s="1557"/>
      <c r="T7" s="1560"/>
      <c r="U7" s="1560"/>
      <c r="V7" s="1548"/>
      <c r="W7" s="1548"/>
      <c r="X7" s="1548"/>
      <c r="Y7" s="1548"/>
      <c r="Z7" s="1548"/>
      <c r="AA7" s="1548"/>
      <c r="AB7" s="1548"/>
      <c r="AC7" s="1548"/>
      <c r="AD7" s="1565"/>
      <c r="AE7" s="1568"/>
      <c r="AF7" s="1568"/>
      <c r="AG7" s="1548"/>
      <c r="AH7" s="1548"/>
      <c r="AI7" s="1548"/>
      <c r="AJ7" s="1548"/>
      <c r="AK7" s="1195"/>
      <c r="AL7" s="1196"/>
      <c r="AM7" s="1196"/>
      <c r="AN7" s="1196"/>
      <c r="AO7" s="1129"/>
      <c r="AP7" s="988"/>
      <c r="AQ7" s="988"/>
      <c r="AR7" s="988"/>
    </row>
    <row r="8" spans="1:44" s="987" customFormat="1" ht="14" x14ac:dyDescent="0.15">
      <c r="C8" s="1239"/>
      <c r="D8" s="1240"/>
      <c r="E8" s="1240"/>
      <c r="F8" s="1240"/>
      <c r="G8" s="1240"/>
      <c r="H8" s="1240"/>
      <c r="I8" s="1240"/>
      <c r="J8" s="1240"/>
      <c r="K8" s="1241"/>
      <c r="L8" s="1241"/>
      <c r="M8" s="1241"/>
      <c r="N8" s="1241"/>
      <c r="O8" s="1241"/>
      <c r="P8" s="1240"/>
      <c r="Q8" s="1240"/>
      <c r="R8" s="1242"/>
      <c r="S8" s="1237"/>
      <c r="T8" s="1207"/>
      <c r="U8" s="1207"/>
      <c r="V8" s="1208"/>
      <c r="W8" s="1208"/>
      <c r="X8" s="1208"/>
      <c r="Y8" s="1208"/>
      <c r="Z8" s="1208"/>
      <c r="AA8" s="1208"/>
      <c r="AB8" s="1208"/>
      <c r="AC8" s="1208"/>
      <c r="AD8" s="1209"/>
      <c r="AE8" s="1210"/>
      <c r="AF8" s="1211"/>
      <c r="AG8" s="1212"/>
      <c r="AH8" s="1213"/>
      <c r="AI8" s="1208"/>
      <c r="AJ8" s="1208"/>
      <c r="AK8" s="1195"/>
      <c r="AL8" s="1196"/>
      <c r="AM8" s="1196"/>
      <c r="AN8" s="1196"/>
      <c r="AO8" s="1129"/>
      <c r="AP8" s="988"/>
      <c r="AQ8" s="988"/>
      <c r="AR8" s="988"/>
    </row>
    <row r="9" spans="1:44" s="987" customFormat="1" ht="14" x14ac:dyDescent="0.15">
      <c r="C9" s="1239"/>
      <c r="D9" s="1240"/>
      <c r="E9" s="1240"/>
      <c r="F9" s="1240"/>
      <c r="G9" s="1240"/>
      <c r="H9" s="1240"/>
      <c r="I9" s="1240"/>
      <c r="J9" s="1240"/>
      <c r="K9" s="1241"/>
      <c r="L9" s="1241"/>
      <c r="M9" s="1241"/>
      <c r="N9" s="1241"/>
      <c r="O9" s="1241"/>
      <c r="P9" s="1240"/>
      <c r="Q9" s="1240"/>
      <c r="R9" s="1242"/>
      <c r="S9" s="1237"/>
      <c r="T9" s="1207"/>
      <c r="U9" s="1207"/>
      <c r="V9" s="1208"/>
      <c r="W9" s="1208"/>
      <c r="X9" s="1208"/>
      <c r="Y9" s="1208"/>
      <c r="Z9" s="1208"/>
      <c r="AA9" s="1208"/>
      <c r="AB9" s="1208"/>
      <c r="AC9" s="1208"/>
      <c r="AD9" s="1209"/>
      <c r="AE9" s="1210"/>
      <c r="AF9" s="1211"/>
      <c r="AG9" s="1212"/>
      <c r="AH9" s="1213"/>
      <c r="AI9" s="1208"/>
      <c r="AJ9" s="1208"/>
      <c r="AK9" s="1195"/>
      <c r="AL9" s="1196"/>
      <c r="AM9" s="1196"/>
      <c r="AN9" s="1196"/>
      <c r="AO9" s="1129"/>
      <c r="AP9" s="988"/>
      <c r="AQ9" s="988"/>
      <c r="AR9" s="988"/>
    </row>
    <row r="10" spans="1:44" s="987" customFormat="1" ht="14" x14ac:dyDescent="0.15">
      <c r="C10" s="1243">
        <v>1</v>
      </c>
      <c r="D10" s="1133">
        <v>2</v>
      </c>
      <c r="E10" s="1133">
        <v>4</v>
      </c>
      <c r="F10" s="995">
        <v>5</v>
      </c>
      <c r="G10" s="1133">
        <v>6</v>
      </c>
      <c r="H10" s="995">
        <v>7</v>
      </c>
      <c r="I10" s="1133">
        <v>8</v>
      </c>
      <c r="J10" s="1133">
        <v>9</v>
      </c>
      <c r="K10" s="1133">
        <v>10</v>
      </c>
      <c r="L10" s="995">
        <v>11</v>
      </c>
      <c r="M10" s="1133">
        <v>12</v>
      </c>
      <c r="N10" s="1133">
        <v>13</v>
      </c>
      <c r="O10" s="995">
        <v>14</v>
      </c>
      <c r="P10" s="995">
        <v>15</v>
      </c>
      <c r="Q10" s="995">
        <v>16</v>
      </c>
      <c r="R10" s="1244">
        <v>17</v>
      </c>
      <c r="S10" s="1238">
        <v>18</v>
      </c>
      <c r="T10" s="997">
        <v>19</v>
      </c>
      <c r="U10" s="997"/>
      <c r="V10" s="997"/>
      <c r="W10" s="997"/>
      <c r="X10" s="997"/>
      <c r="Y10" s="997"/>
      <c r="Z10" s="997"/>
      <c r="AA10" s="997"/>
      <c r="AB10" s="997"/>
      <c r="AC10" s="997"/>
      <c r="AD10" s="998"/>
      <c r="AE10" s="997"/>
      <c r="AF10" s="999"/>
      <c r="AG10" s="1134"/>
      <c r="AH10" s="1001"/>
      <c r="AI10" s="997"/>
      <c r="AJ10" s="997"/>
      <c r="AK10" s="1214"/>
      <c r="AL10" s="1215"/>
      <c r="AM10" s="1215"/>
      <c r="AN10" s="1215"/>
      <c r="AO10" s="1215"/>
      <c r="AP10" s="988"/>
      <c r="AQ10" s="988"/>
      <c r="AR10" s="988"/>
    </row>
    <row r="11" spans="1:44" s="987" customFormat="1" ht="15" customHeight="1" x14ac:dyDescent="0.15">
      <c r="C11" s="1039"/>
      <c r="D11" s="1245"/>
      <c r="E11" s="1009"/>
      <c r="F11" s="1009"/>
      <c r="G11" s="1009"/>
      <c r="H11" s="1009"/>
      <c r="I11" s="1009"/>
      <c r="J11" s="1009"/>
      <c r="K11" s="1009"/>
      <c r="L11" s="1009"/>
      <c r="M11" s="1009"/>
      <c r="N11" s="1009"/>
      <c r="O11" s="1009"/>
      <c r="P11" s="1009"/>
      <c r="Q11" s="1009"/>
      <c r="R11" s="1246"/>
      <c r="S11" s="1238"/>
      <c r="T11" s="997"/>
      <c r="U11" s="997"/>
      <c r="V11" s="997"/>
      <c r="W11" s="997"/>
      <c r="X11" s="997"/>
      <c r="Y11" s="997"/>
      <c r="Z11" s="997"/>
      <c r="AA11" s="997"/>
      <c r="AB11" s="997"/>
      <c r="AC11" s="997"/>
      <c r="AD11" s="998"/>
      <c r="AE11" s="997"/>
      <c r="AF11" s="999"/>
      <c r="AG11" s="1134"/>
      <c r="AH11" s="1001"/>
      <c r="AI11" s="997"/>
      <c r="AJ11" s="997"/>
      <c r="AK11" s="1195"/>
      <c r="AL11" s="1196"/>
      <c r="AM11" s="1196"/>
      <c r="AN11" s="1196"/>
      <c r="AO11" s="1129"/>
      <c r="AP11" s="988"/>
      <c r="AQ11" s="988"/>
      <c r="AR11" s="988"/>
    </row>
    <row r="12" spans="1:44" s="1330" customFormat="1" ht="24" customHeight="1" x14ac:dyDescent="0.2">
      <c r="C12" s="1269" t="s">
        <v>23</v>
      </c>
      <c r="D12" s="1035"/>
      <c r="E12" s="1323" t="s">
        <v>1183</v>
      </c>
      <c r="F12" s="1035"/>
      <c r="G12" s="1035"/>
      <c r="H12" s="1035"/>
      <c r="I12" s="1035"/>
      <c r="J12" s="1008"/>
      <c r="K12" s="1035"/>
      <c r="L12" s="1035"/>
      <c r="M12" s="1035"/>
      <c r="N12" s="1035"/>
      <c r="O12" s="1035"/>
      <c r="P12" s="1008"/>
      <c r="Q12" s="1247">
        <f>Q15+Q34+Q347+Q365</f>
        <v>7215095793.7923002</v>
      </c>
      <c r="R12" s="1258"/>
      <c r="S12" s="1331"/>
      <c r="T12" s="1219"/>
      <c r="U12" s="1219"/>
      <c r="V12" s="1219"/>
      <c r="W12" s="1219"/>
      <c r="X12" s="1332">
        <f>X15+X34+X347+X365</f>
        <v>1627186626.1376443</v>
      </c>
      <c r="Y12" s="1332">
        <f>SUM(Y15+Y34+Y347+Y365)</f>
        <v>1003175762.8772658</v>
      </c>
      <c r="Z12" s="1332">
        <f>Z15+Z34+Z347+Z365</f>
        <v>1158668473.6672564</v>
      </c>
      <c r="AA12" s="1332">
        <f>AA15+AA34+AA347+AA365</f>
        <v>1043474237.3273344</v>
      </c>
      <c r="AB12" s="1332">
        <f>AB15+AB34+AB347+AB365</f>
        <v>880638081.00186431</v>
      </c>
      <c r="AC12" s="1332">
        <f>AC15+AC34+AC347+AC365</f>
        <v>441536697.4200303</v>
      </c>
      <c r="AD12" s="1333">
        <f>AD15+AD34+AD347+AD365</f>
        <v>439221625.23802286</v>
      </c>
      <c r="AE12" s="1334"/>
      <c r="AF12" s="1335">
        <f>AF15+AF34+AF347+AF365</f>
        <v>621194290.12288082</v>
      </c>
      <c r="AG12" s="1335">
        <f>AG15+AG34+AG347+AG365</f>
        <v>4832505100.0095015</v>
      </c>
      <c r="AH12" s="1336">
        <f>AH15+AH34+AH347+AH365</f>
        <v>5713143181.0113649</v>
      </c>
      <c r="AI12" s="1332">
        <f>AI15+AI34+AI347+AI365</f>
        <v>6154679878.4313955</v>
      </c>
      <c r="AJ12" s="1337">
        <f>AJ15+AJ34+AJ347+AJ365</f>
        <v>6593901503.6694183</v>
      </c>
      <c r="AK12" s="1338"/>
      <c r="AL12" s="1339"/>
      <c r="AM12" s="1340"/>
      <c r="AN12" s="1339"/>
      <c r="AO12" s="1341"/>
      <c r="AP12" s="1342"/>
      <c r="AQ12" s="1342"/>
      <c r="AR12" s="1342"/>
    </row>
    <row r="13" spans="1:44" s="1343" customFormat="1" ht="24" customHeight="1" x14ac:dyDescent="0.2">
      <c r="C13" s="1269" t="s">
        <v>25</v>
      </c>
      <c r="D13" s="1037"/>
      <c r="E13" s="1323" t="s">
        <v>1184</v>
      </c>
      <c r="F13" s="1359" t="s">
        <v>1306</v>
      </c>
      <c r="G13" s="1037"/>
      <c r="H13" s="1037"/>
      <c r="I13" s="1037"/>
      <c r="J13" s="1037"/>
      <c r="K13" s="1037"/>
      <c r="L13" s="1037"/>
      <c r="M13" s="1037"/>
      <c r="N13" s="1037"/>
      <c r="O13" s="1037"/>
      <c r="P13" s="1037"/>
      <c r="Q13" s="1247"/>
      <c r="R13" s="1270"/>
      <c r="S13" s="1344"/>
      <c r="T13" s="926"/>
      <c r="U13" s="926"/>
      <c r="V13" s="926"/>
      <c r="W13" s="926"/>
      <c r="X13" s="1222"/>
      <c r="Y13" s="1222"/>
      <c r="Z13" s="1222"/>
      <c r="AA13" s="1222"/>
      <c r="AB13" s="1222"/>
      <c r="AC13" s="1222"/>
      <c r="AD13" s="1345"/>
      <c r="AE13" s="926"/>
      <c r="AF13" s="1346"/>
      <c r="AG13" s="1347"/>
      <c r="AH13" s="1348"/>
      <c r="AI13" s="926"/>
      <c r="AJ13" s="1349"/>
      <c r="AK13" s="1350"/>
      <c r="AL13" s="1339"/>
      <c r="AM13" s="1339"/>
      <c r="AN13" s="1339"/>
      <c r="AO13" s="1351"/>
      <c r="AP13" s="1352"/>
      <c r="AQ13" s="1352"/>
      <c r="AR13" s="1352"/>
    </row>
    <row r="14" spans="1:44" s="1330" customFormat="1" ht="24" customHeight="1" x14ac:dyDescent="0.2">
      <c r="C14" s="1265"/>
      <c r="D14" s="1035"/>
      <c r="E14" s="1096"/>
      <c r="F14" s="1035"/>
      <c r="G14" s="1035"/>
      <c r="H14" s="1035"/>
      <c r="I14" s="1035"/>
      <c r="J14" s="1008"/>
      <c r="K14" s="1035"/>
      <c r="L14" s="1035"/>
      <c r="M14" s="1035"/>
      <c r="N14" s="1035"/>
      <c r="O14" s="1035"/>
      <c r="P14" s="1008"/>
      <c r="Q14" s="1248"/>
      <c r="R14" s="1256"/>
      <c r="S14" s="1331"/>
      <c r="T14" s="1219"/>
      <c r="U14" s="1219"/>
      <c r="V14" s="1219"/>
      <c r="W14" s="1219"/>
      <c r="X14" s="1353"/>
      <c r="Y14" s="1353"/>
      <c r="Z14" s="1353"/>
      <c r="AA14" s="1353"/>
      <c r="AB14" s="1353"/>
      <c r="AC14" s="1353"/>
      <c r="AD14" s="1354"/>
      <c r="AE14" s="1219"/>
      <c r="AF14" s="1355"/>
      <c r="AG14" s="1356"/>
      <c r="AH14" s="1357"/>
      <c r="AI14" s="1219"/>
      <c r="AJ14" s="1219"/>
      <c r="AK14" s="1358"/>
      <c r="AL14" s="1339"/>
      <c r="AM14" s="1339"/>
      <c r="AN14" s="1339"/>
      <c r="AO14" s="1341"/>
      <c r="AP14" s="1342"/>
      <c r="AQ14" s="1342"/>
      <c r="AR14" s="1342"/>
    </row>
    <row r="15" spans="1:44" s="1343" customFormat="1" ht="24" customHeight="1" x14ac:dyDescent="0.2">
      <c r="C15" s="1269" t="s">
        <v>27</v>
      </c>
      <c r="D15" s="1359"/>
      <c r="E15" s="1323" t="s">
        <v>1186</v>
      </c>
      <c r="F15" s="1037"/>
      <c r="G15" s="1037"/>
      <c r="H15" s="1037"/>
      <c r="I15" s="1037"/>
      <c r="J15" s="1012"/>
      <c r="K15" s="1037"/>
      <c r="L15" s="1037"/>
      <c r="M15" s="1037"/>
      <c r="N15" s="1037"/>
      <c r="O15" s="1037"/>
      <c r="P15" s="1012"/>
      <c r="Q15" s="1247">
        <f>SUBTOTAL(9,Q16:Q28)</f>
        <v>1598687903.3114471</v>
      </c>
      <c r="R15" s="1275"/>
      <c r="S15" s="1344"/>
      <c r="T15" s="926"/>
      <c r="U15" s="926"/>
      <c r="V15" s="926"/>
      <c r="W15" s="926"/>
      <c r="X15" s="1222">
        <f t="shared" ref="X15:AD15" si="0">SUM(X16:X28)</f>
        <v>231975521.51150382</v>
      </c>
      <c r="Y15" s="1222">
        <f t="shared" si="0"/>
        <v>152716072.12132227</v>
      </c>
      <c r="Z15" s="1222">
        <f t="shared" si="0"/>
        <v>205598271.90163529</v>
      </c>
      <c r="AA15" s="1222">
        <f t="shared" si="0"/>
        <v>205598271.90163529</v>
      </c>
      <c r="AB15" s="1222">
        <f t="shared" si="0"/>
        <v>205598271.90163529</v>
      </c>
      <c r="AC15" s="1222">
        <f t="shared" si="0"/>
        <v>205598271.90163529</v>
      </c>
      <c r="AD15" s="1345">
        <f t="shared" si="0"/>
        <v>205598271.90163529</v>
      </c>
      <c r="AE15" s="926"/>
      <c r="AF15" s="1360">
        <f t="shared" ref="AF15:AJ15" si="1">SUM(AF16:AF28)</f>
        <v>186004950.17044449</v>
      </c>
      <c r="AG15" s="1360">
        <f t="shared" si="1"/>
        <v>795888137.43609667</v>
      </c>
      <c r="AH15" s="1361">
        <f t="shared" si="1"/>
        <v>1001486409.337732</v>
      </c>
      <c r="AI15" s="1222">
        <f t="shared" si="1"/>
        <v>1207084681.2393672</v>
      </c>
      <c r="AJ15" s="1222">
        <f t="shared" si="1"/>
        <v>1412682953.1410024</v>
      </c>
      <c r="AK15" s="1362"/>
      <c r="AL15" s="1339"/>
      <c r="AM15" s="1339"/>
      <c r="AN15" s="1339"/>
      <c r="AO15" s="1351"/>
      <c r="AP15" s="1352"/>
      <c r="AQ15" s="1352"/>
      <c r="AR15" s="1352"/>
    </row>
    <row r="16" spans="1:44" s="1330" customFormat="1" ht="24" customHeight="1" x14ac:dyDescent="0.2">
      <c r="A16" s="1300" t="s">
        <v>1220</v>
      </c>
      <c r="B16" s="1300" t="str">
        <f>LEFT(D16,11)</f>
        <v>02.03.01.01</v>
      </c>
      <c r="C16" s="1265">
        <v>1</v>
      </c>
      <c r="D16" s="1250" t="s">
        <v>1218</v>
      </c>
      <c r="E16" s="1019" t="s">
        <v>94</v>
      </c>
      <c r="F16" s="1249" t="s">
        <v>128</v>
      </c>
      <c r="G16" s="1250" t="s">
        <v>100</v>
      </c>
      <c r="H16" s="1250" t="s">
        <v>103</v>
      </c>
      <c r="I16" s="1250"/>
      <c r="J16" s="1250" t="s">
        <v>107</v>
      </c>
      <c r="K16" s="1035"/>
      <c r="L16" s="1041" t="s">
        <v>109</v>
      </c>
      <c r="M16" s="1041" t="s">
        <v>115</v>
      </c>
      <c r="N16" s="1041" t="s">
        <v>121</v>
      </c>
      <c r="O16" s="1041" t="s">
        <v>128</v>
      </c>
      <c r="P16" s="1250" t="s">
        <v>130</v>
      </c>
      <c r="Q16" s="1277">
        <v>56000000</v>
      </c>
      <c r="R16" s="1256"/>
      <c r="S16" s="1278" t="str">
        <f t="shared" ref="S16:S79" si="2">MID(D16,2,7)</f>
        <v>2.03.01</v>
      </c>
      <c r="T16" s="1219" t="str">
        <f t="shared" ref="T16:T22" si="3">VLOOKUP(S16,kelompok,2,0)</f>
        <v>Alat Angkutan Darat Bermotor</v>
      </c>
      <c r="U16" s="1218">
        <f t="shared" ref="U16:U28" si="4">VLOOKUP(S16,MASAMANFAAT,4,0)</f>
        <v>7</v>
      </c>
      <c r="V16" s="1279">
        <f>(Q16)/U16</f>
        <v>8000000</v>
      </c>
      <c r="W16" s="1218">
        <f>2013-AE16+1</f>
        <v>14</v>
      </c>
      <c r="X16" s="1280">
        <f>IF(W16&gt;U16,Q16,V16*W16)</f>
        <v>56000000</v>
      </c>
      <c r="Y16" s="1281">
        <f>IF(Q16=X16,0,V16)</f>
        <v>0</v>
      </c>
      <c r="Z16" s="1279">
        <f>IF(Q16=X16+Y16,0,V16)</f>
        <v>0</v>
      </c>
      <c r="AA16" s="1279">
        <f>IF(Q16=X16+Y16+Z16,0,V16)</f>
        <v>0</v>
      </c>
      <c r="AB16" s="1279">
        <f>IF(Q16=X16+Y16+Z16+AA16,0,V16)</f>
        <v>0</v>
      </c>
      <c r="AC16" s="1279">
        <f>IF(Q16=X16+Y16+Z16+AA16+AB16,0,V16)</f>
        <v>0</v>
      </c>
      <c r="AD16" s="1282">
        <f>IF(Q16=X16+Y16+Z16+AA16+AB16+AC16,0,V16)</f>
        <v>0</v>
      </c>
      <c r="AE16" s="1218" t="str">
        <f t="shared" ref="AE16:AE28" si="5">J16</f>
        <v>2000</v>
      </c>
      <c r="AF16" s="1283">
        <f>Q16-(X16+Y16+Z16+AA16+AB16+AC16+AD16)</f>
        <v>0</v>
      </c>
      <c r="AG16" s="1363">
        <f>X16+Y16+Z16+AA16</f>
        <v>56000000</v>
      </c>
      <c r="AH16" s="1364">
        <f>X16+Y16+Z16+AA16+AB16</f>
        <v>56000000</v>
      </c>
      <c r="AI16" s="1220">
        <f>X16+Y16+Z16+AA16+AB16+AC16</f>
        <v>56000000</v>
      </c>
      <c r="AJ16" s="1220">
        <f>X16+Y16+Z16+AA16+AB16+AC16+AD16</f>
        <v>56000000</v>
      </c>
      <c r="AK16" s="1365">
        <f>AJ12+'KIB C'!AJ10+'KIB D'!AJ10</f>
        <v>6991710618.9174185</v>
      </c>
      <c r="AL16" s="1341"/>
      <c r="AM16" s="1341"/>
      <c r="AN16" s="1339"/>
      <c r="AO16" s="1341"/>
      <c r="AP16" s="1342"/>
      <c r="AQ16" s="1342"/>
      <c r="AR16" s="1342"/>
    </row>
    <row r="17" spans="1:44" s="1268" customFormat="1" ht="38" customHeight="1" x14ac:dyDescent="0.15">
      <c r="A17" s="1276" t="s">
        <v>1220</v>
      </c>
      <c r="B17" s="1276" t="str">
        <f t="shared" ref="B17:B75" si="6">LEFT(D17,11)</f>
        <v>02.03.01.02</v>
      </c>
      <c r="C17" s="1265">
        <v>2</v>
      </c>
      <c r="D17" s="1250" t="s">
        <v>1229</v>
      </c>
      <c r="E17" s="1035" t="s">
        <v>96</v>
      </c>
      <c r="F17" s="1249"/>
      <c r="G17" s="1024" t="s">
        <v>1252</v>
      </c>
      <c r="H17" s="1250">
        <v>2494</v>
      </c>
      <c r="I17" s="1250"/>
      <c r="J17" s="1250">
        <v>2013</v>
      </c>
      <c r="K17" s="1072"/>
      <c r="L17" s="1041" t="s">
        <v>1250</v>
      </c>
      <c r="M17" s="1041" t="s">
        <v>1251</v>
      </c>
      <c r="N17" s="1041" t="s">
        <v>1253</v>
      </c>
      <c r="O17" s="1041"/>
      <c r="P17" s="1250" t="s">
        <v>130</v>
      </c>
      <c r="Q17" s="1277">
        <v>258353840.58052671</v>
      </c>
      <c r="R17" s="1256" t="s">
        <v>1271</v>
      </c>
      <c r="S17" s="1278" t="str">
        <f t="shared" si="2"/>
        <v>2.03.01</v>
      </c>
      <c r="T17" s="1219" t="str">
        <f t="shared" si="3"/>
        <v>Alat Angkutan Darat Bermotor</v>
      </c>
      <c r="U17" s="1218">
        <f t="shared" si="4"/>
        <v>7</v>
      </c>
      <c r="V17" s="1279">
        <f t="shared" ref="V17:V28" si="7">(Q17)/U17</f>
        <v>36907691.511503816</v>
      </c>
      <c r="W17" s="1218">
        <f t="shared" ref="W17:W20" si="8">2013-AE17+1</f>
        <v>1</v>
      </c>
      <c r="X17" s="1280">
        <f t="shared" ref="X17:X28" si="9">IF(W17&gt;U17,Q17,V17*W17)</f>
        <v>36907691.511503816</v>
      </c>
      <c r="Y17" s="1281">
        <f t="shared" ref="Y17:Y20" si="10">IF(Q17=X17,0,V17)</f>
        <v>36907691.511503816</v>
      </c>
      <c r="Z17" s="1279">
        <f t="shared" ref="Z17:Z28" si="11">IF(Q17=X17+Y17,0,V17)</f>
        <v>36907691.511503816</v>
      </c>
      <c r="AA17" s="1279">
        <f t="shared" ref="AA17:AA28" si="12">IF(Q17=X17+Y17+Z17,0,V17)</f>
        <v>36907691.511503816</v>
      </c>
      <c r="AB17" s="1279">
        <f t="shared" ref="AB17:AB28" si="13">IF(Q17=X17+Y17+Z17+AA17,0,V17)</f>
        <v>36907691.511503816</v>
      </c>
      <c r="AC17" s="1279">
        <f t="shared" ref="AC17:AC28" si="14">IF(Q17=X17+Y17+Z17+AA17+AB17,0,V17)</f>
        <v>36907691.511503816</v>
      </c>
      <c r="AD17" s="1282">
        <f t="shared" ref="AD17:AD28" si="15">IF(Q17=X17+Y17+Z17+AA17+AB17+AC17,0,V17)</f>
        <v>36907691.511503816</v>
      </c>
      <c r="AE17" s="1218">
        <f t="shared" si="5"/>
        <v>2013</v>
      </c>
      <c r="AF17" s="1283">
        <f t="shared" ref="AF17:AF28" si="16">Q17-(X17+Y17+Z17+AA17+AB17+AC17+AD17)</f>
        <v>0</v>
      </c>
      <c r="AG17" s="1284">
        <f t="shared" ref="AG17:AG28" si="17">X17+Y17+Z17+AA17</f>
        <v>147630766.04601526</v>
      </c>
      <c r="AH17" s="1285">
        <f t="shared" ref="AH17:AH28" si="18">X17+Y17+Z17+AA17+AB17</f>
        <v>184538457.55751908</v>
      </c>
      <c r="AI17" s="1286">
        <f t="shared" ref="AI17:AI28" si="19">X17+Y17+Z17+AA17+AB17+AC17</f>
        <v>221446149.06902289</v>
      </c>
      <c r="AJ17" s="1286">
        <f>X17+Y17+Z17+AA17+AB17+AC17+AD17</f>
        <v>258353840.58052671</v>
      </c>
      <c r="AK17" s="1287"/>
      <c r="AL17" s="1267"/>
      <c r="AM17" s="1267"/>
      <c r="AN17" s="1267"/>
      <c r="AO17" s="1267"/>
    </row>
    <row r="18" spans="1:44" s="1268" customFormat="1" ht="38" customHeight="1" x14ac:dyDescent="0.15">
      <c r="A18" s="1276" t="s">
        <v>1220</v>
      </c>
      <c r="B18" s="1276" t="str">
        <f t="shared" si="6"/>
        <v>02.03.01.02</v>
      </c>
      <c r="C18" s="1265">
        <v>3</v>
      </c>
      <c r="D18" s="1250" t="s">
        <v>1229</v>
      </c>
      <c r="E18" s="1019" t="s">
        <v>96</v>
      </c>
      <c r="F18" s="1249"/>
      <c r="G18" s="1251" t="s">
        <v>1254</v>
      </c>
      <c r="H18" s="1250"/>
      <c r="I18" s="1250"/>
      <c r="J18" s="1250">
        <v>2014</v>
      </c>
      <c r="K18" s="1072"/>
      <c r="L18" s="1041" t="s">
        <v>1255</v>
      </c>
      <c r="M18" s="1041" t="s">
        <v>1256</v>
      </c>
      <c r="N18" s="1041" t="s">
        <v>1257</v>
      </c>
      <c r="O18" s="1041"/>
      <c r="P18" s="1250" t="s">
        <v>130</v>
      </c>
      <c r="Q18" s="1277">
        <v>280841927.1343646</v>
      </c>
      <c r="R18" s="1256" t="s">
        <v>1271</v>
      </c>
      <c r="S18" s="1278" t="str">
        <f t="shared" si="2"/>
        <v>2.03.01</v>
      </c>
      <c r="T18" s="1219" t="str">
        <f t="shared" si="3"/>
        <v>Alat Angkutan Darat Bermotor</v>
      </c>
      <c r="U18" s="1218">
        <f t="shared" si="4"/>
        <v>7</v>
      </c>
      <c r="V18" s="1279">
        <f t="shared" si="7"/>
        <v>40120275.304909229</v>
      </c>
      <c r="W18" s="1218">
        <f t="shared" si="8"/>
        <v>0</v>
      </c>
      <c r="X18" s="1280">
        <f t="shared" si="9"/>
        <v>0</v>
      </c>
      <c r="Y18" s="1281">
        <f t="shared" si="10"/>
        <v>40120275.304909229</v>
      </c>
      <c r="Z18" s="1279">
        <f t="shared" si="11"/>
        <v>40120275.304909229</v>
      </c>
      <c r="AA18" s="1279">
        <f t="shared" si="12"/>
        <v>40120275.304909229</v>
      </c>
      <c r="AB18" s="1279">
        <f t="shared" si="13"/>
        <v>40120275.304909229</v>
      </c>
      <c r="AC18" s="1279">
        <f t="shared" si="14"/>
        <v>40120275.304909229</v>
      </c>
      <c r="AD18" s="1282">
        <f t="shared" si="15"/>
        <v>40120275.304909229</v>
      </c>
      <c r="AE18" s="1218">
        <f t="shared" si="5"/>
        <v>2014</v>
      </c>
      <c r="AF18" s="1283">
        <f t="shared" si="16"/>
        <v>40120275.304909229</v>
      </c>
      <c r="AG18" s="1284">
        <f t="shared" si="17"/>
        <v>120360825.91472769</v>
      </c>
      <c r="AH18" s="1285">
        <f t="shared" si="18"/>
        <v>160481101.21963692</v>
      </c>
      <c r="AI18" s="1286">
        <f t="shared" si="19"/>
        <v>200601376.52454615</v>
      </c>
      <c r="AJ18" s="1286">
        <f t="shared" ref="AJ18:AJ28" si="20">X18+Y18+Z18+AA18+AB18+AC18+AD18</f>
        <v>240721651.82945538</v>
      </c>
      <c r="AK18" s="1287"/>
      <c r="AL18" s="1267"/>
      <c r="AM18" s="1267"/>
      <c r="AN18" s="1267"/>
      <c r="AO18" s="1267"/>
    </row>
    <row r="19" spans="1:44" s="1268" customFormat="1" ht="38" customHeight="1" x14ac:dyDescent="0.15">
      <c r="A19" s="1276" t="s">
        <v>1220</v>
      </c>
      <c r="B19" s="1276" t="str">
        <f t="shared" si="6"/>
        <v>02.03.01.02</v>
      </c>
      <c r="C19" s="1265">
        <v>4</v>
      </c>
      <c r="D19" s="1250" t="s">
        <v>1229</v>
      </c>
      <c r="E19" s="1019" t="s">
        <v>96</v>
      </c>
      <c r="F19" s="1249"/>
      <c r="G19" s="1251" t="s">
        <v>1254</v>
      </c>
      <c r="H19" s="1250"/>
      <c r="I19" s="1250"/>
      <c r="J19" s="1250">
        <v>2014</v>
      </c>
      <c r="K19" s="1072"/>
      <c r="L19" s="1041" t="s">
        <v>1258</v>
      </c>
      <c r="M19" s="1041" t="s">
        <v>1259</v>
      </c>
      <c r="N19" s="1041" t="s">
        <v>1260</v>
      </c>
      <c r="O19" s="1041"/>
      <c r="P19" s="1250" t="s">
        <v>130</v>
      </c>
      <c r="Q19" s="1277">
        <v>280841927.1343646</v>
      </c>
      <c r="R19" s="1256" t="s">
        <v>1271</v>
      </c>
      <c r="S19" s="1278" t="str">
        <f t="shared" si="2"/>
        <v>2.03.01</v>
      </c>
      <c r="T19" s="1219" t="str">
        <f t="shared" si="3"/>
        <v>Alat Angkutan Darat Bermotor</v>
      </c>
      <c r="U19" s="1218">
        <f t="shared" si="4"/>
        <v>7</v>
      </c>
      <c r="V19" s="1279">
        <f t="shared" si="7"/>
        <v>40120275.304909229</v>
      </c>
      <c r="W19" s="1218">
        <f t="shared" si="8"/>
        <v>0</v>
      </c>
      <c r="X19" s="1280">
        <f t="shared" si="9"/>
        <v>0</v>
      </c>
      <c r="Y19" s="1281">
        <f t="shared" si="10"/>
        <v>40120275.304909229</v>
      </c>
      <c r="Z19" s="1279">
        <f t="shared" si="11"/>
        <v>40120275.304909229</v>
      </c>
      <c r="AA19" s="1279">
        <f t="shared" si="12"/>
        <v>40120275.304909229</v>
      </c>
      <c r="AB19" s="1279">
        <f t="shared" si="13"/>
        <v>40120275.304909229</v>
      </c>
      <c r="AC19" s="1279">
        <f t="shared" si="14"/>
        <v>40120275.304909229</v>
      </c>
      <c r="AD19" s="1282">
        <f t="shared" si="15"/>
        <v>40120275.304909229</v>
      </c>
      <c r="AE19" s="1218">
        <f t="shared" si="5"/>
        <v>2014</v>
      </c>
      <c r="AF19" s="1283">
        <f t="shared" si="16"/>
        <v>40120275.304909229</v>
      </c>
      <c r="AG19" s="1284">
        <f t="shared" si="17"/>
        <v>120360825.91472769</v>
      </c>
      <c r="AH19" s="1285">
        <f t="shared" si="18"/>
        <v>160481101.21963692</v>
      </c>
      <c r="AI19" s="1286">
        <f t="shared" si="19"/>
        <v>200601376.52454615</v>
      </c>
      <c r="AJ19" s="1286">
        <f t="shared" si="20"/>
        <v>240721651.82945538</v>
      </c>
      <c r="AK19" s="1287"/>
      <c r="AL19" s="1267"/>
      <c r="AM19" s="1267"/>
      <c r="AN19" s="1267"/>
      <c r="AO19" s="1267"/>
    </row>
    <row r="20" spans="1:44" s="1268" customFormat="1" ht="38" customHeight="1" x14ac:dyDescent="0.15">
      <c r="A20" s="1276" t="s">
        <v>1220</v>
      </c>
      <c r="B20" s="1276" t="str">
        <f t="shared" si="6"/>
        <v>02.03.01.02</v>
      </c>
      <c r="C20" s="1265"/>
      <c r="D20" s="1250" t="s">
        <v>1229</v>
      </c>
      <c r="E20" s="1019" t="s">
        <v>96</v>
      </c>
      <c r="F20" s="1249"/>
      <c r="G20" s="1251" t="s">
        <v>1282</v>
      </c>
      <c r="H20" s="1250"/>
      <c r="I20" s="1250"/>
      <c r="J20" s="1250">
        <v>2013</v>
      </c>
      <c r="K20" s="1072"/>
      <c r="L20" s="1041" t="s">
        <v>1280</v>
      </c>
      <c r="M20" s="1041" t="s">
        <v>1281</v>
      </c>
      <c r="N20" s="1041" t="s">
        <v>1279</v>
      </c>
      <c r="O20" s="1041"/>
      <c r="P20" s="1250" t="s">
        <v>130</v>
      </c>
      <c r="Q20" s="1277">
        <v>248974810</v>
      </c>
      <c r="R20" s="1256" t="s">
        <v>1271</v>
      </c>
      <c r="S20" s="1278" t="str">
        <f t="shared" si="2"/>
        <v>2.03.01</v>
      </c>
      <c r="T20" s="1219" t="str">
        <f t="shared" si="3"/>
        <v>Alat Angkutan Darat Bermotor</v>
      </c>
      <c r="U20" s="1218">
        <f t="shared" si="4"/>
        <v>7</v>
      </c>
      <c r="V20" s="1279">
        <f t="shared" si="7"/>
        <v>35567830</v>
      </c>
      <c r="W20" s="1218">
        <f t="shared" si="8"/>
        <v>1</v>
      </c>
      <c r="X20" s="1280">
        <f t="shared" si="9"/>
        <v>35567830</v>
      </c>
      <c r="Y20" s="1281">
        <f t="shared" si="10"/>
        <v>35567830</v>
      </c>
      <c r="Z20" s="1279">
        <f t="shared" si="11"/>
        <v>35567830</v>
      </c>
      <c r="AA20" s="1279">
        <f t="shared" si="12"/>
        <v>35567830</v>
      </c>
      <c r="AB20" s="1279">
        <f t="shared" si="13"/>
        <v>35567830</v>
      </c>
      <c r="AC20" s="1279">
        <f t="shared" si="14"/>
        <v>35567830</v>
      </c>
      <c r="AD20" s="1282">
        <f t="shared" si="15"/>
        <v>35567830</v>
      </c>
      <c r="AE20" s="1218">
        <f t="shared" si="5"/>
        <v>2013</v>
      </c>
      <c r="AF20" s="1283">
        <f t="shared" si="16"/>
        <v>0</v>
      </c>
      <c r="AG20" s="1284">
        <f t="shared" si="17"/>
        <v>142271320</v>
      </c>
      <c r="AH20" s="1285">
        <f t="shared" si="18"/>
        <v>177839150</v>
      </c>
      <c r="AI20" s="1286">
        <f t="shared" si="19"/>
        <v>213406980</v>
      </c>
      <c r="AJ20" s="1286">
        <f t="shared" si="20"/>
        <v>248974810</v>
      </c>
      <c r="AK20" s="1287"/>
      <c r="AL20" s="1267"/>
      <c r="AM20" s="1267"/>
      <c r="AN20" s="1267"/>
      <c r="AO20" s="1267"/>
    </row>
    <row r="21" spans="1:44" s="1268" customFormat="1" ht="38" customHeight="1" x14ac:dyDescent="0.15">
      <c r="A21" s="1276" t="s">
        <v>1220</v>
      </c>
      <c r="B21" s="1276" t="str">
        <f t="shared" si="6"/>
        <v>02.03.01.02</v>
      </c>
      <c r="C21" s="1265">
        <v>5</v>
      </c>
      <c r="D21" s="1250" t="s">
        <v>1229</v>
      </c>
      <c r="E21" s="1019" t="s">
        <v>96</v>
      </c>
      <c r="F21" s="1249"/>
      <c r="G21" s="1251" t="s">
        <v>1261</v>
      </c>
      <c r="H21" s="1250"/>
      <c r="I21" s="1250"/>
      <c r="J21" s="1250">
        <v>2015</v>
      </c>
      <c r="K21" s="1072"/>
      <c r="L21" s="1041" t="s">
        <v>1265</v>
      </c>
      <c r="M21" s="1041" t="s">
        <v>1266</v>
      </c>
      <c r="N21" s="1041" t="s">
        <v>1267</v>
      </c>
      <c r="O21" s="1041">
        <v>10000316</v>
      </c>
      <c r="P21" s="1250" t="s">
        <v>130</v>
      </c>
      <c r="Q21" s="1277">
        <v>185087699.23109555</v>
      </c>
      <c r="R21" s="1256" t="s">
        <v>1271</v>
      </c>
      <c r="S21" s="1278" t="str">
        <f t="shared" si="2"/>
        <v>2.03.01</v>
      </c>
      <c r="T21" s="1219" t="str">
        <f t="shared" si="3"/>
        <v>Alat Angkutan Darat Bermotor</v>
      </c>
      <c r="U21" s="1218">
        <f t="shared" si="4"/>
        <v>7</v>
      </c>
      <c r="V21" s="1279">
        <f t="shared" si="7"/>
        <v>26441099.890156507</v>
      </c>
      <c r="W21" s="1218">
        <v>0</v>
      </c>
      <c r="X21" s="1280">
        <f t="shared" si="9"/>
        <v>0</v>
      </c>
      <c r="Y21" s="1281">
        <v>0</v>
      </c>
      <c r="Z21" s="1279">
        <f t="shared" si="11"/>
        <v>26441099.890156507</v>
      </c>
      <c r="AA21" s="1279">
        <f t="shared" si="12"/>
        <v>26441099.890156507</v>
      </c>
      <c r="AB21" s="1279">
        <f t="shared" si="13"/>
        <v>26441099.890156507</v>
      </c>
      <c r="AC21" s="1279">
        <f t="shared" si="14"/>
        <v>26441099.890156507</v>
      </c>
      <c r="AD21" s="1282">
        <f t="shared" si="15"/>
        <v>26441099.890156507</v>
      </c>
      <c r="AE21" s="1218">
        <f t="shared" si="5"/>
        <v>2015</v>
      </c>
      <c r="AF21" s="1283">
        <f t="shared" si="16"/>
        <v>52882199.780313015</v>
      </c>
      <c r="AG21" s="1284">
        <f t="shared" si="17"/>
        <v>52882199.780313015</v>
      </c>
      <c r="AH21" s="1285">
        <f t="shared" si="18"/>
        <v>79323299.670469522</v>
      </c>
      <c r="AI21" s="1286">
        <f t="shared" si="19"/>
        <v>105764399.56062603</v>
      </c>
      <c r="AJ21" s="1286">
        <f t="shared" si="20"/>
        <v>132205499.45078254</v>
      </c>
      <c r="AK21" s="1287"/>
      <c r="AL21" s="1267"/>
      <c r="AM21" s="1267"/>
      <c r="AN21" s="1267"/>
      <c r="AO21" s="1267"/>
    </row>
    <row r="22" spans="1:44" s="1268" customFormat="1" ht="38" customHeight="1" x14ac:dyDescent="0.15">
      <c r="A22" s="1276" t="s">
        <v>1220</v>
      </c>
      <c r="B22" s="1276" t="str">
        <f t="shared" si="6"/>
        <v>02.03.01.02</v>
      </c>
      <c r="C22" s="1265">
        <v>6</v>
      </c>
      <c r="D22" s="1250" t="s">
        <v>1229</v>
      </c>
      <c r="E22" s="1019" t="s">
        <v>96</v>
      </c>
      <c r="F22" s="1249"/>
      <c r="G22" s="1251" t="s">
        <v>1261</v>
      </c>
      <c r="H22" s="1250"/>
      <c r="I22" s="1250"/>
      <c r="J22" s="1250">
        <v>2015</v>
      </c>
      <c r="K22" s="1072"/>
      <c r="L22" s="1041" t="s">
        <v>1268</v>
      </c>
      <c r="M22" s="1041" t="s">
        <v>1269</v>
      </c>
      <c r="N22" s="1041" t="s">
        <v>1270</v>
      </c>
      <c r="O22" s="1041"/>
      <c r="P22" s="1250" t="s">
        <v>130</v>
      </c>
      <c r="Q22" s="1277">
        <v>185087699.23109555</v>
      </c>
      <c r="R22" s="1256" t="s">
        <v>1271</v>
      </c>
      <c r="S22" s="1278" t="str">
        <f t="shared" si="2"/>
        <v>2.03.01</v>
      </c>
      <c r="T22" s="1219" t="str">
        <f t="shared" si="3"/>
        <v>Alat Angkutan Darat Bermotor</v>
      </c>
      <c r="U22" s="1218">
        <f t="shared" si="4"/>
        <v>7</v>
      </c>
      <c r="V22" s="1279">
        <f t="shared" si="7"/>
        <v>26441099.890156507</v>
      </c>
      <c r="W22" s="1218">
        <v>0</v>
      </c>
      <c r="X22" s="1280">
        <f t="shared" si="9"/>
        <v>0</v>
      </c>
      <c r="Y22" s="1281">
        <v>0</v>
      </c>
      <c r="Z22" s="1279">
        <f t="shared" si="11"/>
        <v>26441099.890156507</v>
      </c>
      <c r="AA22" s="1279">
        <f t="shared" si="12"/>
        <v>26441099.890156507</v>
      </c>
      <c r="AB22" s="1279">
        <f t="shared" si="13"/>
        <v>26441099.890156507</v>
      </c>
      <c r="AC22" s="1279">
        <f t="shared" si="14"/>
        <v>26441099.890156507</v>
      </c>
      <c r="AD22" s="1282">
        <f t="shared" si="15"/>
        <v>26441099.890156507</v>
      </c>
      <c r="AE22" s="1218">
        <f t="shared" si="5"/>
        <v>2015</v>
      </c>
      <c r="AF22" s="1283">
        <f t="shared" si="16"/>
        <v>52882199.780313015</v>
      </c>
      <c r="AG22" s="1284">
        <f t="shared" si="17"/>
        <v>52882199.780313015</v>
      </c>
      <c r="AH22" s="1285">
        <f t="shared" si="18"/>
        <v>79323299.670469522</v>
      </c>
      <c r="AI22" s="1286">
        <f t="shared" si="19"/>
        <v>105764399.56062603</v>
      </c>
      <c r="AJ22" s="1286">
        <f t="shared" si="20"/>
        <v>132205499.45078254</v>
      </c>
      <c r="AK22" s="1287"/>
      <c r="AL22" s="1267"/>
      <c r="AM22" s="1267"/>
      <c r="AN22" s="1267"/>
      <c r="AO22" s="1267"/>
    </row>
    <row r="23" spans="1:44" s="993" customFormat="1" ht="24" customHeight="1" x14ac:dyDescent="0.15">
      <c r="A23" s="1276" t="s">
        <v>1220</v>
      </c>
      <c r="B23" s="1276" t="str">
        <f t="shared" si="6"/>
        <v>02.03.01.05</v>
      </c>
      <c r="C23" s="1265">
        <v>7</v>
      </c>
      <c r="D23" s="1250" t="s">
        <v>1219</v>
      </c>
      <c r="E23" s="1019" t="s">
        <v>95</v>
      </c>
      <c r="F23" s="1249" t="s">
        <v>128</v>
      </c>
      <c r="G23" s="1250" t="s">
        <v>100</v>
      </c>
      <c r="H23" s="1250" t="s">
        <v>104</v>
      </c>
      <c r="I23" s="1250"/>
      <c r="J23" s="1250" t="s">
        <v>107</v>
      </c>
      <c r="K23" s="1072"/>
      <c r="L23" s="1041" t="s">
        <v>110</v>
      </c>
      <c r="M23" s="1041" t="s">
        <v>116</v>
      </c>
      <c r="N23" s="1041" t="s">
        <v>122</v>
      </c>
      <c r="O23" s="1041" t="s">
        <v>128</v>
      </c>
      <c r="P23" s="1250" t="s">
        <v>130</v>
      </c>
      <c r="Q23" s="1277">
        <v>4000000</v>
      </c>
      <c r="R23" s="1256"/>
      <c r="S23" s="1278" t="str">
        <f t="shared" si="2"/>
        <v>2.03.01</v>
      </c>
      <c r="T23" s="1219" t="str">
        <f>VLOOKUP(S23,kelompok,2,0)</f>
        <v>Alat Angkutan Darat Bermotor</v>
      </c>
      <c r="U23" s="1218">
        <f>VLOOKUP(S23,MASAMANFAAT,4,0)</f>
        <v>7</v>
      </c>
      <c r="V23" s="1279">
        <f t="shared" si="7"/>
        <v>571428.57142857148</v>
      </c>
      <c r="W23" s="1218">
        <f t="shared" ref="W23:W28" si="21">2013-AE23+1</f>
        <v>14</v>
      </c>
      <c r="X23" s="1280">
        <f t="shared" si="9"/>
        <v>4000000</v>
      </c>
      <c r="Y23" s="1281">
        <f t="shared" ref="Y23:Y28" si="22">IF(Q23=X23,0,V23)</f>
        <v>0</v>
      </c>
      <c r="Z23" s="1279">
        <f t="shared" si="11"/>
        <v>0</v>
      </c>
      <c r="AA23" s="1279">
        <f t="shared" si="12"/>
        <v>0</v>
      </c>
      <c r="AB23" s="1279">
        <f t="shared" si="13"/>
        <v>0</v>
      </c>
      <c r="AC23" s="1279">
        <f t="shared" si="14"/>
        <v>0</v>
      </c>
      <c r="AD23" s="1282">
        <f t="shared" si="15"/>
        <v>0</v>
      </c>
      <c r="AE23" s="1218" t="str">
        <f t="shared" si="5"/>
        <v>2000</v>
      </c>
      <c r="AF23" s="1283">
        <f t="shared" si="16"/>
        <v>0</v>
      </c>
      <c r="AG23" s="1284">
        <f t="shared" si="17"/>
        <v>4000000</v>
      </c>
      <c r="AH23" s="1285">
        <f t="shared" si="18"/>
        <v>4000000</v>
      </c>
      <c r="AI23" s="1286">
        <f t="shared" si="19"/>
        <v>4000000</v>
      </c>
      <c r="AJ23" s="1286">
        <f t="shared" si="20"/>
        <v>4000000</v>
      </c>
      <c r="AK23" s="1272"/>
      <c r="AL23" s="1267"/>
      <c r="AM23" s="1203"/>
      <c r="AN23" s="1203"/>
      <c r="AO23" s="1267"/>
      <c r="AP23" s="1268"/>
      <c r="AQ23" s="1268"/>
      <c r="AR23" s="1268"/>
    </row>
    <row r="24" spans="1:44" s="993" customFormat="1" ht="24" customHeight="1" x14ac:dyDescent="0.15">
      <c r="A24" s="1276" t="s">
        <v>1220</v>
      </c>
      <c r="B24" s="1276" t="str">
        <f t="shared" si="6"/>
        <v>02.03.01.05</v>
      </c>
      <c r="C24" s="1265">
        <v>8</v>
      </c>
      <c r="D24" s="1250" t="s">
        <v>1219</v>
      </c>
      <c r="E24" s="1019" t="s">
        <v>95</v>
      </c>
      <c r="F24" s="1249" t="s">
        <v>128</v>
      </c>
      <c r="G24" s="1250" t="s">
        <v>100</v>
      </c>
      <c r="H24" s="1250" t="s">
        <v>104</v>
      </c>
      <c r="I24" s="1250"/>
      <c r="J24" s="1250" t="s">
        <v>107</v>
      </c>
      <c r="K24" s="1072"/>
      <c r="L24" s="1041" t="s">
        <v>128</v>
      </c>
      <c r="M24" s="1041" t="s">
        <v>128</v>
      </c>
      <c r="N24" s="1041" t="s">
        <v>123</v>
      </c>
      <c r="O24" s="1041" t="s">
        <v>128</v>
      </c>
      <c r="P24" s="1250" t="s">
        <v>130</v>
      </c>
      <c r="Q24" s="1277">
        <v>4000000</v>
      </c>
      <c r="R24" s="1256"/>
      <c r="S24" s="1278" t="str">
        <f t="shared" si="2"/>
        <v>2.03.01</v>
      </c>
      <c r="T24" s="1219" t="str">
        <f t="shared" ref="T24:T28" si="23">VLOOKUP(S24,kelompok,2,0)</f>
        <v>Alat Angkutan Darat Bermotor</v>
      </c>
      <c r="U24" s="1218">
        <f t="shared" si="4"/>
        <v>7</v>
      </c>
      <c r="V24" s="1279">
        <f t="shared" si="7"/>
        <v>571428.57142857148</v>
      </c>
      <c r="W24" s="1218">
        <f t="shared" si="21"/>
        <v>14</v>
      </c>
      <c r="X24" s="1280">
        <f t="shared" si="9"/>
        <v>4000000</v>
      </c>
      <c r="Y24" s="1281">
        <f t="shared" si="22"/>
        <v>0</v>
      </c>
      <c r="Z24" s="1279">
        <f t="shared" si="11"/>
        <v>0</v>
      </c>
      <c r="AA24" s="1279">
        <f t="shared" si="12"/>
        <v>0</v>
      </c>
      <c r="AB24" s="1279">
        <f t="shared" si="13"/>
        <v>0</v>
      </c>
      <c r="AC24" s="1279">
        <f t="shared" si="14"/>
        <v>0</v>
      </c>
      <c r="AD24" s="1282">
        <f t="shared" si="15"/>
        <v>0</v>
      </c>
      <c r="AE24" s="1218" t="str">
        <f t="shared" si="5"/>
        <v>2000</v>
      </c>
      <c r="AF24" s="1283">
        <f t="shared" si="16"/>
        <v>0</v>
      </c>
      <c r="AG24" s="1284">
        <f t="shared" si="17"/>
        <v>4000000</v>
      </c>
      <c r="AH24" s="1285">
        <f t="shared" si="18"/>
        <v>4000000</v>
      </c>
      <c r="AI24" s="1286">
        <f t="shared" si="19"/>
        <v>4000000</v>
      </c>
      <c r="AJ24" s="1286">
        <f t="shared" si="20"/>
        <v>4000000</v>
      </c>
      <c r="AK24" s="1272"/>
      <c r="AL24" s="1267"/>
      <c r="AM24" s="1203"/>
      <c r="AN24" s="1203"/>
      <c r="AO24" s="1267"/>
      <c r="AP24" s="1268"/>
      <c r="AQ24" s="1268"/>
      <c r="AR24" s="1268"/>
    </row>
    <row r="25" spans="1:44" s="993" customFormat="1" ht="24" customHeight="1" x14ac:dyDescent="0.15">
      <c r="A25" s="1276" t="s">
        <v>1220</v>
      </c>
      <c r="B25" s="1276" t="str">
        <f t="shared" si="6"/>
        <v>02.03.01.05</v>
      </c>
      <c r="C25" s="1265">
        <v>9</v>
      </c>
      <c r="D25" s="1250" t="s">
        <v>1219</v>
      </c>
      <c r="E25" s="1019" t="s">
        <v>95</v>
      </c>
      <c r="F25" s="1249" t="s">
        <v>128</v>
      </c>
      <c r="G25" s="1250" t="s">
        <v>100</v>
      </c>
      <c r="H25" s="1250" t="s">
        <v>104</v>
      </c>
      <c r="I25" s="1250"/>
      <c r="J25" s="1250" t="s">
        <v>107</v>
      </c>
      <c r="K25" s="1072"/>
      <c r="L25" s="1041" t="s">
        <v>111</v>
      </c>
      <c r="M25" s="1041" t="s">
        <v>117</v>
      </c>
      <c r="N25" s="1041" t="s">
        <v>124</v>
      </c>
      <c r="O25" s="1041" t="s">
        <v>128</v>
      </c>
      <c r="P25" s="1250" t="s">
        <v>130</v>
      </c>
      <c r="Q25" s="1277">
        <v>4000000</v>
      </c>
      <c r="R25" s="1256"/>
      <c r="S25" s="1278" t="str">
        <f t="shared" si="2"/>
        <v>2.03.01</v>
      </c>
      <c r="T25" s="1219" t="str">
        <f t="shared" si="23"/>
        <v>Alat Angkutan Darat Bermotor</v>
      </c>
      <c r="U25" s="1218">
        <f t="shared" si="4"/>
        <v>7</v>
      </c>
      <c r="V25" s="1279">
        <f t="shared" si="7"/>
        <v>571428.57142857148</v>
      </c>
      <c r="W25" s="1218">
        <f t="shared" si="21"/>
        <v>14</v>
      </c>
      <c r="X25" s="1280">
        <f t="shared" si="9"/>
        <v>4000000</v>
      </c>
      <c r="Y25" s="1281">
        <f t="shared" si="22"/>
        <v>0</v>
      </c>
      <c r="Z25" s="1279">
        <f t="shared" si="11"/>
        <v>0</v>
      </c>
      <c r="AA25" s="1279">
        <f t="shared" si="12"/>
        <v>0</v>
      </c>
      <c r="AB25" s="1279">
        <f t="shared" si="13"/>
        <v>0</v>
      </c>
      <c r="AC25" s="1279">
        <f t="shared" si="14"/>
        <v>0</v>
      </c>
      <c r="AD25" s="1282">
        <f t="shared" si="15"/>
        <v>0</v>
      </c>
      <c r="AE25" s="1218" t="str">
        <f t="shared" si="5"/>
        <v>2000</v>
      </c>
      <c r="AF25" s="1283">
        <f t="shared" si="16"/>
        <v>0</v>
      </c>
      <c r="AG25" s="1284">
        <f t="shared" si="17"/>
        <v>4000000</v>
      </c>
      <c r="AH25" s="1285">
        <f t="shared" si="18"/>
        <v>4000000</v>
      </c>
      <c r="AI25" s="1286">
        <f t="shared" si="19"/>
        <v>4000000</v>
      </c>
      <c r="AJ25" s="1286">
        <f t="shared" si="20"/>
        <v>4000000</v>
      </c>
      <c r="AK25" s="1272"/>
      <c r="AL25" s="1267"/>
      <c r="AM25" s="1203"/>
      <c r="AN25" s="1203"/>
      <c r="AO25" s="1267"/>
      <c r="AP25" s="1268"/>
      <c r="AQ25" s="1268"/>
      <c r="AR25" s="1268"/>
    </row>
    <row r="26" spans="1:44" s="993" customFormat="1" ht="24" customHeight="1" x14ac:dyDescent="0.15">
      <c r="A26" s="1276" t="s">
        <v>1220</v>
      </c>
      <c r="B26" s="1276" t="str">
        <f t="shared" si="6"/>
        <v>02.03.01.05</v>
      </c>
      <c r="C26" s="1265">
        <v>10</v>
      </c>
      <c r="D26" s="1250" t="s">
        <v>1219</v>
      </c>
      <c r="E26" s="1019" t="s">
        <v>95</v>
      </c>
      <c r="F26" s="1249" t="s">
        <v>128</v>
      </c>
      <c r="G26" s="1250" t="s">
        <v>100</v>
      </c>
      <c r="H26" s="1250" t="s">
        <v>104</v>
      </c>
      <c r="I26" s="1250"/>
      <c r="J26" s="1250" t="s">
        <v>107</v>
      </c>
      <c r="K26" s="1072"/>
      <c r="L26" s="1041" t="s">
        <v>112</v>
      </c>
      <c r="M26" s="1041" t="s">
        <v>118</v>
      </c>
      <c r="N26" s="1041" t="s">
        <v>125</v>
      </c>
      <c r="O26" s="1041" t="s">
        <v>128</v>
      </c>
      <c r="P26" s="1250" t="s">
        <v>130</v>
      </c>
      <c r="Q26" s="1277">
        <v>4000000</v>
      </c>
      <c r="R26" s="1256"/>
      <c r="S26" s="1278" t="str">
        <f t="shared" si="2"/>
        <v>2.03.01</v>
      </c>
      <c r="T26" s="1219" t="str">
        <f t="shared" si="23"/>
        <v>Alat Angkutan Darat Bermotor</v>
      </c>
      <c r="U26" s="1218">
        <f t="shared" si="4"/>
        <v>7</v>
      </c>
      <c r="V26" s="1279">
        <f t="shared" si="7"/>
        <v>571428.57142857148</v>
      </c>
      <c r="W26" s="1218">
        <f t="shared" si="21"/>
        <v>14</v>
      </c>
      <c r="X26" s="1280">
        <f t="shared" si="9"/>
        <v>4000000</v>
      </c>
      <c r="Y26" s="1281">
        <f t="shared" si="22"/>
        <v>0</v>
      </c>
      <c r="Z26" s="1279">
        <f t="shared" si="11"/>
        <v>0</v>
      </c>
      <c r="AA26" s="1279">
        <f t="shared" si="12"/>
        <v>0</v>
      </c>
      <c r="AB26" s="1279">
        <f t="shared" si="13"/>
        <v>0</v>
      </c>
      <c r="AC26" s="1279">
        <f t="shared" si="14"/>
        <v>0</v>
      </c>
      <c r="AD26" s="1282">
        <f t="shared" si="15"/>
        <v>0</v>
      </c>
      <c r="AE26" s="1218" t="str">
        <f t="shared" si="5"/>
        <v>2000</v>
      </c>
      <c r="AF26" s="1283">
        <f t="shared" si="16"/>
        <v>0</v>
      </c>
      <c r="AG26" s="1284">
        <f t="shared" si="17"/>
        <v>4000000</v>
      </c>
      <c r="AH26" s="1285">
        <f t="shared" si="18"/>
        <v>4000000</v>
      </c>
      <c r="AI26" s="1286">
        <f t="shared" si="19"/>
        <v>4000000</v>
      </c>
      <c r="AJ26" s="1286">
        <f t="shared" si="20"/>
        <v>4000000</v>
      </c>
      <c r="AK26" s="1272"/>
      <c r="AL26" s="1267"/>
      <c r="AM26" s="1203"/>
      <c r="AN26" s="1203"/>
      <c r="AO26" s="1267"/>
      <c r="AP26" s="1268"/>
      <c r="AQ26" s="1268"/>
      <c r="AR26" s="1268"/>
    </row>
    <row r="27" spans="1:44" s="1268" customFormat="1" ht="24" customHeight="1" x14ac:dyDescent="0.15">
      <c r="A27" s="1276" t="s">
        <v>1220</v>
      </c>
      <c r="B27" s="1276" t="str">
        <f t="shared" si="6"/>
        <v>02.03.01.02</v>
      </c>
      <c r="C27" s="1265">
        <v>11</v>
      </c>
      <c r="D27" s="1250" t="s">
        <v>1229</v>
      </c>
      <c r="E27" s="1019" t="s">
        <v>96</v>
      </c>
      <c r="F27" s="1249" t="s">
        <v>128</v>
      </c>
      <c r="G27" s="1250" t="s">
        <v>101</v>
      </c>
      <c r="H27" s="1250" t="s">
        <v>105</v>
      </c>
      <c r="I27" s="1250"/>
      <c r="J27" s="1250" t="s">
        <v>108</v>
      </c>
      <c r="K27" s="1072"/>
      <c r="L27" s="1041" t="s">
        <v>113</v>
      </c>
      <c r="M27" s="1041" t="s">
        <v>119</v>
      </c>
      <c r="N27" s="1041" t="s">
        <v>126</v>
      </c>
      <c r="O27" s="1041">
        <v>7980182</v>
      </c>
      <c r="P27" s="1250" t="s">
        <v>130</v>
      </c>
      <c r="Q27" s="1277">
        <v>80000000</v>
      </c>
      <c r="R27" s="1020"/>
      <c r="S27" s="1278" t="str">
        <f t="shared" si="2"/>
        <v>2.03.01</v>
      </c>
      <c r="T27" s="1219" t="str">
        <f t="shared" si="23"/>
        <v>Alat Angkutan Darat Bermotor</v>
      </c>
      <c r="U27" s="1218">
        <f t="shared" si="4"/>
        <v>7</v>
      </c>
      <c r="V27" s="1279">
        <f t="shared" si="7"/>
        <v>11428571.428571429</v>
      </c>
      <c r="W27" s="1218">
        <f t="shared" si="21"/>
        <v>9</v>
      </c>
      <c r="X27" s="1280">
        <f t="shared" si="9"/>
        <v>80000000</v>
      </c>
      <c r="Y27" s="1281">
        <f t="shared" si="22"/>
        <v>0</v>
      </c>
      <c r="Z27" s="1279">
        <f t="shared" si="11"/>
        <v>0</v>
      </c>
      <c r="AA27" s="1279">
        <f t="shared" si="12"/>
        <v>0</v>
      </c>
      <c r="AB27" s="1279">
        <f t="shared" si="13"/>
        <v>0</v>
      </c>
      <c r="AC27" s="1279">
        <f t="shared" si="14"/>
        <v>0</v>
      </c>
      <c r="AD27" s="1282">
        <f t="shared" si="15"/>
        <v>0</v>
      </c>
      <c r="AE27" s="1218" t="str">
        <f t="shared" si="5"/>
        <v>2005</v>
      </c>
      <c r="AF27" s="1283">
        <f t="shared" si="16"/>
        <v>0</v>
      </c>
      <c r="AG27" s="1284">
        <f t="shared" si="17"/>
        <v>80000000</v>
      </c>
      <c r="AH27" s="1285">
        <f t="shared" si="18"/>
        <v>80000000</v>
      </c>
      <c r="AI27" s="1286">
        <f t="shared" si="19"/>
        <v>80000000</v>
      </c>
      <c r="AJ27" s="1286">
        <f t="shared" si="20"/>
        <v>80000000</v>
      </c>
      <c r="AK27" s="1287"/>
      <c r="AL27" s="1267"/>
      <c r="AM27" s="1267"/>
      <c r="AN27" s="1267"/>
      <c r="AO27" s="1267"/>
    </row>
    <row r="28" spans="1:44" s="993" customFormat="1" ht="24" customHeight="1" x14ac:dyDescent="0.15">
      <c r="A28" s="1276" t="s">
        <v>1220</v>
      </c>
      <c r="B28" s="1276" t="str">
        <f t="shared" si="6"/>
        <v>02.03.01.05</v>
      </c>
      <c r="C28" s="1265">
        <v>12</v>
      </c>
      <c r="D28" s="1250" t="s">
        <v>1219</v>
      </c>
      <c r="E28" s="1019" t="s">
        <v>95</v>
      </c>
      <c r="F28" s="1249" t="s">
        <v>128</v>
      </c>
      <c r="G28" s="1250" t="s">
        <v>102</v>
      </c>
      <c r="H28" s="1250" t="s">
        <v>106</v>
      </c>
      <c r="I28" s="1250"/>
      <c r="J28" s="1250" t="s">
        <v>108</v>
      </c>
      <c r="K28" s="1072"/>
      <c r="L28" s="1041" t="s">
        <v>114</v>
      </c>
      <c r="M28" s="1041" t="s">
        <v>120</v>
      </c>
      <c r="N28" s="1041" t="s">
        <v>127</v>
      </c>
      <c r="O28" s="1041" t="s">
        <v>128</v>
      </c>
      <c r="P28" s="1250" t="s">
        <v>130</v>
      </c>
      <c r="Q28" s="1277">
        <v>7500000</v>
      </c>
      <c r="R28" s="1020"/>
      <c r="S28" s="1278" t="str">
        <f t="shared" si="2"/>
        <v>2.03.01</v>
      </c>
      <c r="T28" s="1219" t="str">
        <f t="shared" si="23"/>
        <v>Alat Angkutan Darat Bermotor</v>
      </c>
      <c r="U28" s="1218">
        <f t="shared" si="4"/>
        <v>7</v>
      </c>
      <c r="V28" s="1279">
        <f t="shared" si="7"/>
        <v>1071428.5714285714</v>
      </c>
      <c r="W28" s="1218">
        <f t="shared" si="21"/>
        <v>9</v>
      </c>
      <c r="X28" s="1280">
        <f t="shared" si="9"/>
        <v>7500000</v>
      </c>
      <c r="Y28" s="1281">
        <f t="shared" si="22"/>
        <v>0</v>
      </c>
      <c r="Z28" s="1279">
        <f t="shared" si="11"/>
        <v>0</v>
      </c>
      <c r="AA28" s="1279">
        <f t="shared" si="12"/>
        <v>0</v>
      </c>
      <c r="AB28" s="1279">
        <f t="shared" si="13"/>
        <v>0</v>
      </c>
      <c r="AC28" s="1279">
        <f t="shared" si="14"/>
        <v>0</v>
      </c>
      <c r="AD28" s="1282">
        <f t="shared" si="15"/>
        <v>0</v>
      </c>
      <c r="AE28" s="1218" t="str">
        <f t="shared" si="5"/>
        <v>2005</v>
      </c>
      <c r="AF28" s="1283">
        <f t="shared" si="16"/>
        <v>0</v>
      </c>
      <c r="AG28" s="1284">
        <f t="shared" si="17"/>
        <v>7500000</v>
      </c>
      <c r="AH28" s="1285">
        <f t="shared" si="18"/>
        <v>7500000</v>
      </c>
      <c r="AI28" s="1286">
        <f t="shared" si="19"/>
        <v>7500000</v>
      </c>
      <c r="AJ28" s="1286">
        <f t="shared" si="20"/>
        <v>7500000</v>
      </c>
      <c r="AK28" s="1272"/>
      <c r="AL28" s="1267"/>
      <c r="AM28" s="1203"/>
      <c r="AN28" s="1203"/>
      <c r="AO28" s="1267"/>
      <c r="AP28" s="1268"/>
      <c r="AQ28" s="1268"/>
      <c r="AR28" s="1268"/>
    </row>
    <row r="29" spans="1:44" s="993" customFormat="1" ht="24" customHeight="1" x14ac:dyDescent="0.15">
      <c r="A29" s="1276" t="s">
        <v>1220</v>
      </c>
      <c r="B29" s="1276" t="str">
        <f t="shared" si="6"/>
        <v/>
      </c>
      <c r="C29" s="1265"/>
      <c r="D29" s="1252"/>
      <c r="E29" s="1072"/>
      <c r="F29" s="1072"/>
      <c r="G29" s="1072"/>
      <c r="H29" s="1072"/>
      <c r="I29" s="1072"/>
      <c r="J29" s="1008"/>
      <c r="K29" s="1072"/>
      <c r="L29" s="1072"/>
      <c r="M29" s="1072"/>
      <c r="N29" s="1072"/>
      <c r="O29" s="1072"/>
      <c r="P29" s="1008"/>
      <c r="Q29" s="1248"/>
      <c r="R29" s="1256"/>
      <c r="S29" s="1278" t="str">
        <f t="shared" si="2"/>
        <v/>
      </c>
      <c r="T29" s="1219"/>
      <c r="U29" s="1218"/>
      <c r="V29" s="1279"/>
      <c r="W29" s="1218"/>
      <c r="X29" s="1280"/>
      <c r="Y29" s="1281"/>
      <c r="Z29" s="1279"/>
      <c r="AA29" s="1279"/>
      <c r="AB29" s="1279"/>
      <c r="AC29" s="1279"/>
      <c r="AD29" s="1282"/>
      <c r="AE29" s="1218"/>
      <c r="AF29" s="1283"/>
      <c r="AG29" s="1284"/>
      <c r="AH29" s="1285"/>
      <c r="AI29" s="1286"/>
      <c r="AJ29" s="1266"/>
      <c r="AK29" s="1202"/>
      <c r="AL29" s="1203"/>
      <c r="AM29" s="1203"/>
      <c r="AN29" s="1203"/>
      <c r="AO29" s="1267"/>
      <c r="AP29" s="1268"/>
      <c r="AQ29" s="1268"/>
      <c r="AR29" s="1268"/>
    </row>
    <row r="30" spans="1:44" s="1343" customFormat="1" ht="30" customHeight="1" x14ac:dyDescent="0.2">
      <c r="A30" s="1300" t="s">
        <v>1220</v>
      </c>
      <c r="B30" s="1300" t="str">
        <f t="shared" si="6"/>
        <v/>
      </c>
      <c r="C30" s="1269" t="s">
        <v>29</v>
      </c>
      <c r="D30" s="1359"/>
      <c r="E30" s="1037" t="s">
        <v>1014</v>
      </c>
      <c r="F30" s="1359" t="s">
        <v>1306</v>
      </c>
      <c r="G30" s="1037"/>
      <c r="H30" s="1037"/>
      <c r="I30" s="1037"/>
      <c r="J30" s="1012"/>
      <c r="K30" s="1037"/>
      <c r="L30" s="1037"/>
      <c r="M30" s="1037"/>
      <c r="N30" s="1037"/>
      <c r="O30" s="1037"/>
      <c r="P30" s="1012"/>
      <c r="Q30" s="1247"/>
      <c r="R30" s="1275"/>
      <c r="S30" s="1278" t="str">
        <f t="shared" si="2"/>
        <v/>
      </c>
      <c r="T30" s="1219"/>
      <c r="U30" s="1218"/>
      <c r="V30" s="1279"/>
      <c r="W30" s="1218"/>
      <c r="X30" s="1280"/>
      <c r="Y30" s="1281"/>
      <c r="Z30" s="1279"/>
      <c r="AA30" s="1279"/>
      <c r="AB30" s="1279"/>
      <c r="AC30" s="1279"/>
      <c r="AD30" s="1282"/>
      <c r="AE30" s="1218"/>
      <c r="AF30" s="1283"/>
      <c r="AG30" s="1366"/>
      <c r="AH30" s="1367"/>
      <c r="AI30" s="1216"/>
      <c r="AJ30" s="926"/>
      <c r="AK30" s="1358"/>
      <c r="AL30" s="1339"/>
      <c r="AM30" s="1339"/>
      <c r="AN30" s="1339"/>
      <c r="AO30" s="1351"/>
      <c r="AP30" s="1352"/>
      <c r="AQ30" s="1352"/>
      <c r="AR30" s="1352"/>
    </row>
    <row r="31" spans="1:44" s="1330" customFormat="1" ht="32" customHeight="1" x14ac:dyDescent="0.2">
      <c r="A31" s="1300" t="s">
        <v>1220</v>
      </c>
      <c r="B31" s="1300" t="str">
        <f t="shared" si="6"/>
        <v/>
      </c>
      <c r="C31" s="1265"/>
      <c r="D31" s="1249"/>
      <c r="E31" s="1035"/>
      <c r="F31" s="1249"/>
      <c r="G31" s="1035"/>
      <c r="H31" s="1035"/>
      <c r="I31" s="1035"/>
      <c r="J31" s="1008"/>
      <c r="K31" s="1035"/>
      <c r="L31" s="1035"/>
      <c r="M31" s="1035"/>
      <c r="N31" s="1035"/>
      <c r="O31" s="1035"/>
      <c r="P31" s="1008"/>
      <c r="Q31" s="1248"/>
      <c r="R31" s="1256"/>
      <c r="S31" s="1278" t="str">
        <f t="shared" si="2"/>
        <v/>
      </c>
      <c r="T31" s="1219"/>
      <c r="U31" s="1218"/>
      <c r="V31" s="1279"/>
      <c r="W31" s="1218"/>
      <c r="X31" s="1280"/>
      <c r="Y31" s="1281"/>
      <c r="Z31" s="1279"/>
      <c r="AA31" s="1279"/>
      <c r="AB31" s="1279"/>
      <c r="AC31" s="1279"/>
      <c r="AD31" s="1282"/>
      <c r="AE31" s="1218"/>
      <c r="AF31" s="1283"/>
      <c r="AG31" s="1363"/>
      <c r="AH31" s="1364"/>
      <c r="AI31" s="1220"/>
      <c r="AJ31" s="1219"/>
      <c r="AK31" s="1358"/>
      <c r="AL31" s="1339"/>
      <c r="AM31" s="1339"/>
      <c r="AN31" s="1339"/>
      <c r="AO31" s="1341"/>
      <c r="AP31" s="1342"/>
      <c r="AQ31" s="1342"/>
      <c r="AR31" s="1342"/>
    </row>
    <row r="32" spans="1:44" s="1343" customFormat="1" ht="36" customHeight="1" x14ac:dyDescent="0.2">
      <c r="A32" s="1300" t="s">
        <v>1220</v>
      </c>
      <c r="B32" s="1300" t="str">
        <f t="shared" si="6"/>
        <v/>
      </c>
      <c r="C32" s="1269" t="s">
        <v>31</v>
      </c>
      <c r="D32" s="1359"/>
      <c r="E32" s="1037" t="s">
        <v>1015</v>
      </c>
      <c r="F32" s="1359" t="s">
        <v>1306</v>
      </c>
      <c r="G32" s="1037"/>
      <c r="H32" s="1037"/>
      <c r="I32" s="1037"/>
      <c r="J32" s="1012"/>
      <c r="K32" s="1037"/>
      <c r="L32" s="1037"/>
      <c r="M32" s="1037"/>
      <c r="N32" s="1037"/>
      <c r="O32" s="1037"/>
      <c r="P32" s="1012"/>
      <c r="Q32" s="1247"/>
      <c r="R32" s="1275"/>
      <c r="S32" s="1278" t="str">
        <f t="shared" si="2"/>
        <v/>
      </c>
      <c r="T32" s="1219"/>
      <c r="U32" s="1218"/>
      <c r="V32" s="1279"/>
      <c r="W32" s="1218"/>
      <c r="X32" s="1280"/>
      <c r="Y32" s="1281"/>
      <c r="Z32" s="1279"/>
      <c r="AA32" s="1279"/>
      <c r="AB32" s="1279"/>
      <c r="AC32" s="1279"/>
      <c r="AD32" s="1282"/>
      <c r="AE32" s="1218"/>
      <c r="AF32" s="1283"/>
      <c r="AG32" s="1366"/>
      <c r="AH32" s="1367"/>
      <c r="AI32" s="1216"/>
      <c r="AJ32" s="926"/>
      <c r="AK32" s="1358"/>
      <c r="AL32" s="1339"/>
      <c r="AM32" s="1339"/>
      <c r="AN32" s="1339"/>
      <c r="AO32" s="1351"/>
      <c r="AP32" s="1352"/>
      <c r="AQ32" s="1352"/>
      <c r="AR32" s="1352"/>
    </row>
    <row r="33" spans="1:44" s="993" customFormat="1" ht="28" customHeight="1" x14ac:dyDescent="0.15">
      <c r="A33" s="1276" t="s">
        <v>1220</v>
      </c>
      <c r="B33" s="1276" t="str">
        <f t="shared" si="6"/>
        <v/>
      </c>
      <c r="C33" s="1265"/>
      <c r="D33" s="1252"/>
      <c r="E33" s="1072"/>
      <c r="F33" s="1072"/>
      <c r="G33" s="1072"/>
      <c r="H33" s="1072"/>
      <c r="I33" s="1072"/>
      <c r="J33" s="1008"/>
      <c r="K33" s="1072"/>
      <c r="L33" s="1072"/>
      <c r="M33" s="1072"/>
      <c r="N33" s="1072"/>
      <c r="O33" s="1072"/>
      <c r="P33" s="1008"/>
      <c r="Q33" s="1248"/>
      <c r="R33" s="1256"/>
      <c r="S33" s="1278" t="str">
        <f t="shared" si="2"/>
        <v/>
      </c>
      <c r="T33" s="1219"/>
      <c r="U33" s="1218"/>
      <c r="V33" s="1279"/>
      <c r="W33" s="1218"/>
      <c r="X33" s="1280"/>
      <c r="Y33" s="1281"/>
      <c r="Z33" s="1279"/>
      <c r="AA33" s="1279"/>
      <c r="AB33" s="1279"/>
      <c r="AC33" s="1279"/>
      <c r="AD33" s="1282"/>
      <c r="AE33" s="1218"/>
      <c r="AF33" s="1283"/>
      <c r="AG33" s="1284"/>
      <c r="AH33" s="1285"/>
      <c r="AI33" s="1286"/>
      <c r="AJ33" s="1288"/>
      <c r="AK33" s="1202"/>
      <c r="AL33" s="1203"/>
      <c r="AM33" s="1203"/>
      <c r="AN33" s="1203"/>
      <c r="AO33" s="1267"/>
      <c r="AP33" s="1268"/>
      <c r="AQ33" s="1268"/>
      <c r="AR33" s="1268"/>
    </row>
    <row r="34" spans="1:44" s="1343" customFormat="1" ht="44" customHeight="1" x14ac:dyDescent="0.2">
      <c r="A34" s="1300" t="s">
        <v>1220</v>
      </c>
      <c r="B34" s="1300" t="str">
        <f t="shared" si="6"/>
        <v/>
      </c>
      <c r="C34" s="1269" t="s">
        <v>33</v>
      </c>
      <c r="D34" s="1359"/>
      <c r="E34" s="1323" t="s">
        <v>1016</v>
      </c>
      <c r="F34" s="1037"/>
      <c r="G34" s="1037"/>
      <c r="H34" s="1037"/>
      <c r="I34" s="1037"/>
      <c r="J34" s="1012"/>
      <c r="K34" s="1037"/>
      <c r="L34" s="1037"/>
      <c r="M34" s="1037"/>
      <c r="N34" s="1037"/>
      <c r="O34" s="1037"/>
      <c r="P34" s="1012"/>
      <c r="Q34" s="1247">
        <f>SUBTOTAL(9,Q35:Q345)</f>
        <v>5381991770.5768862</v>
      </c>
      <c r="R34" s="1289"/>
      <c r="S34" s="1278" t="str">
        <f t="shared" si="2"/>
        <v/>
      </c>
      <c r="T34" s="1219"/>
      <c r="U34" s="1218"/>
      <c r="V34" s="1279"/>
      <c r="W34" s="1218"/>
      <c r="X34" s="1290">
        <f t="shared" ref="X34:AC34" si="24">SUM(X35:X345)</f>
        <v>1294804416.3312206</v>
      </c>
      <c r="Y34" s="1290">
        <f t="shared" si="24"/>
        <v>812262629.10848355</v>
      </c>
      <c r="Z34" s="1290">
        <f t="shared" si="24"/>
        <v>914873140.11816108</v>
      </c>
      <c r="AA34" s="1290">
        <f t="shared" si="24"/>
        <v>804649903.77823913</v>
      </c>
      <c r="AB34" s="1290">
        <f t="shared" si="24"/>
        <v>661396103.76689565</v>
      </c>
      <c r="AC34" s="1290">
        <f t="shared" si="24"/>
        <v>233252040.18506169</v>
      </c>
      <c r="AD34" s="1290">
        <f>SUM(AD35:AD345)</f>
        <v>230936968.00305423</v>
      </c>
      <c r="AE34" s="1291"/>
      <c r="AF34" s="1290">
        <f>SUM(AF35:AF344)</f>
        <v>429816569.2857697</v>
      </c>
      <c r="AG34" s="1290">
        <f t="shared" ref="AG34:AI34" si="25">SUM(AG35:AG345)</f>
        <v>3826590089.3361044</v>
      </c>
      <c r="AH34" s="1290">
        <f t="shared" si="25"/>
        <v>4487986193.1029997</v>
      </c>
      <c r="AI34" s="1290">
        <f t="shared" si="25"/>
        <v>4721238233.2880611</v>
      </c>
      <c r="AJ34" s="1290">
        <f>SUM(AJ35:AJ345)</f>
        <v>4952175201.2911158</v>
      </c>
      <c r="AK34" s="1292"/>
      <c r="AL34" s="1339"/>
      <c r="AM34" s="1339"/>
      <c r="AN34" s="1339"/>
      <c r="AO34" s="1351"/>
      <c r="AP34" s="1352"/>
      <c r="AQ34" s="1352"/>
      <c r="AR34" s="1352"/>
    </row>
    <row r="35" spans="1:44" s="993" customFormat="1" ht="24" customHeight="1" x14ac:dyDescent="0.15">
      <c r="A35" s="1276" t="s">
        <v>1220</v>
      </c>
      <c r="B35" s="1276" t="str">
        <f t="shared" si="6"/>
        <v>02.06.02.01</v>
      </c>
      <c r="C35" s="1293">
        <v>1</v>
      </c>
      <c r="D35" s="1250" t="s">
        <v>1208</v>
      </c>
      <c r="E35" s="1019" t="s">
        <v>163</v>
      </c>
      <c r="F35" s="1249" t="s">
        <v>128</v>
      </c>
      <c r="G35" s="1250" t="s">
        <v>261</v>
      </c>
      <c r="H35" s="1041"/>
      <c r="I35" s="1250" t="s">
        <v>257</v>
      </c>
      <c r="J35" s="1250">
        <v>2002</v>
      </c>
      <c r="K35" s="1041"/>
      <c r="L35" s="1041" t="s">
        <v>128</v>
      </c>
      <c r="M35" s="1041" t="s">
        <v>128</v>
      </c>
      <c r="N35" s="1041" t="s">
        <v>128</v>
      </c>
      <c r="O35" s="1041" t="s">
        <v>128</v>
      </c>
      <c r="P35" s="1250" t="s">
        <v>130</v>
      </c>
      <c r="Q35" s="1277">
        <v>2450000</v>
      </c>
      <c r="R35" s="1294"/>
      <c r="S35" s="1278" t="str">
        <f t="shared" si="2"/>
        <v>2.06.02</v>
      </c>
      <c r="T35" s="1219" t="str">
        <f t="shared" ref="T35:T98" si="26">VLOOKUP(S35,kelompok,2,0)</f>
        <v>ALAT RUMAH TANGGA</v>
      </c>
      <c r="U35" s="1218">
        <f t="shared" ref="U35:U98" si="27">VLOOKUP(S35,MASAMANFAAT,4,0)</f>
        <v>5</v>
      </c>
      <c r="V35" s="1279">
        <f t="shared" ref="V35:V98" si="28">(Q35)/U35</f>
        <v>490000</v>
      </c>
      <c r="W35" s="1218">
        <f t="shared" ref="W35:W98" si="29">2013-AE35+1</f>
        <v>12</v>
      </c>
      <c r="X35" s="1280">
        <f t="shared" ref="X35:X98" si="30">IF(W35&gt;U35,Q35,V35*W35)</f>
        <v>2450000</v>
      </c>
      <c r="Y35" s="1281">
        <f t="shared" ref="Y35:Y98" si="31">IF(Q35=X35,0,V35)</f>
        <v>0</v>
      </c>
      <c r="Z35" s="1279">
        <f t="shared" ref="Z35:Z98" si="32">IF(Q35=X35+Y35,0,V35)</f>
        <v>0</v>
      </c>
      <c r="AA35" s="1279">
        <f t="shared" ref="AA35:AA98" si="33">IF(Q35=X35+Y35+Z35,0,V35)</f>
        <v>0</v>
      </c>
      <c r="AB35" s="1279">
        <f t="shared" ref="AB35:AB98" si="34">IF(Q35=X35+Y35+Z35+AA35,0,V35)</f>
        <v>0</v>
      </c>
      <c r="AC35" s="1279">
        <f t="shared" ref="AC35:AC98" si="35">IF(Q35=X35+Y35+Z35+AA35+AB35,0,V35)</f>
        <v>0</v>
      </c>
      <c r="AD35" s="1282">
        <f t="shared" ref="AD35:AD98" si="36">IF(Q35=X35+Y35+Z35+AA35+AB35+AC35,0,V35)</f>
        <v>0</v>
      </c>
      <c r="AE35" s="1218">
        <f t="shared" ref="AE35:AE98" si="37">J35</f>
        <v>2002</v>
      </c>
      <c r="AF35" s="1283">
        <f t="shared" ref="AF35:AF98" si="38">Q35-(X35+Y35+Z35+AA35+AB35+AC35+AD35)</f>
        <v>0</v>
      </c>
      <c r="AG35" s="1284">
        <f t="shared" ref="AG35:AG98" si="39">X35+Y35+Z35+AA35</f>
        <v>2450000</v>
      </c>
      <c r="AH35" s="1285">
        <f>X35+Y35+Z35+AA35+AB35</f>
        <v>2450000</v>
      </c>
      <c r="AI35" s="1286">
        <f>X35+Y35+Z35+AA35+AB35+AC35</f>
        <v>2450000</v>
      </c>
      <c r="AJ35" s="1286">
        <f>X35+Y35+Z35+AA35+AB35+AC35+AD35</f>
        <v>2450000</v>
      </c>
      <c r="AK35" s="1272"/>
      <c r="AL35" s="1203"/>
      <c r="AM35" s="1203"/>
      <c r="AN35" s="1203"/>
      <c r="AO35" s="1267"/>
      <c r="AP35" s="1268"/>
      <c r="AQ35" s="1268"/>
      <c r="AR35" s="1268"/>
    </row>
    <row r="36" spans="1:44" s="993" customFormat="1" ht="24" customHeight="1" x14ac:dyDescent="0.15">
      <c r="A36" s="1276" t="s">
        <v>1220</v>
      </c>
      <c r="B36" s="1276" t="str">
        <f t="shared" si="6"/>
        <v>02.06.02.01</v>
      </c>
      <c r="C36" s="1293">
        <v>2</v>
      </c>
      <c r="D36" s="1250" t="s">
        <v>1208</v>
      </c>
      <c r="E36" s="1019" t="s">
        <v>163</v>
      </c>
      <c r="F36" s="1249" t="s">
        <v>128</v>
      </c>
      <c r="G36" s="1250" t="s">
        <v>249</v>
      </c>
      <c r="H36" s="1250"/>
      <c r="I36" s="1250" t="s">
        <v>266</v>
      </c>
      <c r="J36" s="1250">
        <v>2004</v>
      </c>
      <c r="K36" s="1041"/>
      <c r="L36" s="1041" t="s">
        <v>128</v>
      </c>
      <c r="M36" s="1041" t="s">
        <v>128</v>
      </c>
      <c r="N36" s="1041" t="s">
        <v>128</v>
      </c>
      <c r="O36" s="1041" t="s">
        <v>128</v>
      </c>
      <c r="P36" s="1250" t="s">
        <v>130</v>
      </c>
      <c r="Q36" s="1277">
        <v>1900000</v>
      </c>
      <c r="R36" s="1256"/>
      <c r="S36" s="1278" t="str">
        <f t="shared" si="2"/>
        <v>2.06.02</v>
      </c>
      <c r="T36" s="1219" t="str">
        <f t="shared" si="26"/>
        <v>ALAT RUMAH TANGGA</v>
      </c>
      <c r="U36" s="1218">
        <f t="shared" si="27"/>
        <v>5</v>
      </c>
      <c r="V36" s="1279">
        <f t="shared" si="28"/>
        <v>380000</v>
      </c>
      <c r="W36" s="1218">
        <f t="shared" si="29"/>
        <v>10</v>
      </c>
      <c r="X36" s="1280">
        <f t="shared" si="30"/>
        <v>1900000</v>
      </c>
      <c r="Y36" s="1281">
        <f t="shared" si="31"/>
        <v>0</v>
      </c>
      <c r="Z36" s="1279">
        <f t="shared" si="32"/>
        <v>0</v>
      </c>
      <c r="AA36" s="1279">
        <f t="shared" si="33"/>
        <v>0</v>
      </c>
      <c r="AB36" s="1279">
        <f t="shared" si="34"/>
        <v>0</v>
      </c>
      <c r="AC36" s="1279">
        <f t="shared" si="35"/>
        <v>0</v>
      </c>
      <c r="AD36" s="1282">
        <f t="shared" si="36"/>
        <v>0</v>
      </c>
      <c r="AE36" s="1218">
        <f t="shared" si="37"/>
        <v>2004</v>
      </c>
      <c r="AF36" s="1283">
        <f t="shared" si="38"/>
        <v>0</v>
      </c>
      <c r="AG36" s="1284">
        <f t="shared" si="39"/>
        <v>1900000</v>
      </c>
      <c r="AH36" s="1285">
        <f t="shared" ref="AH36:AH99" si="40">X36+Y36+Z36+AA36+AB36</f>
        <v>1900000</v>
      </c>
      <c r="AI36" s="1286">
        <f t="shared" ref="AI36:AI99" si="41">X36+Y36+Z36+AA36+AB36+AC36</f>
        <v>1900000</v>
      </c>
      <c r="AJ36" s="1286">
        <f t="shared" ref="AJ36:AJ99" si="42">X36+Y36+Z36+AA36+AB36+AC36+AD36</f>
        <v>1900000</v>
      </c>
      <c r="AK36" s="1272"/>
      <c r="AL36" s="1203"/>
      <c r="AM36" s="1203"/>
      <c r="AN36" s="1203"/>
      <c r="AO36" s="1267"/>
      <c r="AP36" s="1268"/>
      <c r="AQ36" s="1268"/>
      <c r="AR36" s="1268"/>
    </row>
    <row r="37" spans="1:44" s="993" customFormat="1" ht="24" customHeight="1" x14ac:dyDescent="0.15">
      <c r="A37" s="1276" t="s">
        <v>1220</v>
      </c>
      <c r="B37" s="1276" t="str">
        <f t="shared" si="6"/>
        <v>02.06.04.07</v>
      </c>
      <c r="C37" s="1293">
        <v>3</v>
      </c>
      <c r="D37" s="1250" t="s">
        <v>1209</v>
      </c>
      <c r="E37" s="1019" t="s">
        <v>168</v>
      </c>
      <c r="F37" s="1249" t="s">
        <v>128</v>
      </c>
      <c r="G37" s="1250" t="s">
        <v>268</v>
      </c>
      <c r="H37" s="1041"/>
      <c r="I37" s="1250" t="s">
        <v>259</v>
      </c>
      <c r="J37" s="1250">
        <v>2004</v>
      </c>
      <c r="K37" s="1041"/>
      <c r="L37" s="1041" t="s">
        <v>128</v>
      </c>
      <c r="M37" s="1041" t="s">
        <v>128</v>
      </c>
      <c r="N37" s="1041" t="s">
        <v>128</v>
      </c>
      <c r="O37" s="1041" t="s">
        <v>128</v>
      </c>
      <c r="P37" s="1250" t="s">
        <v>130</v>
      </c>
      <c r="Q37" s="1277">
        <v>1050000</v>
      </c>
      <c r="R37" s="1295"/>
      <c r="S37" s="1278" t="str">
        <f t="shared" si="2"/>
        <v>2.06.04</v>
      </c>
      <c r="T37" s="1219" t="str">
        <f t="shared" si="26"/>
        <v>MEJA DAN KURSI KERJA/RAPAT PEJABAT</v>
      </c>
      <c r="U37" s="1218">
        <f t="shared" si="27"/>
        <v>5</v>
      </c>
      <c r="V37" s="1279">
        <f t="shared" si="28"/>
        <v>210000</v>
      </c>
      <c r="W37" s="1218">
        <f t="shared" si="29"/>
        <v>10</v>
      </c>
      <c r="X37" s="1280">
        <f t="shared" si="30"/>
        <v>1050000</v>
      </c>
      <c r="Y37" s="1281">
        <f t="shared" si="31"/>
        <v>0</v>
      </c>
      <c r="Z37" s="1279">
        <f t="shared" si="32"/>
        <v>0</v>
      </c>
      <c r="AA37" s="1279">
        <f t="shared" si="33"/>
        <v>0</v>
      </c>
      <c r="AB37" s="1279">
        <f t="shared" si="34"/>
        <v>0</v>
      </c>
      <c r="AC37" s="1279">
        <f t="shared" si="35"/>
        <v>0</v>
      </c>
      <c r="AD37" s="1282">
        <f t="shared" si="36"/>
        <v>0</v>
      </c>
      <c r="AE37" s="1218">
        <f t="shared" si="37"/>
        <v>2004</v>
      </c>
      <c r="AF37" s="1283">
        <f t="shared" si="38"/>
        <v>0</v>
      </c>
      <c r="AG37" s="1284">
        <f t="shared" si="39"/>
        <v>1050000</v>
      </c>
      <c r="AH37" s="1285">
        <f t="shared" si="40"/>
        <v>1050000</v>
      </c>
      <c r="AI37" s="1286">
        <f t="shared" si="41"/>
        <v>1050000</v>
      </c>
      <c r="AJ37" s="1286">
        <f t="shared" si="42"/>
        <v>1050000</v>
      </c>
      <c r="AK37" s="1272"/>
      <c r="AL37" s="1203"/>
      <c r="AM37" s="1203"/>
      <c r="AN37" s="1203"/>
      <c r="AO37" s="1267"/>
      <c r="AP37" s="1268"/>
      <c r="AQ37" s="1268"/>
      <c r="AR37" s="1268"/>
    </row>
    <row r="38" spans="1:44" s="993" customFormat="1" ht="24" customHeight="1" x14ac:dyDescent="0.15">
      <c r="A38" s="1276" t="s">
        <v>1220</v>
      </c>
      <c r="B38" s="1276" t="str">
        <f t="shared" si="6"/>
        <v>02.06.02.01</v>
      </c>
      <c r="C38" s="1293">
        <v>4</v>
      </c>
      <c r="D38" s="1250" t="s">
        <v>1210</v>
      </c>
      <c r="E38" s="1019" t="s">
        <v>160</v>
      </c>
      <c r="F38" s="1249" t="s">
        <v>128</v>
      </c>
      <c r="G38" s="1250" t="s">
        <v>249</v>
      </c>
      <c r="H38" s="1041"/>
      <c r="I38" s="1250" t="s">
        <v>257</v>
      </c>
      <c r="J38" s="1250">
        <v>2004</v>
      </c>
      <c r="K38" s="1041"/>
      <c r="L38" s="1041" t="s">
        <v>128</v>
      </c>
      <c r="M38" s="1041" t="s">
        <v>128</v>
      </c>
      <c r="N38" s="1041" t="s">
        <v>128</v>
      </c>
      <c r="O38" s="1041" t="s">
        <v>128</v>
      </c>
      <c r="P38" s="1250" t="s">
        <v>130</v>
      </c>
      <c r="Q38" s="1277">
        <v>1260000</v>
      </c>
      <c r="R38" s="1295"/>
      <c r="S38" s="1278" t="str">
        <f t="shared" si="2"/>
        <v>2.06.02</v>
      </c>
      <c r="T38" s="1219" t="str">
        <f t="shared" si="26"/>
        <v>ALAT RUMAH TANGGA</v>
      </c>
      <c r="U38" s="1218">
        <f t="shared" si="27"/>
        <v>5</v>
      </c>
      <c r="V38" s="1279">
        <f t="shared" si="28"/>
        <v>252000</v>
      </c>
      <c r="W38" s="1218">
        <f t="shared" si="29"/>
        <v>10</v>
      </c>
      <c r="X38" s="1280">
        <f t="shared" si="30"/>
        <v>1260000</v>
      </c>
      <c r="Y38" s="1281">
        <f t="shared" si="31"/>
        <v>0</v>
      </c>
      <c r="Z38" s="1279">
        <f t="shared" si="32"/>
        <v>0</v>
      </c>
      <c r="AA38" s="1279">
        <f t="shared" si="33"/>
        <v>0</v>
      </c>
      <c r="AB38" s="1279">
        <f t="shared" si="34"/>
        <v>0</v>
      </c>
      <c r="AC38" s="1279">
        <f t="shared" si="35"/>
        <v>0</v>
      </c>
      <c r="AD38" s="1282">
        <f t="shared" si="36"/>
        <v>0</v>
      </c>
      <c r="AE38" s="1218">
        <f t="shared" si="37"/>
        <v>2004</v>
      </c>
      <c r="AF38" s="1283">
        <f t="shared" si="38"/>
        <v>0</v>
      </c>
      <c r="AG38" s="1284">
        <f t="shared" si="39"/>
        <v>1260000</v>
      </c>
      <c r="AH38" s="1285">
        <f t="shared" si="40"/>
        <v>1260000</v>
      </c>
      <c r="AI38" s="1286">
        <f t="shared" si="41"/>
        <v>1260000</v>
      </c>
      <c r="AJ38" s="1286">
        <f t="shared" si="42"/>
        <v>1260000</v>
      </c>
      <c r="AK38" s="1272"/>
      <c r="AL38" s="1203"/>
      <c r="AM38" s="1203"/>
      <c r="AN38" s="1203"/>
      <c r="AO38" s="1267"/>
      <c r="AP38" s="1268"/>
      <c r="AQ38" s="1268"/>
      <c r="AR38" s="1268"/>
    </row>
    <row r="39" spans="1:44" s="993" customFormat="1" ht="24" customHeight="1" x14ac:dyDescent="0.15">
      <c r="A39" s="1276" t="s">
        <v>1220</v>
      </c>
      <c r="B39" s="1276" t="str">
        <f t="shared" si="6"/>
        <v>02.06.02.01</v>
      </c>
      <c r="C39" s="1293">
        <v>5</v>
      </c>
      <c r="D39" s="1250" t="s">
        <v>1210</v>
      </c>
      <c r="E39" s="1019" t="s">
        <v>160</v>
      </c>
      <c r="F39" s="1249" t="s">
        <v>128</v>
      </c>
      <c r="G39" s="1250" t="s">
        <v>249</v>
      </c>
      <c r="H39" s="1041"/>
      <c r="I39" s="1250" t="s">
        <v>257</v>
      </c>
      <c r="J39" s="1250">
        <v>2004</v>
      </c>
      <c r="K39" s="1041"/>
      <c r="L39" s="1041" t="s">
        <v>128</v>
      </c>
      <c r="M39" s="1041" t="s">
        <v>128</v>
      </c>
      <c r="N39" s="1041" t="s">
        <v>128</v>
      </c>
      <c r="O39" s="1041" t="s">
        <v>128</v>
      </c>
      <c r="P39" s="1250" t="s">
        <v>130</v>
      </c>
      <c r="Q39" s="1277">
        <v>630000</v>
      </c>
      <c r="R39" s="1295"/>
      <c r="S39" s="1278" t="str">
        <f t="shared" si="2"/>
        <v>2.06.02</v>
      </c>
      <c r="T39" s="1219" t="str">
        <f t="shared" si="26"/>
        <v>ALAT RUMAH TANGGA</v>
      </c>
      <c r="U39" s="1218">
        <f t="shared" si="27"/>
        <v>5</v>
      </c>
      <c r="V39" s="1279">
        <f t="shared" si="28"/>
        <v>126000</v>
      </c>
      <c r="W39" s="1218">
        <f t="shared" si="29"/>
        <v>10</v>
      </c>
      <c r="X39" s="1280">
        <f t="shared" si="30"/>
        <v>630000</v>
      </c>
      <c r="Y39" s="1281">
        <f t="shared" si="31"/>
        <v>0</v>
      </c>
      <c r="Z39" s="1279">
        <f t="shared" si="32"/>
        <v>0</v>
      </c>
      <c r="AA39" s="1279">
        <f t="shared" si="33"/>
        <v>0</v>
      </c>
      <c r="AB39" s="1279">
        <f t="shared" si="34"/>
        <v>0</v>
      </c>
      <c r="AC39" s="1279">
        <f t="shared" si="35"/>
        <v>0</v>
      </c>
      <c r="AD39" s="1282">
        <f t="shared" si="36"/>
        <v>0</v>
      </c>
      <c r="AE39" s="1218">
        <f t="shared" si="37"/>
        <v>2004</v>
      </c>
      <c r="AF39" s="1283">
        <f t="shared" si="38"/>
        <v>0</v>
      </c>
      <c r="AG39" s="1284">
        <f t="shared" si="39"/>
        <v>630000</v>
      </c>
      <c r="AH39" s="1285">
        <f t="shared" si="40"/>
        <v>630000</v>
      </c>
      <c r="AI39" s="1286">
        <f t="shared" si="41"/>
        <v>630000</v>
      </c>
      <c r="AJ39" s="1286">
        <f t="shared" si="42"/>
        <v>630000</v>
      </c>
      <c r="AK39" s="1272"/>
      <c r="AL39" s="1203"/>
      <c r="AM39" s="1203"/>
      <c r="AN39" s="1203"/>
      <c r="AO39" s="1267"/>
      <c r="AP39" s="1268"/>
      <c r="AQ39" s="1268"/>
      <c r="AR39" s="1268"/>
    </row>
    <row r="40" spans="1:44" s="993" customFormat="1" ht="24" customHeight="1" x14ac:dyDescent="0.15">
      <c r="A40" s="1276" t="s">
        <v>1220</v>
      </c>
      <c r="B40" s="1276" t="str">
        <f t="shared" si="6"/>
        <v>02.06.01.04</v>
      </c>
      <c r="C40" s="1293">
        <v>6</v>
      </c>
      <c r="D40" s="1250" t="s">
        <v>220</v>
      </c>
      <c r="E40" s="1019" t="s">
        <v>165</v>
      </c>
      <c r="F40" s="1249" t="s">
        <v>128</v>
      </c>
      <c r="G40" s="1250" t="s">
        <v>258</v>
      </c>
      <c r="H40" s="1041"/>
      <c r="I40" s="1250" t="s">
        <v>259</v>
      </c>
      <c r="J40" s="1250">
        <v>2004</v>
      </c>
      <c r="K40" s="1041"/>
      <c r="L40" s="1041" t="s">
        <v>128</v>
      </c>
      <c r="M40" s="1041" t="s">
        <v>128</v>
      </c>
      <c r="N40" s="1041" t="s">
        <v>128</v>
      </c>
      <c r="O40" s="1041" t="s">
        <v>128</v>
      </c>
      <c r="P40" s="1250" t="s">
        <v>130</v>
      </c>
      <c r="Q40" s="1277">
        <v>2340000</v>
      </c>
      <c r="R40" s="1295"/>
      <c r="S40" s="1278" t="str">
        <f t="shared" si="2"/>
        <v>2.06.01</v>
      </c>
      <c r="T40" s="1219" t="str">
        <f t="shared" si="26"/>
        <v>ALAT KANTOR</v>
      </c>
      <c r="U40" s="1218">
        <f t="shared" si="27"/>
        <v>5</v>
      </c>
      <c r="V40" s="1279">
        <f t="shared" si="28"/>
        <v>468000</v>
      </c>
      <c r="W40" s="1218">
        <f t="shared" si="29"/>
        <v>10</v>
      </c>
      <c r="X40" s="1280">
        <f t="shared" si="30"/>
        <v>2340000</v>
      </c>
      <c r="Y40" s="1281">
        <f t="shared" si="31"/>
        <v>0</v>
      </c>
      <c r="Z40" s="1279">
        <f t="shared" si="32"/>
        <v>0</v>
      </c>
      <c r="AA40" s="1279">
        <f t="shared" si="33"/>
        <v>0</v>
      </c>
      <c r="AB40" s="1279">
        <f t="shared" si="34"/>
        <v>0</v>
      </c>
      <c r="AC40" s="1279">
        <f t="shared" si="35"/>
        <v>0</v>
      </c>
      <c r="AD40" s="1282">
        <f t="shared" si="36"/>
        <v>0</v>
      </c>
      <c r="AE40" s="1218">
        <f t="shared" si="37"/>
        <v>2004</v>
      </c>
      <c r="AF40" s="1283">
        <f t="shared" si="38"/>
        <v>0</v>
      </c>
      <c r="AG40" s="1284">
        <f t="shared" si="39"/>
        <v>2340000</v>
      </c>
      <c r="AH40" s="1285">
        <f t="shared" si="40"/>
        <v>2340000</v>
      </c>
      <c r="AI40" s="1286">
        <f t="shared" si="41"/>
        <v>2340000</v>
      </c>
      <c r="AJ40" s="1286">
        <f t="shared" si="42"/>
        <v>2340000</v>
      </c>
      <c r="AK40" s="1272"/>
      <c r="AL40" s="1203"/>
      <c r="AM40" s="1203"/>
      <c r="AN40" s="1203"/>
      <c r="AO40" s="1267"/>
      <c r="AP40" s="1268"/>
      <c r="AQ40" s="1268"/>
      <c r="AR40" s="1268"/>
    </row>
    <row r="41" spans="1:44" s="993" customFormat="1" ht="34" customHeight="1" x14ac:dyDescent="0.15">
      <c r="A41" s="1276" t="s">
        <v>1220</v>
      </c>
      <c r="B41" s="1276" t="str">
        <f t="shared" si="6"/>
        <v>02.06.04.01</v>
      </c>
      <c r="C41" s="1293">
        <v>7</v>
      </c>
      <c r="D41" s="1250" t="s">
        <v>226</v>
      </c>
      <c r="E41" s="1019" t="s">
        <v>408</v>
      </c>
      <c r="F41" s="1249" t="s">
        <v>128</v>
      </c>
      <c r="G41" s="1250" t="s">
        <v>249</v>
      </c>
      <c r="H41" s="1041"/>
      <c r="I41" s="1250" t="s">
        <v>250</v>
      </c>
      <c r="J41" s="1250">
        <v>2004</v>
      </c>
      <c r="K41" s="1041"/>
      <c r="L41" s="1041" t="s">
        <v>128</v>
      </c>
      <c r="M41" s="1041" t="s">
        <v>128</v>
      </c>
      <c r="N41" s="1041" t="s">
        <v>128</v>
      </c>
      <c r="O41" s="1041" t="s">
        <v>128</v>
      </c>
      <c r="P41" s="1250" t="s">
        <v>130</v>
      </c>
      <c r="Q41" s="1277">
        <v>510000</v>
      </c>
      <c r="R41" s="1256"/>
      <c r="S41" s="1278" t="str">
        <f t="shared" si="2"/>
        <v>2.06.04</v>
      </c>
      <c r="T41" s="1219" t="str">
        <f t="shared" si="26"/>
        <v>MEJA DAN KURSI KERJA/RAPAT PEJABAT</v>
      </c>
      <c r="U41" s="1218">
        <f t="shared" si="27"/>
        <v>5</v>
      </c>
      <c r="V41" s="1279">
        <f t="shared" si="28"/>
        <v>102000</v>
      </c>
      <c r="W41" s="1218">
        <f t="shared" si="29"/>
        <v>10</v>
      </c>
      <c r="X41" s="1280">
        <f t="shared" si="30"/>
        <v>510000</v>
      </c>
      <c r="Y41" s="1281">
        <f t="shared" si="31"/>
        <v>0</v>
      </c>
      <c r="Z41" s="1279">
        <f t="shared" si="32"/>
        <v>0</v>
      </c>
      <c r="AA41" s="1279">
        <f t="shared" si="33"/>
        <v>0</v>
      </c>
      <c r="AB41" s="1279">
        <f t="shared" si="34"/>
        <v>0</v>
      </c>
      <c r="AC41" s="1279">
        <f t="shared" si="35"/>
        <v>0</v>
      </c>
      <c r="AD41" s="1282">
        <f t="shared" si="36"/>
        <v>0</v>
      </c>
      <c r="AE41" s="1218">
        <f t="shared" si="37"/>
        <v>2004</v>
      </c>
      <c r="AF41" s="1283">
        <f t="shared" si="38"/>
        <v>0</v>
      </c>
      <c r="AG41" s="1284">
        <f t="shared" si="39"/>
        <v>510000</v>
      </c>
      <c r="AH41" s="1285">
        <f t="shared" si="40"/>
        <v>510000</v>
      </c>
      <c r="AI41" s="1286">
        <f t="shared" si="41"/>
        <v>510000</v>
      </c>
      <c r="AJ41" s="1286">
        <f t="shared" si="42"/>
        <v>510000</v>
      </c>
      <c r="AK41" s="1272"/>
      <c r="AL41" s="1203"/>
      <c r="AM41" s="1203"/>
      <c r="AN41" s="1203"/>
      <c r="AO41" s="1267"/>
      <c r="AP41" s="1268"/>
      <c r="AQ41" s="1268"/>
      <c r="AR41" s="1268"/>
    </row>
    <row r="42" spans="1:44" s="993" customFormat="1" ht="24" customHeight="1" x14ac:dyDescent="0.15">
      <c r="A42" s="1276" t="s">
        <v>1220</v>
      </c>
      <c r="B42" s="1276" t="str">
        <f t="shared" si="6"/>
        <v>02.06.04.07</v>
      </c>
      <c r="C42" s="1293">
        <v>8</v>
      </c>
      <c r="D42" s="1250" t="s">
        <v>1209</v>
      </c>
      <c r="E42" s="1019" t="s">
        <v>168</v>
      </c>
      <c r="F42" s="1249" t="s">
        <v>128</v>
      </c>
      <c r="G42" s="1250" t="s">
        <v>249</v>
      </c>
      <c r="H42" s="1041"/>
      <c r="I42" s="1250" t="s">
        <v>254</v>
      </c>
      <c r="J42" s="1250">
        <v>2004</v>
      </c>
      <c r="K42" s="1041"/>
      <c r="L42" s="1041" t="s">
        <v>128</v>
      </c>
      <c r="M42" s="1041" t="s">
        <v>128</v>
      </c>
      <c r="N42" s="1041" t="s">
        <v>128</v>
      </c>
      <c r="O42" s="1041" t="s">
        <v>128</v>
      </c>
      <c r="P42" s="1250" t="s">
        <v>130</v>
      </c>
      <c r="Q42" s="1277">
        <v>1260000</v>
      </c>
      <c r="R42" s="1295"/>
      <c r="S42" s="1278" t="str">
        <f t="shared" si="2"/>
        <v>2.06.04</v>
      </c>
      <c r="T42" s="1219" t="str">
        <f t="shared" si="26"/>
        <v>MEJA DAN KURSI KERJA/RAPAT PEJABAT</v>
      </c>
      <c r="U42" s="1218">
        <f t="shared" si="27"/>
        <v>5</v>
      </c>
      <c r="V42" s="1279">
        <f t="shared" si="28"/>
        <v>252000</v>
      </c>
      <c r="W42" s="1218">
        <f t="shared" si="29"/>
        <v>10</v>
      </c>
      <c r="X42" s="1280">
        <f t="shared" si="30"/>
        <v>1260000</v>
      </c>
      <c r="Y42" s="1281">
        <f t="shared" si="31"/>
        <v>0</v>
      </c>
      <c r="Z42" s="1279">
        <f t="shared" si="32"/>
        <v>0</v>
      </c>
      <c r="AA42" s="1279">
        <f t="shared" si="33"/>
        <v>0</v>
      </c>
      <c r="AB42" s="1279">
        <f t="shared" si="34"/>
        <v>0</v>
      </c>
      <c r="AC42" s="1279">
        <f t="shared" si="35"/>
        <v>0</v>
      </c>
      <c r="AD42" s="1282">
        <f t="shared" si="36"/>
        <v>0</v>
      </c>
      <c r="AE42" s="1218">
        <f t="shared" si="37"/>
        <v>2004</v>
      </c>
      <c r="AF42" s="1283">
        <f t="shared" si="38"/>
        <v>0</v>
      </c>
      <c r="AG42" s="1284">
        <f t="shared" si="39"/>
        <v>1260000</v>
      </c>
      <c r="AH42" s="1285">
        <f t="shared" si="40"/>
        <v>1260000</v>
      </c>
      <c r="AI42" s="1286">
        <f t="shared" si="41"/>
        <v>1260000</v>
      </c>
      <c r="AJ42" s="1286">
        <f t="shared" si="42"/>
        <v>1260000</v>
      </c>
      <c r="AK42" s="1272"/>
      <c r="AL42" s="1203"/>
      <c r="AM42" s="1203"/>
      <c r="AN42" s="1203"/>
      <c r="AO42" s="1267"/>
      <c r="AP42" s="1268"/>
      <c r="AQ42" s="1268"/>
      <c r="AR42" s="1268"/>
    </row>
    <row r="43" spans="1:44" s="993" customFormat="1" ht="42" customHeight="1" x14ac:dyDescent="0.15">
      <c r="A43" s="1276" t="s">
        <v>1220</v>
      </c>
      <c r="B43" s="1276" t="str">
        <f t="shared" si="6"/>
        <v>02.06.04.01</v>
      </c>
      <c r="C43" s="1293">
        <v>9</v>
      </c>
      <c r="D43" s="1250" t="s">
        <v>226</v>
      </c>
      <c r="E43" s="1019" t="s">
        <v>408</v>
      </c>
      <c r="F43" s="1249" t="s">
        <v>128</v>
      </c>
      <c r="G43" s="1250" t="s">
        <v>249</v>
      </c>
      <c r="H43" s="1041"/>
      <c r="I43" s="1250" t="s">
        <v>255</v>
      </c>
      <c r="J43" s="1250">
        <v>2004</v>
      </c>
      <c r="K43" s="1041"/>
      <c r="L43" s="1041" t="s">
        <v>128</v>
      </c>
      <c r="M43" s="1041" t="s">
        <v>128</v>
      </c>
      <c r="N43" s="1041" t="s">
        <v>128</v>
      </c>
      <c r="O43" s="1041" t="s">
        <v>128</v>
      </c>
      <c r="P43" s="1250" t="s">
        <v>130</v>
      </c>
      <c r="Q43" s="1277">
        <v>510000</v>
      </c>
      <c r="R43" s="1295"/>
      <c r="S43" s="1278" t="str">
        <f t="shared" si="2"/>
        <v>2.06.04</v>
      </c>
      <c r="T43" s="1219" t="str">
        <f t="shared" si="26"/>
        <v>MEJA DAN KURSI KERJA/RAPAT PEJABAT</v>
      </c>
      <c r="U43" s="1218">
        <f t="shared" si="27"/>
        <v>5</v>
      </c>
      <c r="V43" s="1279">
        <f t="shared" si="28"/>
        <v>102000</v>
      </c>
      <c r="W43" s="1218">
        <f t="shared" si="29"/>
        <v>10</v>
      </c>
      <c r="X43" s="1280">
        <f t="shared" si="30"/>
        <v>510000</v>
      </c>
      <c r="Y43" s="1281">
        <f t="shared" si="31"/>
        <v>0</v>
      </c>
      <c r="Z43" s="1279">
        <f t="shared" si="32"/>
        <v>0</v>
      </c>
      <c r="AA43" s="1279">
        <f t="shared" si="33"/>
        <v>0</v>
      </c>
      <c r="AB43" s="1279">
        <f t="shared" si="34"/>
        <v>0</v>
      </c>
      <c r="AC43" s="1279">
        <f t="shared" si="35"/>
        <v>0</v>
      </c>
      <c r="AD43" s="1282">
        <f t="shared" si="36"/>
        <v>0</v>
      </c>
      <c r="AE43" s="1218">
        <f t="shared" si="37"/>
        <v>2004</v>
      </c>
      <c r="AF43" s="1283">
        <f t="shared" si="38"/>
        <v>0</v>
      </c>
      <c r="AG43" s="1284">
        <f t="shared" si="39"/>
        <v>510000</v>
      </c>
      <c r="AH43" s="1285">
        <f t="shared" si="40"/>
        <v>510000</v>
      </c>
      <c r="AI43" s="1286">
        <f t="shared" si="41"/>
        <v>510000</v>
      </c>
      <c r="AJ43" s="1286">
        <f t="shared" si="42"/>
        <v>510000</v>
      </c>
      <c r="AK43" s="1272"/>
      <c r="AL43" s="1203"/>
      <c r="AM43" s="1203"/>
      <c r="AN43" s="1203"/>
      <c r="AO43" s="1267"/>
      <c r="AP43" s="1268"/>
      <c r="AQ43" s="1268"/>
      <c r="AR43" s="1268"/>
    </row>
    <row r="44" spans="1:44" s="993" customFormat="1" ht="24" customHeight="1" x14ac:dyDescent="0.15">
      <c r="A44" s="1276" t="s">
        <v>1220</v>
      </c>
      <c r="B44" s="1276" t="str">
        <f t="shared" si="6"/>
        <v>02.06.01.04</v>
      </c>
      <c r="C44" s="1293">
        <v>10</v>
      </c>
      <c r="D44" s="1250" t="s">
        <v>220</v>
      </c>
      <c r="E44" s="1019" t="s">
        <v>165</v>
      </c>
      <c r="F44" s="1249" t="s">
        <v>128</v>
      </c>
      <c r="G44" s="1250" t="s">
        <v>258</v>
      </c>
      <c r="H44" s="1041"/>
      <c r="I44" s="1250" t="s">
        <v>259</v>
      </c>
      <c r="J44" s="1250">
        <v>2004</v>
      </c>
      <c r="K44" s="1041"/>
      <c r="L44" s="1041" t="s">
        <v>128</v>
      </c>
      <c r="M44" s="1041" t="s">
        <v>128</v>
      </c>
      <c r="N44" s="1041" t="s">
        <v>128</v>
      </c>
      <c r="O44" s="1041" t="s">
        <v>128</v>
      </c>
      <c r="P44" s="1250" t="s">
        <v>130</v>
      </c>
      <c r="Q44" s="1277">
        <v>2600000</v>
      </c>
      <c r="R44" s="1295"/>
      <c r="S44" s="1278" t="str">
        <f t="shared" si="2"/>
        <v>2.06.01</v>
      </c>
      <c r="T44" s="1219" t="str">
        <f t="shared" si="26"/>
        <v>ALAT KANTOR</v>
      </c>
      <c r="U44" s="1218">
        <f t="shared" si="27"/>
        <v>5</v>
      </c>
      <c r="V44" s="1279">
        <f t="shared" si="28"/>
        <v>520000</v>
      </c>
      <c r="W44" s="1218">
        <f t="shared" si="29"/>
        <v>10</v>
      </c>
      <c r="X44" s="1280">
        <f t="shared" si="30"/>
        <v>2600000</v>
      </c>
      <c r="Y44" s="1281">
        <f t="shared" si="31"/>
        <v>0</v>
      </c>
      <c r="Z44" s="1279">
        <f t="shared" si="32"/>
        <v>0</v>
      </c>
      <c r="AA44" s="1279">
        <f t="shared" si="33"/>
        <v>0</v>
      </c>
      <c r="AB44" s="1279">
        <f t="shared" si="34"/>
        <v>0</v>
      </c>
      <c r="AC44" s="1279">
        <f t="shared" si="35"/>
        <v>0</v>
      </c>
      <c r="AD44" s="1282">
        <f t="shared" si="36"/>
        <v>0</v>
      </c>
      <c r="AE44" s="1218">
        <f t="shared" si="37"/>
        <v>2004</v>
      </c>
      <c r="AF44" s="1283">
        <f t="shared" si="38"/>
        <v>0</v>
      </c>
      <c r="AG44" s="1284">
        <f t="shared" si="39"/>
        <v>2600000</v>
      </c>
      <c r="AH44" s="1285">
        <f t="shared" si="40"/>
        <v>2600000</v>
      </c>
      <c r="AI44" s="1286">
        <f t="shared" si="41"/>
        <v>2600000</v>
      </c>
      <c r="AJ44" s="1286">
        <f t="shared" si="42"/>
        <v>2600000</v>
      </c>
      <c r="AK44" s="1272"/>
      <c r="AL44" s="1203"/>
      <c r="AM44" s="1203"/>
      <c r="AN44" s="1203"/>
      <c r="AO44" s="1267"/>
      <c r="AP44" s="1268"/>
      <c r="AQ44" s="1268"/>
      <c r="AR44" s="1268"/>
    </row>
    <row r="45" spans="1:44" s="993" customFormat="1" ht="24" customHeight="1" x14ac:dyDescent="0.15">
      <c r="A45" s="1276" t="s">
        <v>1220</v>
      </c>
      <c r="B45" s="1276" t="str">
        <f t="shared" si="6"/>
        <v>02.06.04.07</v>
      </c>
      <c r="C45" s="1293">
        <v>11</v>
      </c>
      <c r="D45" s="1250" t="s">
        <v>1209</v>
      </c>
      <c r="E45" s="1019" t="s">
        <v>168</v>
      </c>
      <c r="F45" s="1249" t="s">
        <v>128</v>
      </c>
      <c r="G45" s="1250" t="s">
        <v>397</v>
      </c>
      <c r="H45" s="1041"/>
      <c r="I45" s="1250" t="s">
        <v>254</v>
      </c>
      <c r="J45" s="1250">
        <v>2004</v>
      </c>
      <c r="K45" s="1041"/>
      <c r="L45" s="1041" t="s">
        <v>128</v>
      </c>
      <c r="M45" s="1041" t="s">
        <v>128</v>
      </c>
      <c r="N45" s="1041" t="s">
        <v>128</v>
      </c>
      <c r="O45" s="1041" t="s">
        <v>128</v>
      </c>
      <c r="P45" s="1250" t="s">
        <v>130</v>
      </c>
      <c r="Q45" s="1277">
        <v>660000</v>
      </c>
      <c r="R45" s="1256"/>
      <c r="S45" s="1278" t="str">
        <f t="shared" si="2"/>
        <v>2.06.04</v>
      </c>
      <c r="T45" s="1219" t="str">
        <f t="shared" si="26"/>
        <v>MEJA DAN KURSI KERJA/RAPAT PEJABAT</v>
      </c>
      <c r="U45" s="1218">
        <f t="shared" si="27"/>
        <v>5</v>
      </c>
      <c r="V45" s="1279">
        <f t="shared" si="28"/>
        <v>132000</v>
      </c>
      <c r="W45" s="1218">
        <f t="shared" si="29"/>
        <v>10</v>
      </c>
      <c r="X45" s="1280">
        <f t="shared" si="30"/>
        <v>660000</v>
      </c>
      <c r="Y45" s="1281">
        <f t="shared" si="31"/>
        <v>0</v>
      </c>
      <c r="Z45" s="1279">
        <f t="shared" si="32"/>
        <v>0</v>
      </c>
      <c r="AA45" s="1279">
        <f t="shared" si="33"/>
        <v>0</v>
      </c>
      <c r="AB45" s="1279">
        <f t="shared" si="34"/>
        <v>0</v>
      </c>
      <c r="AC45" s="1279">
        <f t="shared" si="35"/>
        <v>0</v>
      </c>
      <c r="AD45" s="1282">
        <f t="shared" si="36"/>
        <v>0</v>
      </c>
      <c r="AE45" s="1218">
        <f t="shared" si="37"/>
        <v>2004</v>
      </c>
      <c r="AF45" s="1283">
        <f t="shared" si="38"/>
        <v>0</v>
      </c>
      <c r="AG45" s="1284">
        <f t="shared" si="39"/>
        <v>660000</v>
      </c>
      <c r="AH45" s="1285">
        <f t="shared" si="40"/>
        <v>660000</v>
      </c>
      <c r="AI45" s="1286">
        <f t="shared" si="41"/>
        <v>660000</v>
      </c>
      <c r="AJ45" s="1286">
        <f t="shared" si="42"/>
        <v>660000</v>
      </c>
      <c r="AK45" s="1272"/>
      <c r="AL45" s="1203"/>
      <c r="AM45" s="1203"/>
      <c r="AN45" s="1203"/>
      <c r="AO45" s="1267"/>
      <c r="AP45" s="1268"/>
      <c r="AQ45" s="1268"/>
      <c r="AR45" s="1268"/>
    </row>
    <row r="46" spans="1:44" s="993" customFormat="1" ht="24" customHeight="1" x14ac:dyDescent="0.15">
      <c r="A46" s="1276" t="s">
        <v>1220</v>
      </c>
      <c r="B46" s="1276" t="str">
        <f t="shared" si="6"/>
        <v>02.06.02.01</v>
      </c>
      <c r="C46" s="1293">
        <v>12</v>
      </c>
      <c r="D46" s="1250" t="s">
        <v>1224</v>
      </c>
      <c r="E46" s="1019" t="s">
        <v>169</v>
      </c>
      <c r="F46" s="1249" t="s">
        <v>128</v>
      </c>
      <c r="G46" s="1250" t="s">
        <v>398</v>
      </c>
      <c r="H46" s="1041"/>
      <c r="I46" s="1250" t="s">
        <v>257</v>
      </c>
      <c r="J46" s="1250">
        <v>2004</v>
      </c>
      <c r="K46" s="1041"/>
      <c r="L46" s="1041" t="s">
        <v>128</v>
      </c>
      <c r="M46" s="1041" t="s">
        <v>128</v>
      </c>
      <c r="N46" s="1041" t="s">
        <v>128</v>
      </c>
      <c r="O46" s="1041" t="s">
        <v>128</v>
      </c>
      <c r="P46" s="1250" t="s">
        <v>130</v>
      </c>
      <c r="Q46" s="1277">
        <v>1470000</v>
      </c>
      <c r="R46" s="1256"/>
      <c r="S46" s="1278" t="str">
        <f t="shared" si="2"/>
        <v>2.06.02</v>
      </c>
      <c r="T46" s="1219" t="str">
        <f t="shared" si="26"/>
        <v>ALAT RUMAH TANGGA</v>
      </c>
      <c r="U46" s="1218">
        <f t="shared" si="27"/>
        <v>5</v>
      </c>
      <c r="V46" s="1279">
        <f t="shared" si="28"/>
        <v>294000</v>
      </c>
      <c r="W46" s="1218">
        <f t="shared" si="29"/>
        <v>10</v>
      </c>
      <c r="X46" s="1280">
        <f t="shared" si="30"/>
        <v>1470000</v>
      </c>
      <c r="Y46" s="1281">
        <f t="shared" si="31"/>
        <v>0</v>
      </c>
      <c r="Z46" s="1279">
        <f t="shared" si="32"/>
        <v>0</v>
      </c>
      <c r="AA46" s="1279">
        <f t="shared" si="33"/>
        <v>0</v>
      </c>
      <c r="AB46" s="1279">
        <f t="shared" si="34"/>
        <v>0</v>
      </c>
      <c r="AC46" s="1279">
        <f t="shared" si="35"/>
        <v>0</v>
      </c>
      <c r="AD46" s="1282">
        <f t="shared" si="36"/>
        <v>0</v>
      </c>
      <c r="AE46" s="1218">
        <f t="shared" si="37"/>
        <v>2004</v>
      </c>
      <c r="AF46" s="1283">
        <f t="shared" si="38"/>
        <v>0</v>
      </c>
      <c r="AG46" s="1284">
        <f t="shared" si="39"/>
        <v>1470000</v>
      </c>
      <c r="AH46" s="1285">
        <f t="shared" si="40"/>
        <v>1470000</v>
      </c>
      <c r="AI46" s="1286">
        <f t="shared" si="41"/>
        <v>1470000</v>
      </c>
      <c r="AJ46" s="1286">
        <f t="shared" si="42"/>
        <v>1470000</v>
      </c>
      <c r="AK46" s="1272"/>
      <c r="AL46" s="1203"/>
      <c r="AM46" s="1203"/>
      <c r="AN46" s="1203"/>
      <c r="AO46" s="1267"/>
      <c r="AP46" s="1268"/>
      <c r="AQ46" s="1268"/>
      <c r="AR46" s="1268"/>
    </row>
    <row r="47" spans="1:44" s="993" customFormat="1" ht="24" customHeight="1" x14ac:dyDescent="0.15">
      <c r="A47" s="1276" t="s">
        <v>1220</v>
      </c>
      <c r="B47" s="1276" t="str">
        <f t="shared" si="6"/>
        <v>02.06.02.04</v>
      </c>
      <c r="C47" s="1293">
        <v>13</v>
      </c>
      <c r="D47" s="1250" t="s">
        <v>221</v>
      </c>
      <c r="E47" s="1019" t="s">
        <v>158</v>
      </c>
      <c r="F47" s="1249" t="s">
        <v>128</v>
      </c>
      <c r="G47" s="1250" t="s">
        <v>251</v>
      </c>
      <c r="H47" s="1250"/>
      <c r="I47" s="1250" t="s">
        <v>140</v>
      </c>
      <c r="J47" s="1250" t="s">
        <v>108</v>
      </c>
      <c r="K47" s="1041"/>
      <c r="L47" s="1041" t="s">
        <v>128</v>
      </c>
      <c r="M47" s="1041" t="s">
        <v>128</v>
      </c>
      <c r="N47" s="1041" t="s">
        <v>128</v>
      </c>
      <c r="O47" s="1041" t="s">
        <v>128</v>
      </c>
      <c r="P47" s="1250" t="s">
        <v>130</v>
      </c>
      <c r="Q47" s="1277">
        <v>6650000</v>
      </c>
      <c r="R47" s="1256"/>
      <c r="S47" s="1278" t="str">
        <f t="shared" si="2"/>
        <v>2.06.02</v>
      </c>
      <c r="T47" s="1219" t="str">
        <f t="shared" si="26"/>
        <v>ALAT RUMAH TANGGA</v>
      </c>
      <c r="U47" s="1218">
        <f t="shared" si="27"/>
        <v>5</v>
      </c>
      <c r="V47" s="1279">
        <f t="shared" si="28"/>
        <v>1330000</v>
      </c>
      <c r="W47" s="1218">
        <f t="shared" si="29"/>
        <v>9</v>
      </c>
      <c r="X47" s="1280">
        <f t="shared" si="30"/>
        <v>6650000</v>
      </c>
      <c r="Y47" s="1281">
        <f t="shared" si="31"/>
        <v>0</v>
      </c>
      <c r="Z47" s="1279">
        <f t="shared" si="32"/>
        <v>0</v>
      </c>
      <c r="AA47" s="1279">
        <f t="shared" si="33"/>
        <v>0</v>
      </c>
      <c r="AB47" s="1279">
        <f t="shared" si="34"/>
        <v>0</v>
      </c>
      <c r="AC47" s="1279">
        <f t="shared" si="35"/>
        <v>0</v>
      </c>
      <c r="AD47" s="1282">
        <f t="shared" si="36"/>
        <v>0</v>
      </c>
      <c r="AE47" s="1218" t="str">
        <f t="shared" si="37"/>
        <v>2005</v>
      </c>
      <c r="AF47" s="1283">
        <f t="shared" si="38"/>
        <v>0</v>
      </c>
      <c r="AG47" s="1284">
        <f t="shared" si="39"/>
        <v>6650000</v>
      </c>
      <c r="AH47" s="1285">
        <f t="shared" si="40"/>
        <v>6650000</v>
      </c>
      <c r="AI47" s="1286">
        <f t="shared" si="41"/>
        <v>6650000</v>
      </c>
      <c r="AJ47" s="1286">
        <f t="shared" si="42"/>
        <v>6650000</v>
      </c>
      <c r="AK47" s="1272"/>
      <c r="AL47" s="1203"/>
      <c r="AM47" s="1203"/>
      <c r="AN47" s="1203"/>
      <c r="AO47" s="1267"/>
      <c r="AP47" s="1268"/>
      <c r="AQ47" s="1268"/>
      <c r="AR47" s="1268"/>
    </row>
    <row r="48" spans="1:44" s="993" customFormat="1" ht="24" customHeight="1" x14ac:dyDescent="0.15">
      <c r="A48" s="1276" t="s">
        <v>1220</v>
      </c>
      <c r="B48" s="1276" t="str">
        <f t="shared" si="6"/>
        <v>02.06.02.01</v>
      </c>
      <c r="C48" s="1293">
        <v>14</v>
      </c>
      <c r="D48" s="1250" t="s">
        <v>1225</v>
      </c>
      <c r="E48" s="1019" t="s">
        <v>170</v>
      </c>
      <c r="F48" s="1249" t="s">
        <v>128</v>
      </c>
      <c r="G48" s="1250" t="s">
        <v>249</v>
      </c>
      <c r="H48" s="1250"/>
      <c r="I48" s="1250" t="s">
        <v>255</v>
      </c>
      <c r="J48" s="1250" t="s">
        <v>108</v>
      </c>
      <c r="K48" s="1041"/>
      <c r="L48" s="1041" t="s">
        <v>128</v>
      </c>
      <c r="M48" s="1041" t="s">
        <v>128</v>
      </c>
      <c r="N48" s="1041" t="s">
        <v>128</v>
      </c>
      <c r="O48" s="1041" t="s">
        <v>128</v>
      </c>
      <c r="P48" s="1250" t="s">
        <v>130</v>
      </c>
      <c r="Q48" s="1277">
        <v>560000</v>
      </c>
      <c r="R48" s="1256"/>
      <c r="S48" s="1278" t="str">
        <f t="shared" si="2"/>
        <v>2.06.02</v>
      </c>
      <c r="T48" s="1219" t="str">
        <f t="shared" si="26"/>
        <v>ALAT RUMAH TANGGA</v>
      </c>
      <c r="U48" s="1218">
        <f t="shared" si="27"/>
        <v>5</v>
      </c>
      <c r="V48" s="1279">
        <f t="shared" si="28"/>
        <v>112000</v>
      </c>
      <c r="W48" s="1218">
        <f t="shared" si="29"/>
        <v>9</v>
      </c>
      <c r="X48" s="1280">
        <f t="shared" si="30"/>
        <v>560000</v>
      </c>
      <c r="Y48" s="1281">
        <f t="shared" si="31"/>
        <v>0</v>
      </c>
      <c r="Z48" s="1279">
        <f t="shared" si="32"/>
        <v>0</v>
      </c>
      <c r="AA48" s="1279">
        <f t="shared" si="33"/>
        <v>0</v>
      </c>
      <c r="AB48" s="1279">
        <f t="shared" si="34"/>
        <v>0</v>
      </c>
      <c r="AC48" s="1279">
        <f t="shared" si="35"/>
        <v>0</v>
      </c>
      <c r="AD48" s="1282">
        <f t="shared" si="36"/>
        <v>0</v>
      </c>
      <c r="AE48" s="1218" t="str">
        <f t="shared" si="37"/>
        <v>2005</v>
      </c>
      <c r="AF48" s="1283">
        <f t="shared" si="38"/>
        <v>0</v>
      </c>
      <c r="AG48" s="1284">
        <f t="shared" si="39"/>
        <v>560000</v>
      </c>
      <c r="AH48" s="1285">
        <f t="shared" si="40"/>
        <v>560000</v>
      </c>
      <c r="AI48" s="1286">
        <f t="shared" si="41"/>
        <v>560000</v>
      </c>
      <c r="AJ48" s="1286">
        <f t="shared" si="42"/>
        <v>560000</v>
      </c>
      <c r="AK48" s="1272"/>
      <c r="AL48" s="1203"/>
      <c r="AM48" s="1203"/>
      <c r="AN48" s="1203"/>
      <c r="AO48" s="1267"/>
      <c r="AP48" s="1268"/>
      <c r="AQ48" s="1268"/>
      <c r="AR48" s="1268"/>
    </row>
    <row r="49" spans="1:44" s="993" customFormat="1" ht="24" customHeight="1" x14ac:dyDescent="0.15">
      <c r="A49" s="1276" t="s">
        <v>1220</v>
      </c>
      <c r="B49" s="1276" t="str">
        <f t="shared" si="6"/>
        <v>02.06.04.03</v>
      </c>
      <c r="C49" s="1293">
        <v>15</v>
      </c>
      <c r="D49" s="1250" t="s">
        <v>670</v>
      </c>
      <c r="E49" s="1019" t="s">
        <v>440</v>
      </c>
      <c r="F49" s="1249" t="s">
        <v>128</v>
      </c>
      <c r="G49" s="1250" t="s">
        <v>249</v>
      </c>
      <c r="H49" s="1250"/>
      <c r="I49" s="1250" t="s">
        <v>257</v>
      </c>
      <c r="J49" s="1250" t="s">
        <v>108</v>
      </c>
      <c r="K49" s="1041"/>
      <c r="L49" s="1041" t="s">
        <v>128</v>
      </c>
      <c r="M49" s="1041" t="s">
        <v>128</v>
      </c>
      <c r="N49" s="1041" t="s">
        <v>128</v>
      </c>
      <c r="O49" s="1041" t="s">
        <v>128</v>
      </c>
      <c r="P49" s="1250" t="s">
        <v>130</v>
      </c>
      <c r="Q49" s="1277">
        <v>3920000</v>
      </c>
      <c r="R49" s="1256"/>
      <c r="S49" s="1278" t="str">
        <f t="shared" si="2"/>
        <v>2.06.04</v>
      </c>
      <c r="T49" s="1219" t="str">
        <f t="shared" si="26"/>
        <v>MEJA DAN KURSI KERJA/RAPAT PEJABAT</v>
      </c>
      <c r="U49" s="1218">
        <f t="shared" si="27"/>
        <v>5</v>
      </c>
      <c r="V49" s="1279">
        <f t="shared" si="28"/>
        <v>784000</v>
      </c>
      <c r="W49" s="1218">
        <f t="shared" si="29"/>
        <v>9</v>
      </c>
      <c r="X49" s="1280">
        <f t="shared" si="30"/>
        <v>3920000</v>
      </c>
      <c r="Y49" s="1281">
        <f t="shared" si="31"/>
        <v>0</v>
      </c>
      <c r="Z49" s="1279">
        <f t="shared" si="32"/>
        <v>0</v>
      </c>
      <c r="AA49" s="1279">
        <f t="shared" si="33"/>
        <v>0</v>
      </c>
      <c r="AB49" s="1279">
        <f t="shared" si="34"/>
        <v>0</v>
      </c>
      <c r="AC49" s="1279">
        <f t="shared" si="35"/>
        <v>0</v>
      </c>
      <c r="AD49" s="1282">
        <f t="shared" si="36"/>
        <v>0</v>
      </c>
      <c r="AE49" s="1218" t="str">
        <f t="shared" si="37"/>
        <v>2005</v>
      </c>
      <c r="AF49" s="1283">
        <f t="shared" si="38"/>
        <v>0</v>
      </c>
      <c r="AG49" s="1284">
        <f t="shared" si="39"/>
        <v>3920000</v>
      </c>
      <c r="AH49" s="1285">
        <f t="shared" si="40"/>
        <v>3920000</v>
      </c>
      <c r="AI49" s="1286">
        <f t="shared" si="41"/>
        <v>3920000</v>
      </c>
      <c r="AJ49" s="1286">
        <f t="shared" si="42"/>
        <v>3920000</v>
      </c>
      <c r="AK49" s="1272"/>
      <c r="AL49" s="1203"/>
      <c r="AM49" s="1203"/>
      <c r="AN49" s="1203"/>
      <c r="AO49" s="1267"/>
      <c r="AP49" s="1268"/>
      <c r="AQ49" s="1268"/>
      <c r="AR49" s="1268"/>
    </row>
    <row r="50" spans="1:44" s="993" customFormat="1" ht="24" customHeight="1" x14ac:dyDescent="0.15">
      <c r="A50" s="1276" t="s">
        <v>1220</v>
      </c>
      <c r="B50" s="1276" t="str">
        <f t="shared" si="6"/>
        <v>02.06.02.04</v>
      </c>
      <c r="C50" s="1293">
        <v>16</v>
      </c>
      <c r="D50" s="1250" t="s">
        <v>221</v>
      </c>
      <c r="E50" s="1019" t="s">
        <v>158</v>
      </c>
      <c r="F50" s="1249" t="s">
        <v>128</v>
      </c>
      <c r="G50" s="1250" t="s">
        <v>251</v>
      </c>
      <c r="H50" s="1041"/>
      <c r="I50" s="1250" t="s">
        <v>140</v>
      </c>
      <c r="J50" s="1250" t="s">
        <v>108</v>
      </c>
      <c r="K50" s="1041"/>
      <c r="L50" s="1041" t="s">
        <v>128</v>
      </c>
      <c r="M50" s="1041" t="s">
        <v>128</v>
      </c>
      <c r="N50" s="1041" t="s">
        <v>128</v>
      </c>
      <c r="O50" s="1041" t="s">
        <v>128</v>
      </c>
      <c r="P50" s="1250" t="s">
        <v>130</v>
      </c>
      <c r="Q50" s="1277">
        <v>3800000</v>
      </c>
      <c r="R50" s="1256"/>
      <c r="S50" s="1278" t="str">
        <f t="shared" si="2"/>
        <v>2.06.02</v>
      </c>
      <c r="T50" s="1219" t="str">
        <f t="shared" si="26"/>
        <v>ALAT RUMAH TANGGA</v>
      </c>
      <c r="U50" s="1218">
        <f t="shared" si="27"/>
        <v>5</v>
      </c>
      <c r="V50" s="1279">
        <f t="shared" si="28"/>
        <v>760000</v>
      </c>
      <c r="W50" s="1218">
        <f t="shared" si="29"/>
        <v>9</v>
      </c>
      <c r="X50" s="1280">
        <f t="shared" si="30"/>
        <v>3800000</v>
      </c>
      <c r="Y50" s="1281">
        <f t="shared" si="31"/>
        <v>0</v>
      </c>
      <c r="Z50" s="1279">
        <f t="shared" si="32"/>
        <v>0</v>
      </c>
      <c r="AA50" s="1279">
        <f t="shared" si="33"/>
        <v>0</v>
      </c>
      <c r="AB50" s="1279">
        <f t="shared" si="34"/>
        <v>0</v>
      </c>
      <c r="AC50" s="1279">
        <f t="shared" si="35"/>
        <v>0</v>
      </c>
      <c r="AD50" s="1282">
        <f t="shared" si="36"/>
        <v>0</v>
      </c>
      <c r="AE50" s="1218" t="str">
        <f t="shared" si="37"/>
        <v>2005</v>
      </c>
      <c r="AF50" s="1283">
        <f t="shared" si="38"/>
        <v>0</v>
      </c>
      <c r="AG50" s="1284">
        <f t="shared" si="39"/>
        <v>3800000</v>
      </c>
      <c r="AH50" s="1285">
        <f t="shared" si="40"/>
        <v>3800000</v>
      </c>
      <c r="AI50" s="1286">
        <f t="shared" si="41"/>
        <v>3800000</v>
      </c>
      <c r="AJ50" s="1286">
        <f t="shared" si="42"/>
        <v>3800000</v>
      </c>
      <c r="AK50" s="1272"/>
      <c r="AL50" s="1203"/>
      <c r="AM50" s="1203"/>
      <c r="AN50" s="1203"/>
      <c r="AO50" s="1267"/>
      <c r="AP50" s="1268"/>
      <c r="AQ50" s="1268"/>
      <c r="AR50" s="1268"/>
    </row>
    <row r="51" spans="1:44" s="993" customFormat="1" ht="24" customHeight="1" x14ac:dyDescent="0.15">
      <c r="A51" s="1276" t="s">
        <v>1220</v>
      </c>
      <c r="B51" s="1276" t="str">
        <f t="shared" si="6"/>
        <v>02.06.04.07</v>
      </c>
      <c r="C51" s="1293">
        <v>17</v>
      </c>
      <c r="D51" s="1250" t="s">
        <v>1209</v>
      </c>
      <c r="E51" s="1019" t="s">
        <v>161</v>
      </c>
      <c r="F51" s="1249" t="s">
        <v>128</v>
      </c>
      <c r="G51" s="1250" t="s">
        <v>249</v>
      </c>
      <c r="H51" s="1041"/>
      <c r="I51" s="1250" t="s">
        <v>254</v>
      </c>
      <c r="J51" s="1250" t="s">
        <v>108</v>
      </c>
      <c r="K51" s="1041"/>
      <c r="L51" s="1041" t="s">
        <v>128</v>
      </c>
      <c r="M51" s="1041" t="s">
        <v>128</v>
      </c>
      <c r="N51" s="1041" t="s">
        <v>128</v>
      </c>
      <c r="O51" s="1041" t="s">
        <v>128</v>
      </c>
      <c r="P51" s="1250" t="s">
        <v>130</v>
      </c>
      <c r="Q51" s="1277">
        <v>660000</v>
      </c>
      <c r="R51" s="1295"/>
      <c r="S51" s="1278" t="str">
        <f t="shared" si="2"/>
        <v>2.06.04</v>
      </c>
      <c r="T51" s="1219" t="str">
        <f t="shared" si="26"/>
        <v>MEJA DAN KURSI KERJA/RAPAT PEJABAT</v>
      </c>
      <c r="U51" s="1218">
        <f t="shared" si="27"/>
        <v>5</v>
      </c>
      <c r="V51" s="1279">
        <f t="shared" si="28"/>
        <v>132000</v>
      </c>
      <c r="W51" s="1218">
        <f t="shared" si="29"/>
        <v>9</v>
      </c>
      <c r="X51" s="1280">
        <f t="shared" si="30"/>
        <v>660000</v>
      </c>
      <c r="Y51" s="1281">
        <f t="shared" si="31"/>
        <v>0</v>
      </c>
      <c r="Z51" s="1279">
        <f t="shared" si="32"/>
        <v>0</v>
      </c>
      <c r="AA51" s="1279">
        <f t="shared" si="33"/>
        <v>0</v>
      </c>
      <c r="AB51" s="1279">
        <f t="shared" si="34"/>
        <v>0</v>
      </c>
      <c r="AC51" s="1279">
        <f t="shared" si="35"/>
        <v>0</v>
      </c>
      <c r="AD51" s="1282">
        <f t="shared" si="36"/>
        <v>0</v>
      </c>
      <c r="AE51" s="1218" t="str">
        <f t="shared" si="37"/>
        <v>2005</v>
      </c>
      <c r="AF51" s="1283">
        <f t="shared" si="38"/>
        <v>0</v>
      </c>
      <c r="AG51" s="1284">
        <f t="shared" si="39"/>
        <v>660000</v>
      </c>
      <c r="AH51" s="1285">
        <f t="shared" si="40"/>
        <v>660000</v>
      </c>
      <c r="AI51" s="1286">
        <f t="shared" si="41"/>
        <v>660000</v>
      </c>
      <c r="AJ51" s="1286">
        <f t="shared" si="42"/>
        <v>660000</v>
      </c>
      <c r="AK51" s="1272"/>
      <c r="AL51" s="1203"/>
      <c r="AM51" s="1203"/>
      <c r="AN51" s="1203"/>
      <c r="AO51" s="1267"/>
      <c r="AP51" s="1268"/>
      <c r="AQ51" s="1268"/>
      <c r="AR51" s="1268"/>
    </row>
    <row r="52" spans="1:44" s="993" customFormat="1" ht="24" customHeight="1" x14ac:dyDescent="0.15">
      <c r="A52" s="1276" t="s">
        <v>1220</v>
      </c>
      <c r="B52" s="1276" t="str">
        <f t="shared" si="6"/>
        <v>02.06.02.04</v>
      </c>
      <c r="C52" s="1293">
        <v>18</v>
      </c>
      <c r="D52" s="1250" t="s">
        <v>221</v>
      </c>
      <c r="E52" s="1019" t="s">
        <v>158</v>
      </c>
      <c r="F52" s="1249" t="s">
        <v>128</v>
      </c>
      <c r="G52" s="1250" t="s">
        <v>133</v>
      </c>
      <c r="H52" s="1041"/>
      <c r="I52" s="1250" t="s">
        <v>140</v>
      </c>
      <c r="J52" s="1250" t="s">
        <v>108</v>
      </c>
      <c r="K52" s="1041"/>
      <c r="L52" s="1041" t="s">
        <v>128</v>
      </c>
      <c r="M52" s="1041" t="s">
        <v>128</v>
      </c>
      <c r="N52" s="1041" t="s">
        <v>128</v>
      </c>
      <c r="O52" s="1041" t="s">
        <v>128</v>
      </c>
      <c r="P52" s="1250" t="s">
        <v>130</v>
      </c>
      <c r="Q52" s="1277">
        <v>2450000</v>
      </c>
      <c r="R52" s="1256"/>
      <c r="S52" s="1278" t="str">
        <f t="shared" si="2"/>
        <v>2.06.02</v>
      </c>
      <c r="T52" s="1219" t="str">
        <f t="shared" si="26"/>
        <v>ALAT RUMAH TANGGA</v>
      </c>
      <c r="U52" s="1218">
        <f t="shared" si="27"/>
        <v>5</v>
      </c>
      <c r="V52" s="1279">
        <f t="shared" si="28"/>
        <v>490000</v>
      </c>
      <c r="W52" s="1218">
        <f t="shared" si="29"/>
        <v>9</v>
      </c>
      <c r="X52" s="1280">
        <f t="shared" si="30"/>
        <v>2450000</v>
      </c>
      <c r="Y52" s="1281">
        <f t="shared" si="31"/>
        <v>0</v>
      </c>
      <c r="Z52" s="1279">
        <f t="shared" si="32"/>
        <v>0</v>
      </c>
      <c r="AA52" s="1279">
        <f t="shared" si="33"/>
        <v>0</v>
      </c>
      <c r="AB52" s="1279">
        <f t="shared" si="34"/>
        <v>0</v>
      </c>
      <c r="AC52" s="1279">
        <f t="shared" si="35"/>
        <v>0</v>
      </c>
      <c r="AD52" s="1282">
        <f t="shared" si="36"/>
        <v>0</v>
      </c>
      <c r="AE52" s="1218" t="str">
        <f t="shared" si="37"/>
        <v>2005</v>
      </c>
      <c r="AF52" s="1283">
        <f t="shared" si="38"/>
        <v>0</v>
      </c>
      <c r="AG52" s="1284">
        <f t="shared" si="39"/>
        <v>2450000</v>
      </c>
      <c r="AH52" s="1285">
        <f t="shared" si="40"/>
        <v>2450000</v>
      </c>
      <c r="AI52" s="1286">
        <f t="shared" si="41"/>
        <v>2450000</v>
      </c>
      <c r="AJ52" s="1286">
        <f t="shared" si="42"/>
        <v>2450000</v>
      </c>
      <c r="AK52" s="1272"/>
      <c r="AL52" s="1203"/>
      <c r="AM52" s="1203"/>
      <c r="AN52" s="1203"/>
      <c r="AO52" s="1267"/>
      <c r="AP52" s="1268"/>
      <c r="AQ52" s="1268"/>
      <c r="AR52" s="1268"/>
    </row>
    <row r="53" spans="1:44" s="993" customFormat="1" ht="24" customHeight="1" x14ac:dyDescent="0.15">
      <c r="A53" s="1276" t="s">
        <v>1220</v>
      </c>
      <c r="B53" s="1276" t="str">
        <f t="shared" si="6"/>
        <v>02.06.01.04</v>
      </c>
      <c r="C53" s="1293">
        <v>19</v>
      </c>
      <c r="D53" s="1250" t="s">
        <v>220</v>
      </c>
      <c r="E53" s="1019" t="s">
        <v>165</v>
      </c>
      <c r="F53" s="1249" t="s">
        <v>128</v>
      </c>
      <c r="G53" s="1250" t="s">
        <v>269</v>
      </c>
      <c r="H53" s="1041"/>
      <c r="I53" s="1250" t="s">
        <v>259</v>
      </c>
      <c r="J53" s="1250" t="s">
        <v>108</v>
      </c>
      <c r="K53" s="1041"/>
      <c r="L53" s="1041" t="s">
        <v>128</v>
      </c>
      <c r="M53" s="1041" t="s">
        <v>128</v>
      </c>
      <c r="N53" s="1041" t="s">
        <v>128</v>
      </c>
      <c r="O53" s="1041" t="s">
        <v>128</v>
      </c>
      <c r="P53" s="1250" t="s">
        <v>130</v>
      </c>
      <c r="Q53" s="1277">
        <v>630000</v>
      </c>
      <c r="R53" s="1256"/>
      <c r="S53" s="1278" t="str">
        <f t="shared" si="2"/>
        <v>2.06.01</v>
      </c>
      <c r="T53" s="1219" t="str">
        <f t="shared" si="26"/>
        <v>ALAT KANTOR</v>
      </c>
      <c r="U53" s="1218">
        <f t="shared" si="27"/>
        <v>5</v>
      </c>
      <c r="V53" s="1279">
        <f t="shared" si="28"/>
        <v>126000</v>
      </c>
      <c r="W53" s="1218">
        <f t="shared" si="29"/>
        <v>9</v>
      </c>
      <c r="X53" s="1280">
        <f t="shared" si="30"/>
        <v>630000</v>
      </c>
      <c r="Y53" s="1281">
        <f t="shared" si="31"/>
        <v>0</v>
      </c>
      <c r="Z53" s="1279">
        <f t="shared" si="32"/>
        <v>0</v>
      </c>
      <c r="AA53" s="1279">
        <f t="shared" si="33"/>
        <v>0</v>
      </c>
      <c r="AB53" s="1279">
        <f t="shared" si="34"/>
        <v>0</v>
      </c>
      <c r="AC53" s="1279">
        <f t="shared" si="35"/>
        <v>0</v>
      </c>
      <c r="AD53" s="1282">
        <f t="shared" si="36"/>
        <v>0</v>
      </c>
      <c r="AE53" s="1218" t="str">
        <f t="shared" si="37"/>
        <v>2005</v>
      </c>
      <c r="AF53" s="1283">
        <f t="shared" si="38"/>
        <v>0</v>
      </c>
      <c r="AG53" s="1284">
        <f t="shared" si="39"/>
        <v>630000</v>
      </c>
      <c r="AH53" s="1285">
        <f t="shared" si="40"/>
        <v>630000</v>
      </c>
      <c r="AI53" s="1286">
        <f t="shared" si="41"/>
        <v>630000</v>
      </c>
      <c r="AJ53" s="1286">
        <f t="shared" si="42"/>
        <v>630000</v>
      </c>
      <c r="AK53" s="1272"/>
      <c r="AL53" s="1203"/>
      <c r="AM53" s="1203"/>
      <c r="AN53" s="1203"/>
      <c r="AO53" s="1267"/>
      <c r="AP53" s="1268"/>
      <c r="AQ53" s="1268"/>
      <c r="AR53" s="1268"/>
    </row>
    <row r="54" spans="1:44" s="993" customFormat="1" ht="24" customHeight="1" x14ac:dyDescent="0.15">
      <c r="A54" s="1276" t="s">
        <v>1220</v>
      </c>
      <c r="B54" s="1276" t="str">
        <f t="shared" si="6"/>
        <v>02.06.02.04</v>
      </c>
      <c r="C54" s="1293">
        <v>20</v>
      </c>
      <c r="D54" s="1250" t="s">
        <v>221</v>
      </c>
      <c r="E54" s="1019" t="s">
        <v>158</v>
      </c>
      <c r="F54" s="1249" t="s">
        <v>128</v>
      </c>
      <c r="G54" s="1250" t="s">
        <v>251</v>
      </c>
      <c r="H54" s="1041"/>
      <c r="I54" s="1250" t="s">
        <v>140</v>
      </c>
      <c r="J54" s="1250" t="s">
        <v>108</v>
      </c>
      <c r="K54" s="1041"/>
      <c r="L54" s="1041" t="s">
        <v>128</v>
      </c>
      <c r="M54" s="1041" t="s">
        <v>128</v>
      </c>
      <c r="N54" s="1041" t="s">
        <v>128</v>
      </c>
      <c r="O54" s="1041" t="s">
        <v>128</v>
      </c>
      <c r="P54" s="1250" t="s">
        <v>130</v>
      </c>
      <c r="Q54" s="1277">
        <v>4400000</v>
      </c>
      <c r="R54" s="1295"/>
      <c r="S54" s="1278" t="str">
        <f t="shared" si="2"/>
        <v>2.06.02</v>
      </c>
      <c r="T54" s="1219" t="str">
        <f t="shared" si="26"/>
        <v>ALAT RUMAH TANGGA</v>
      </c>
      <c r="U54" s="1218">
        <f t="shared" si="27"/>
        <v>5</v>
      </c>
      <c r="V54" s="1279">
        <f t="shared" si="28"/>
        <v>880000</v>
      </c>
      <c r="W54" s="1218">
        <f t="shared" si="29"/>
        <v>9</v>
      </c>
      <c r="X54" s="1280">
        <f t="shared" si="30"/>
        <v>4400000</v>
      </c>
      <c r="Y54" s="1281">
        <f t="shared" si="31"/>
        <v>0</v>
      </c>
      <c r="Z54" s="1279">
        <f t="shared" si="32"/>
        <v>0</v>
      </c>
      <c r="AA54" s="1279">
        <f t="shared" si="33"/>
        <v>0</v>
      </c>
      <c r="AB54" s="1279">
        <f t="shared" si="34"/>
        <v>0</v>
      </c>
      <c r="AC54" s="1279">
        <f t="shared" si="35"/>
        <v>0</v>
      </c>
      <c r="AD54" s="1282">
        <f t="shared" si="36"/>
        <v>0</v>
      </c>
      <c r="AE54" s="1218" t="str">
        <f t="shared" si="37"/>
        <v>2005</v>
      </c>
      <c r="AF54" s="1283">
        <f t="shared" si="38"/>
        <v>0</v>
      </c>
      <c r="AG54" s="1284">
        <f t="shared" si="39"/>
        <v>4400000</v>
      </c>
      <c r="AH54" s="1285">
        <f t="shared" si="40"/>
        <v>4400000</v>
      </c>
      <c r="AI54" s="1286">
        <f t="shared" si="41"/>
        <v>4400000</v>
      </c>
      <c r="AJ54" s="1286">
        <f t="shared" si="42"/>
        <v>4400000</v>
      </c>
      <c r="AK54" s="1272"/>
      <c r="AL54" s="1203"/>
      <c r="AM54" s="1203"/>
      <c r="AN54" s="1203"/>
      <c r="AO54" s="1267"/>
      <c r="AP54" s="1268"/>
      <c r="AQ54" s="1268"/>
      <c r="AR54" s="1268"/>
    </row>
    <row r="55" spans="1:44" s="1298" customFormat="1" ht="39" customHeight="1" x14ac:dyDescent="0.15">
      <c r="A55" s="1276" t="s">
        <v>1220</v>
      </c>
      <c r="B55" s="1276" t="str">
        <f t="shared" si="6"/>
        <v>02.06.04.01</v>
      </c>
      <c r="C55" s="1293">
        <v>21</v>
      </c>
      <c r="D55" s="1250" t="s">
        <v>226</v>
      </c>
      <c r="E55" s="1019" t="s">
        <v>408</v>
      </c>
      <c r="F55" s="1249" t="s">
        <v>128</v>
      </c>
      <c r="G55" s="1250" t="s">
        <v>271</v>
      </c>
      <c r="H55" s="1041"/>
      <c r="I55" s="1250" t="s">
        <v>255</v>
      </c>
      <c r="J55" s="1250" t="s">
        <v>108</v>
      </c>
      <c r="K55" s="1041"/>
      <c r="L55" s="1041" t="s">
        <v>128</v>
      </c>
      <c r="M55" s="1041" t="s">
        <v>128</v>
      </c>
      <c r="N55" s="1041" t="s">
        <v>128</v>
      </c>
      <c r="O55" s="1041" t="s">
        <v>128</v>
      </c>
      <c r="P55" s="1250" t="s">
        <v>130</v>
      </c>
      <c r="Q55" s="1277">
        <v>1350000</v>
      </c>
      <c r="R55" s="1296"/>
      <c r="S55" s="1278" t="str">
        <f t="shared" si="2"/>
        <v>2.06.04</v>
      </c>
      <c r="T55" s="1219" t="str">
        <f t="shared" si="26"/>
        <v>MEJA DAN KURSI KERJA/RAPAT PEJABAT</v>
      </c>
      <c r="U55" s="1218">
        <f t="shared" si="27"/>
        <v>5</v>
      </c>
      <c r="V55" s="1279">
        <f t="shared" si="28"/>
        <v>270000</v>
      </c>
      <c r="W55" s="1218">
        <f t="shared" si="29"/>
        <v>9</v>
      </c>
      <c r="X55" s="1280">
        <f t="shared" si="30"/>
        <v>1350000</v>
      </c>
      <c r="Y55" s="1281">
        <f t="shared" si="31"/>
        <v>0</v>
      </c>
      <c r="Z55" s="1279">
        <f t="shared" si="32"/>
        <v>0</v>
      </c>
      <c r="AA55" s="1279">
        <f t="shared" si="33"/>
        <v>0</v>
      </c>
      <c r="AB55" s="1279">
        <f t="shared" si="34"/>
        <v>0</v>
      </c>
      <c r="AC55" s="1279">
        <f t="shared" si="35"/>
        <v>0</v>
      </c>
      <c r="AD55" s="1282">
        <f t="shared" si="36"/>
        <v>0</v>
      </c>
      <c r="AE55" s="1218" t="str">
        <f t="shared" si="37"/>
        <v>2005</v>
      </c>
      <c r="AF55" s="1283">
        <f t="shared" si="38"/>
        <v>0</v>
      </c>
      <c r="AG55" s="1284">
        <f t="shared" si="39"/>
        <v>1350000</v>
      </c>
      <c r="AH55" s="1285">
        <f t="shared" si="40"/>
        <v>1350000</v>
      </c>
      <c r="AI55" s="1286">
        <f t="shared" si="41"/>
        <v>1350000</v>
      </c>
      <c r="AJ55" s="1286">
        <f t="shared" si="42"/>
        <v>1350000</v>
      </c>
      <c r="AK55" s="1272"/>
      <c r="AL55" s="1203"/>
      <c r="AM55" s="1297"/>
      <c r="AN55" s="1297"/>
      <c r="AO55" s="1267"/>
      <c r="AP55" s="1268"/>
      <c r="AQ55" s="1268"/>
      <c r="AR55" s="1268"/>
    </row>
    <row r="56" spans="1:44" s="1298" customFormat="1" ht="39" customHeight="1" x14ac:dyDescent="0.15">
      <c r="A56" s="1276" t="s">
        <v>1220</v>
      </c>
      <c r="B56" s="1276" t="str">
        <f t="shared" si="6"/>
        <v>02.06.04.01</v>
      </c>
      <c r="C56" s="1293">
        <v>22</v>
      </c>
      <c r="D56" s="1250" t="s">
        <v>226</v>
      </c>
      <c r="E56" s="1019" t="s">
        <v>408</v>
      </c>
      <c r="F56" s="1249" t="s">
        <v>128</v>
      </c>
      <c r="G56" s="1250" t="s">
        <v>271</v>
      </c>
      <c r="H56" s="1041"/>
      <c r="I56" s="1250" t="s">
        <v>255</v>
      </c>
      <c r="J56" s="1250" t="s">
        <v>108</v>
      </c>
      <c r="K56" s="1041"/>
      <c r="L56" s="1041" t="s">
        <v>128</v>
      </c>
      <c r="M56" s="1041" t="s">
        <v>128</v>
      </c>
      <c r="N56" s="1041" t="s">
        <v>128</v>
      </c>
      <c r="O56" s="1041" t="s">
        <v>128</v>
      </c>
      <c r="P56" s="1250" t="s">
        <v>130</v>
      </c>
      <c r="Q56" s="1277">
        <v>1350000</v>
      </c>
      <c r="R56" s="1296"/>
      <c r="S56" s="1278" t="str">
        <f t="shared" si="2"/>
        <v>2.06.04</v>
      </c>
      <c r="T56" s="1219" t="str">
        <f t="shared" si="26"/>
        <v>MEJA DAN KURSI KERJA/RAPAT PEJABAT</v>
      </c>
      <c r="U56" s="1218">
        <f t="shared" si="27"/>
        <v>5</v>
      </c>
      <c r="V56" s="1279">
        <f t="shared" si="28"/>
        <v>270000</v>
      </c>
      <c r="W56" s="1218">
        <f t="shared" si="29"/>
        <v>9</v>
      </c>
      <c r="X56" s="1280">
        <f t="shared" si="30"/>
        <v>1350000</v>
      </c>
      <c r="Y56" s="1281">
        <f t="shared" si="31"/>
        <v>0</v>
      </c>
      <c r="Z56" s="1279">
        <f t="shared" si="32"/>
        <v>0</v>
      </c>
      <c r="AA56" s="1279">
        <f t="shared" si="33"/>
        <v>0</v>
      </c>
      <c r="AB56" s="1279">
        <f t="shared" si="34"/>
        <v>0</v>
      </c>
      <c r="AC56" s="1279">
        <f t="shared" si="35"/>
        <v>0</v>
      </c>
      <c r="AD56" s="1282">
        <f t="shared" si="36"/>
        <v>0</v>
      </c>
      <c r="AE56" s="1218" t="str">
        <f t="shared" si="37"/>
        <v>2005</v>
      </c>
      <c r="AF56" s="1283">
        <f t="shared" si="38"/>
        <v>0</v>
      </c>
      <c r="AG56" s="1284">
        <f t="shared" si="39"/>
        <v>1350000</v>
      </c>
      <c r="AH56" s="1285">
        <f t="shared" si="40"/>
        <v>1350000</v>
      </c>
      <c r="AI56" s="1286">
        <f t="shared" si="41"/>
        <v>1350000</v>
      </c>
      <c r="AJ56" s="1286">
        <f t="shared" si="42"/>
        <v>1350000</v>
      </c>
      <c r="AK56" s="1272"/>
      <c r="AL56" s="1203"/>
      <c r="AM56" s="1297"/>
      <c r="AN56" s="1297"/>
      <c r="AO56" s="1267"/>
      <c r="AP56" s="1268"/>
      <c r="AQ56" s="1268"/>
      <c r="AR56" s="1268"/>
    </row>
    <row r="57" spans="1:44" s="1298" customFormat="1" ht="39" customHeight="1" x14ac:dyDescent="0.15">
      <c r="A57" s="1276" t="s">
        <v>1220</v>
      </c>
      <c r="B57" s="1276" t="str">
        <f t="shared" si="6"/>
        <v>02.06.04.01</v>
      </c>
      <c r="C57" s="1293">
        <v>23</v>
      </c>
      <c r="D57" s="1250" t="s">
        <v>226</v>
      </c>
      <c r="E57" s="1019" t="s">
        <v>408</v>
      </c>
      <c r="F57" s="1249" t="s">
        <v>128</v>
      </c>
      <c r="G57" s="1250" t="s">
        <v>271</v>
      </c>
      <c r="H57" s="1041"/>
      <c r="I57" s="1250" t="s">
        <v>255</v>
      </c>
      <c r="J57" s="1250" t="s">
        <v>108</v>
      </c>
      <c r="K57" s="1041"/>
      <c r="L57" s="1041" t="s">
        <v>128</v>
      </c>
      <c r="M57" s="1041" t="s">
        <v>128</v>
      </c>
      <c r="N57" s="1041" t="s">
        <v>128</v>
      </c>
      <c r="O57" s="1041" t="s">
        <v>128</v>
      </c>
      <c r="P57" s="1250" t="s">
        <v>130</v>
      </c>
      <c r="Q57" s="1277">
        <v>1350000</v>
      </c>
      <c r="R57" s="1296"/>
      <c r="S57" s="1278" t="str">
        <f t="shared" si="2"/>
        <v>2.06.04</v>
      </c>
      <c r="T57" s="1219" t="str">
        <f t="shared" si="26"/>
        <v>MEJA DAN KURSI KERJA/RAPAT PEJABAT</v>
      </c>
      <c r="U57" s="1218">
        <f t="shared" si="27"/>
        <v>5</v>
      </c>
      <c r="V57" s="1279">
        <f t="shared" si="28"/>
        <v>270000</v>
      </c>
      <c r="W57" s="1218">
        <f t="shared" si="29"/>
        <v>9</v>
      </c>
      <c r="X57" s="1280">
        <f t="shared" si="30"/>
        <v>1350000</v>
      </c>
      <c r="Y57" s="1281">
        <f t="shared" si="31"/>
        <v>0</v>
      </c>
      <c r="Z57" s="1279">
        <f t="shared" si="32"/>
        <v>0</v>
      </c>
      <c r="AA57" s="1279">
        <f t="shared" si="33"/>
        <v>0</v>
      </c>
      <c r="AB57" s="1279">
        <f t="shared" si="34"/>
        <v>0</v>
      </c>
      <c r="AC57" s="1279">
        <f t="shared" si="35"/>
        <v>0</v>
      </c>
      <c r="AD57" s="1282">
        <f t="shared" si="36"/>
        <v>0</v>
      </c>
      <c r="AE57" s="1218" t="str">
        <f t="shared" si="37"/>
        <v>2005</v>
      </c>
      <c r="AF57" s="1283">
        <f t="shared" si="38"/>
        <v>0</v>
      </c>
      <c r="AG57" s="1284">
        <f t="shared" si="39"/>
        <v>1350000</v>
      </c>
      <c r="AH57" s="1285">
        <f t="shared" si="40"/>
        <v>1350000</v>
      </c>
      <c r="AI57" s="1286">
        <f t="shared" si="41"/>
        <v>1350000</v>
      </c>
      <c r="AJ57" s="1286">
        <f t="shared" si="42"/>
        <v>1350000</v>
      </c>
      <c r="AK57" s="1272"/>
      <c r="AL57" s="1203"/>
      <c r="AM57" s="1297"/>
      <c r="AN57" s="1297"/>
      <c r="AO57" s="1267"/>
      <c r="AP57" s="1268"/>
      <c r="AQ57" s="1268"/>
      <c r="AR57" s="1268"/>
    </row>
    <row r="58" spans="1:44" s="1298" customFormat="1" ht="39" customHeight="1" x14ac:dyDescent="0.15">
      <c r="A58" s="1276" t="s">
        <v>1220</v>
      </c>
      <c r="B58" s="1276" t="str">
        <f t="shared" si="6"/>
        <v>02.06.04.01</v>
      </c>
      <c r="C58" s="1293">
        <v>24</v>
      </c>
      <c r="D58" s="1250" t="s">
        <v>226</v>
      </c>
      <c r="E58" s="1019" t="s">
        <v>408</v>
      </c>
      <c r="F58" s="1249" t="s">
        <v>128</v>
      </c>
      <c r="G58" s="1250" t="s">
        <v>271</v>
      </c>
      <c r="H58" s="1041"/>
      <c r="I58" s="1250" t="s">
        <v>255</v>
      </c>
      <c r="J58" s="1250" t="s">
        <v>108</v>
      </c>
      <c r="K58" s="1041"/>
      <c r="L58" s="1041" t="s">
        <v>128</v>
      </c>
      <c r="M58" s="1041" t="s">
        <v>128</v>
      </c>
      <c r="N58" s="1041" t="s">
        <v>128</v>
      </c>
      <c r="O58" s="1041" t="s">
        <v>128</v>
      </c>
      <c r="P58" s="1250" t="s">
        <v>130</v>
      </c>
      <c r="Q58" s="1277">
        <v>1350000</v>
      </c>
      <c r="R58" s="1296"/>
      <c r="S58" s="1278" t="str">
        <f t="shared" si="2"/>
        <v>2.06.04</v>
      </c>
      <c r="T58" s="1219" t="str">
        <f t="shared" si="26"/>
        <v>MEJA DAN KURSI KERJA/RAPAT PEJABAT</v>
      </c>
      <c r="U58" s="1218">
        <f t="shared" si="27"/>
        <v>5</v>
      </c>
      <c r="V58" s="1279">
        <f t="shared" si="28"/>
        <v>270000</v>
      </c>
      <c r="W58" s="1218">
        <f t="shared" si="29"/>
        <v>9</v>
      </c>
      <c r="X58" s="1280">
        <f t="shared" si="30"/>
        <v>1350000</v>
      </c>
      <c r="Y58" s="1281">
        <f t="shared" si="31"/>
        <v>0</v>
      </c>
      <c r="Z58" s="1279">
        <f t="shared" si="32"/>
        <v>0</v>
      </c>
      <c r="AA58" s="1279">
        <f t="shared" si="33"/>
        <v>0</v>
      </c>
      <c r="AB58" s="1279">
        <f t="shared" si="34"/>
        <v>0</v>
      </c>
      <c r="AC58" s="1279">
        <f t="shared" si="35"/>
        <v>0</v>
      </c>
      <c r="AD58" s="1282">
        <f t="shared" si="36"/>
        <v>0</v>
      </c>
      <c r="AE58" s="1218" t="str">
        <f t="shared" si="37"/>
        <v>2005</v>
      </c>
      <c r="AF58" s="1283">
        <f t="shared" si="38"/>
        <v>0</v>
      </c>
      <c r="AG58" s="1284">
        <f t="shared" si="39"/>
        <v>1350000</v>
      </c>
      <c r="AH58" s="1285">
        <f t="shared" si="40"/>
        <v>1350000</v>
      </c>
      <c r="AI58" s="1286">
        <f t="shared" si="41"/>
        <v>1350000</v>
      </c>
      <c r="AJ58" s="1286">
        <f t="shared" si="42"/>
        <v>1350000</v>
      </c>
      <c r="AK58" s="1272"/>
      <c r="AL58" s="1203"/>
      <c r="AM58" s="1297"/>
      <c r="AN58" s="1297"/>
      <c r="AO58" s="1267"/>
      <c r="AP58" s="1268"/>
      <c r="AQ58" s="1268"/>
      <c r="AR58" s="1268"/>
    </row>
    <row r="59" spans="1:44" s="1298" customFormat="1" ht="39" customHeight="1" x14ac:dyDescent="0.15">
      <c r="A59" s="1276" t="s">
        <v>1220</v>
      </c>
      <c r="B59" s="1276" t="str">
        <f t="shared" si="6"/>
        <v>02.06.04.01</v>
      </c>
      <c r="C59" s="1293">
        <v>25</v>
      </c>
      <c r="D59" s="1250" t="s">
        <v>226</v>
      </c>
      <c r="E59" s="1019" t="s">
        <v>408</v>
      </c>
      <c r="F59" s="1249" t="s">
        <v>128</v>
      </c>
      <c r="G59" s="1250" t="s">
        <v>271</v>
      </c>
      <c r="H59" s="1041"/>
      <c r="I59" s="1250" t="s">
        <v>255</v>
      </c>
      <c r="J59" s="1250" t="s">
        <v>108</v>
      </c>
      <c r="K59" s="1041"/>
      <c r="L59" s="1041" t="s">
        <v>128</v>
      </c>
      <c r="M59" s="1041" t="s">
        <v>128</v>
      </c>
      <c r="N59" s="1041" t="s">
        <v>128</v>
      </c>
      <c r="O59" s="1041" t="s">
        <v>128</v>
      </c>
      <c r="P59" s="1250" t="s">
        <v>130</v>
      </c>
      <c r="Q59" s="1277">
        <v>1350000</v>
      </c>
      <c r="R59" s="1296"/>
      <c r="S59" s="1278" t="str">
        <f t="shared" si="2"/>
        <v>2.06.04</v>
      </c>
      <c r="T59" s="1219" t="str">
        <f t="shared" si="26"/>
        <v>MEJA DAN KURSI KERJA/RAPAT PEJABAT</v>
      </c>
      <c r="U59" s="1218">
        <f t="shared" si="27"/>
        <v>5</v>
      </c>
      <c r="V59" s="1279">
        <f t="shared" si="28"/>
        <v>270000</v>
      </c>
      <c r="W59" s="1218">
        <f t="shared" si="29"/>
        <v>9</v>
      </c>
      <c r="X59" s="1280">
        <f t="shared" si="30"/>
        <v>1350000</v>
      </c>
      <c r="Y59" s="1281">
        <f t="shared" si="31"/>
        <v>0</v>
      </c>
      <c r="Z59" s="1279">
        <f t="shared" si="32"/>
        <v>0</v>
      </c>
      <c r="AA59" s="1279">
        <f t="shared" si="33"/>
        <v>0</v>
      </c>
      <c r="AB59" s="1279">
        <f t="shared" si="34"/>
        <v>0</v>
      </c>
      <c r="AC59" s="1279">
        <f t="shared" si="35"/>
        <v>0</v>
      </c>
      <c r="AD59" s="1282">
        <f t="shared" si="36"/>
        <v>0</v>
      </c>
      <c r="AE59" s="1218" t="str">
        <f t="shared" si="37"/>
        <v>2005</v>
      </c>
      <c r="AF59" s="1283">
        <f t="shared" si="38"/>
        <v>0</v>
      </c>
      <c r="AG59" s="1284">
        <f t="shared" si="39"/>
        <v>1350000</v>
      </c>
      <c r="AH59" s="1285">
        <f t="shared" si="40"/>
        <v>1350000</v>
      </c>
      <c r="AI59" s="1286">
        <f t="shared" si="41"/>
        <v>1350000</v>
      </c>
      <c r="AJ59" s="1286">
        <f t="shared" si="42"/>
        <v>1350000</v>
      </c>
      <c r="AK59" s="1272"/>
      <c r="AL59" s="1203"/>
      <c r="AM59" s="1297"/>
      <c r="AN59" s="1297"/>
      <c r="AO59" s="1267"/>
      <c r="AP59" s="1268"/>
      <c r="AQ59" s="1268"/>
      <c r="AR59" s="1268"/>
    </row>
    <row r="60" spans="1:44" s="1298" customFormat="1" ht="39" customHeight="1" x14ac:dyDescent="0.15">
      <c r="A60" s="1276" t="s">
        <v>1220</v>
      </c>
      <c r="B60" s="1276" t="str">
        <f t="shared" si="6"/>
        <v>02.06.04.01</v>
      </c>
      <c r="C60" s="1293">
        <v>26</v>
      </c>
      <c r="D60" s="1250" t="s">
        <v>226</v>
      </c>
      <c r="E60" s="1019" t="s">
        <v>408</v>
      </c>
      <c r="F60" s="1249" t="s">
        <v>128</v>
      </c>
      <c r="G60" s="1250" t="s">
        <v>271</v>
      </c>
      <c r="H60" s="1041"/>
      <c r="I60" s="1250" t="s">
        <v>255</v>
      </c>
      <c r="J60" s="1250" t="s">
        <v>108</v>
      </c>
      <c r="K60" s="1041"/>
      <c r="L60" s="1041" t="s">
        <v>128</v>
      </c>
      <c r="M60" s="1041" t="s">
        <v>128</v>
      </c>
      <c r="N60" s="1041" t="s">
        <v>128</v>
      </c>
      <c r="O60" s="1041" t="s">
        <v>128</v>
      </c>
      <c r="P60" s="1250" t="s">
        <v>130</v>
      </c>
      <c r="Q60" s="1277">
        <v>1350000</v>
      </c>
      <c r="R60" s="1299"/>
      <c r="S60" s="1278" t="str">
        <f t="shared" si="2"/>
        <v>2.06.04</v>
      </c>
      <c r="T60" s="1219" t="str">
        <f t="shared" si="26"/>
        <v>MEJA DAN KURSI KERJA/RAPAT PEJABAT</v>
      </c>
      <c r="U60" s="1218">
        <f t="shared" si="27"/>
        <v>5</v>
      </c>
      <c r="V60" s="1279">
        <f t="shared" si="28"/>
        <v>270000</v>
      </c>
      <c r="W60" s="1218">
        <f t="shared" si="29"/>
        <v>9</v>
      </c>
      <c r="X60" s="1280">
        <f t="shared" si="30"/>
        <v>1350000</v>
      </c>
      <c r="Y60" s="1281">
        <f t="shared" si="31"/>
        <v>0</v>
      </c>
      <c r="Z60" s="1279">
        <f t="shared" si="32"/>
        <v>0</v>
      </c>
      <c r="AA60" s="1279">
        <f t="shared" si="33"/>
        <v>0</v>
      </c>
      <c r="AB60" s="1279">
        <f t="shared" si="34"/>
        <v>0</v>
      </c>
      <c r="AC60" s="1279">
        <f t="shared" si="35"/>
        <v>0</v>
      </c>
      <c r="AD60" s="1282">
        <f t="shared" si="36"/>
        <v>0</v>
      </c>
      <c r="AE60" s="1218" t="str">
        <f t="shared" si="37"/>
        <v>2005</v>
      </c>
      <c r="AF60" s="1283">
        <f t="shared" si="38"/>
        <v>0</v>
      </c>
      <c r="AG60" s="1284">
        <f t="shared" si="39"/>
        <v>1350000</v>
      </c>
      <c r="AH60" s="1285">
        <f t="shared" si="40"/>
        <v>1350000</v>
      </c>
      <c r="AI60" s="1286">
        <f t="shared" si="41"/>
        <v>1350000</v>
      </c>
      <c r="AJ60" s="1286">
        <f t="shared" si="42"/>
        <v>1350000</v>
      </c>
      <c r="AK60" s="1272"/>
      <c r="AL60" s="1203"/>
      <c r="AM60" s="1297"/>
      <c r="AN60" s="1297"/>
      <c r="AO60" s="1267"/>
      <c r="AP60" s="1268"/>
      <c r="AQ60" s="1268"/>
      <c r="AR60" s="1268"/>
    </row>
    <row r="61" spans="1:44" s="993" customFormat="1" ht="24" customHeight="1" x14ac:dyDescent="0.15">
      <c r="A61" s="1276" t="s">
        <v>1220</v>
      </c>
      <c r="B61" s="1276" t="str">
        <f t="shared" si="6"/>
        <v>02.06.02.01</v>
      </c>
      <c r="C61" s="1293">
        <v>27</v>
      </c>
      <c r="D61" s="1250" t="s">
        <v>1210</v>
      </c>
      <c r="E61" s="1019" t="s">
        <v>160</v>
      </c>
      <c r="F61" s="1249" t="s">
        <v>128</v>
      </c>
      <c r="G61" s="1250" t="s">
        <v>398</v>
      </c>
      <c r="H61" s="1041"/>
      <c r="I61" s="1250" t="s">
        <v>257</v>
      </c>
      <c r="J61" s="1250" t="s">
        <v>108</v>
      </c>
      <c r="K61" s="1041"/>
      <c r="L61" s="1041" t="s">
        <v>128</v>
      </c>
      <c r="M61" s="1041" t="s">
        <v>128</v>
      </c>
      <c r="N61" s="1041" t="s">
        <v>128</v>
      </c>
      <c r="O61" s="1041" t="s">
        <v>128</v>
      </c>
      <c r="P61" s="1250" t="s">
        <v>130</v>
      </c>
      <c r="Q61" s="1277">
        <v>1050000</v>
      </c>
      <c r="R61" s="1295"/>
      <c r="S61" s="1278" t="str">
        <f t="shared" si="2"/>
        <v>2.06.02</v>
      </c>
      <c r="T61" s="1219" t="str">
        <f t="shared" si="26"/>
        <v>ALAT RUMAH TANGGA</v>
      </c>
      <c r="U61" s="1218">
        <f t="shared" si="27"/>
        <v>5</v>
      </c>
      <c r="V61" s="1279">
        <f t="shared" si="28"/>
        <v>210000</v>
      </c>
      <c r="W61" s="1218">
        <f t="shared" si="29"/>
        <v>9</v>
      </c>
      <c r="X61" s="1280">
        <f t="shared" si="30"/>
        <v>1050000</v>
      </c>
      <c r="Y61" s="1281">
        <f t="shared" si="31"/>
        <v>0</v>
      </c>
      <c r="Z61" s="1279">
        <f t="shared" si="32"/>
        <v>0</v>
      </c>
      <c r="AA61" s="1279">
        <f t="shared" si="33"/>
        <v>0</v>
      </c>
      <c r="AB61" s="1279">
        <f t="shared" si="34"/>
        <v>0</v>
      </c>
      <c r="AC61" s="1279">
        <f t="shared" si="35"/>
        <v>0</v>
      </c>
      <c r="AD61" s="1282">
        <f t="shared" si="36"/>
        <v>0</v>
      </c>
      <c r="AE61" s="1218" t="str">
        <f t="shared" si="37"/>
        <v>2005</v>
      </c>
      <c r="AF61" s="1283">
        <f t="shared" si="38"/>
        <v>0</v>
      </c>
      <c r="AG61" s="1284">
        <f t="shared" si="39"/>
        <v>1050000</v>
      </c>
      <c r="AH61" s="1285">
        <f t="shared" si="40"/>
        <v>1050000</v>
      </c>
      <c r="AI61" s="1286">
        <f t="shared" si="41"/>
        <v>1050000</v>
      </c>
      <c r="AJ61" s="1286">
        <f t="shared" si="42"/>
        <v>1050000</v>
      </c>
      <c r="AK61" s="1272"/>
      <c r="AL61" s="1203"/>
      <c r="AM61" s="1203"/>
      <c r="AN61" s="1203"/>
      <c r="AO61" s="1267"/>
      <c r="AP61" s="1268"/>
      <c r="AQ61" s="1268"/>
      <c r="AR61" s="1268"/>
    </row>
    <row r="62" spans="1:44" s="993" customFormat="1" ht="24" customHeight="1" x14ac:dyDescent="0.15">
      <c r="A62" s="1276" t="s">
        <v>1220</v>
      </c>
      <c r="B62" s="1276" t="str">
        <f t="shared" si="6"/>
        <v>02.06.02.01</v>
      </c>
      <c r="C62" s="1293">
        <v>28</v>
      </c>
      <c r="D62" s="1250" t="s">
        <v>1210</v>
      </c>
      <c r="E62" s="1019" t="s">
        <v>160</v>
      </c>
      <c r="F62" s="1249" t="s">
        <v>128</v>
      </c>
      <c r="G62" s="1250" t="s">
        <v>398</v>
      </c>
      <c r="H62" s="1041"/>
      <c r="I62" s="1250" t="s">
        <v>257</v>
      </c>
      <c r="J62" s="1250" t="s">
        <v>108</v>
      </c>
      <c r="K62" s="1041"/>
      <c r="L62" s="1041" t="s">
        <v>128</v>
      </c>
      <c r="M62" s="1041" t="s">
        <v>128</v>
      </c>
      <c r="N62" s="1041" t="s">
        <v>128</v>
      </c>
      <c r="O62" s="1041" t="s">
        <v>128</v>
      </c>
      <c r="P62" s="1250" t="s">
        <v>130</v>
      </c>
      <c r="Q62" s="1277">
        <v>1050000</v>
      </c>
      <c r="R62" s="1295"/>
      <c r="S62" s="1278" t="str">
        <f t="shared" si="2"/>
        <v>2.06.02</v>
      </c>
      <c r="T62" s="1219" t="str">
        <f t="shared" si="26"/>
        <v>ALAT RUMAH TANGGA</v>
      </c>
      <c r="U62" s="1218">
        <f t="shared" si="27"/>
        <v>5</v>
      </c>
      <c r="V62" s="1279">
        <f t="shared" si="28"/>
        <v>210000</v>
      </c>
      <c r="W62" s="1218">
        <f t="shared" si="29"/>
        <v>9</v>
      </c>
      <c r="X62" s="1280">
        <f t="shared" si="30"/>
        <v>1050000</v>
      </c>
      <c r="Y62" s="1281">
        <f t="shared" si="31"/>
        <v>0</v>
      </c>
      <c r="Z62" s="1279">
        <f t="shared" si="32"/>
        <v>0</v>
      </c>
      <c r="AA62" s="1279">
        <f t="shared" si="33"/>
        <v>0</v>
      </c>
      <c r="AB62" s="1279">
        <f t="shared" si="34"/>
        <v>0</v>
      </c>
      <c r="AC62" s="1279">
        <f t="shared" si="35"/>
        <v>0</v>
      </c>
      <c r="AD62" s="1282">
        <f t="shared" si="36"/>
        <v>0</v>
      </c>
      <c r="AE62" s="1218" t="str">
        <f t="shared" si="37"/>
        <v>2005</v>
      </c>
      <c r="AF62" s="1283">
        <f t="shared" si="38"/>
        <v>0</v>
      </c>
      <c r="AG62" s="1284">
        <f t="shared" si="39"/>
        <v>1050000</v>
      </c>
      <c r="AH62" s="1285">
        <f t="shared" si="40"/>
        <v>1050000</v>
      </c>
      <c r="AI62" s="1286">
        <f t="shared" si="41"/>
        <v>1050000</v>
      </c>
      <c r="AJ62" s="1286">
        <f t="shared" si="42"/>
        <v>1050000</v>
      </c>
      <c r="AK62" s="1272"/>
      <c r="AL62" s="1203"/>
      <c r="AM62" s="1203"/>
      <c r="AN62" s="1203"/>
      <c r="AO62" s="1267"/>
      <c r="AP62" s="1268"/>
      <c r="AQ62" s="1268"/>
      <c r="AR62" s="1268"/>
    </row>
    <row r="63" spans="1:44" s="993" customFormat="1" ht="24" customHeight="1" x14ac:dyDescent="0.15">
      <c r="A63" s="1276" t="s">
        <v>1220</v>
      </c>
      <c r="B63" s="1276" t="str">
        <f t="shared" si="6"/>
        <v>02.06.01.04</v>
      </c>
      <c r="C63" s="1293">
        <v>29</v>
      </c>
      <c r="D63" s="1250" t="s">
        <v>220</v>
      </c>
      <c r="E63" s="1019" t="s">
        <v>165</v>
      </c>
      <c r="F63" s="1249" t="s">
        <v>128</v>
      </c>
      <c r="G63" s="1250" t="s">
        <v>269</v>
      </c>
      <c r="H63" s="1041"/>
      <c r="I63" s="1250" t="s">
        <v>259</v>
      </c>
      <c r="J63" s="1250" t="s">
        <v>108</v>
      </c>
      <c r="K63" s="1041"/>
      <c r="L63" s="1041" t="s">
        <v>128</v>
      </c>
      <c r="M63" s="1041" t="s">
        <v>128</v>
      </c>
      <c r="N63" s="1041" t="s">
        <v>128</v>
      </c>
      <c r="O63" s="1041" t="s">
        <v>128</v>
      </c>
      <c r="P63" s="1250" t="s">
        <v>130</v>
      </c>
      <c r="Q63" s="1277">
        <v>900000</v>
      </c>
      <c r="R63" s="1295"/>
      <c r="S63" s="1278" t="str">
        <f t="shared" si="2"/>
        <v>2.06.01</v>
      </c>
      <c r="T63" s="1219" t="str">
        <f t="shared" si="26"/>
        <v>ALAT KANTOR</v>
      </c>
      <c r="U63" s="1218">
        <f t="shared" si="27"/>
        <v>5</v>
      </c>
      <c r="V63" s="1279">
        <f t="shared" si="28"/>
        <v>180000</v>
      </c>
      <c r="W63" s="1218">
        <f t="shared" si="29"/>
        <v>9</v>
      </c>
      <c r="X63" s="1280">
        <f t="shared" si="30"/>
        <v>900000</v>
      </c>
      <c r="Y63" s="1281">
        <f t="shared" si="31"/>
        <v>0</v>
      </c>
      <c r="Z63" s="1279">
        <f t="shared" si="32"/>
        <v>0</v>
      </c>
      <c r="AA63" s="1279">
        <f t="shared" si="33"/>
        <v>0</v>
      </c>
      <c r="AB63" s="1279">
        <f t="shared" si="34"/>
        <v>0</v>
      </c>
      <c r="AC63" s="1279">
        <f t="shared" si="35"/>
        <v>0</v>
      </c>
      <c r="AD63" s="1282">
        <f t="shared" si="36"/>
        <v>0</v>
      </c>
      <c r="AE63" s="1218" t="str">
        <f t="shared" si="37"/>
        <v>2005</v>
      </c>
      <c r="AF63" s="1283">
        <f t="shared" si="38"/>
        <v>0</v>
      </c>
      <c r="AG63" s="1284">
        <f t="shared" si="39"/>
        <v>900000</v>
      </c>
      <c r="AH63" s="1285">
        <f t="shared" si="40"/>
        <v>900000</v>
      </c>
      <c r="AI63" s="1286">
        <f t="shared" si="41"/>
        <v>900000</v>
      </c>
      <c r="AJ63" s="1286">
        <f t="shared" si="42"/>
        <v>900000</v>
      </c>
      <c r="AK63" s="1272"/>
      <c r="AL63" s="1203"/>
      <c r="AM63" s="1203"/>
      <c r="AN63" s="1203"/>
      <c r="AO63" s="1267"/>
      <c r="AP63" s="1268"/>
      <c r="AQ63" s="1268"/>
      <c r="AR63" s="1268"/>
    </row>
    <row r="64" spans="1:44" s="993" customFormat="1" ht="24" customHeight="1" x14ac:dyDescent="0.15">
      <c r="A64" s="1276" t="s">
        <v>1220</v>
      </c>
      <c r="B64" s="1276" t="str">
        <f t="shared" si="6"/>
        <v>02.06.04.07</v>
      </c>
      <c r="C64" s="1293">
        <v>30</v>
      </c>
      <c r="D64" s="1250" t="s">
        <v>1209</v>
      </c>
      <c r="E64" s="1019" t="s">
        <v>168</v>
      </c>
      <c r="F64" s="1249" t="s">
        <v>128</v>
      </c>
      <c r="G64" s="1250" t="s">
        <v>249</v>
      </c>
      <c r="H64" s="1041"/>
      <c r="I64" s="1250" t="s">
        <v>254</v>
      </c>
      <c r="J64" s="1250" t="s">
        <v>108</v>
      </c>
      <c r="K64" s="1041"/>
      <c r="L64" s="1041" t="s">
        <v>128</v>
      </c>
      <c r="M64" s="1041" t="s">
        <v>128</v>
      </c>
      <c r="N64" s="1041" t="s">
        <v>128</v>
      </c>
      <c r="O64" s="1041" t="s">
        <v>128</v>
      </c>
      <c r="P64" s="1250" t="s">
        <v>130</v>
      </c>
      <c r="Q64" s="1277">
        <v>1260000</v>
      </c>
      <c r="R64" s="1295"/>
      <c r="S64" s="1278" t="str">
        <f t="shared" si="2"/>
        <v>2.06.04</v>
      </c>
      <c r="T64" s="1219" t="str">
        <f t="shared" si="26"/>
        <v>MEJA DAN KURSI KERJA/RAPAT PEJABAT</v>
      </c>
      <c r="U64" s="1218">
        <f t="shared" si="27"/>
        <v>5</v>
      </c>
      <c r="V64" s="1279">
        <f t="shared" si="28"/>
        <v>252000</v>
      </c>
      <c r="W64" s="1218">
        <f t="shared" si="29"/>
        <v>9</v>
      </c>
      <c r="X64" s="1280">
        <f t="shared" si="30"/>
        <v>1260000</v>
      </c>
      <c r="Y64" s="1281">
        <f t="shared" si="31"/>
        <v>0</v>
      </c>
      <c r="Z64" s="1279">
        <f t="shared" si="32"/>
        <v>0</v>
      </c>
      <c r="AA64" s="1279">
        <f t="shared" si="33"/>
        <v>0</v>
      </c>
      <c r="AB64" s="1279">
        <f t="shared" si="34"/>
        <v>0</v>
      </c>
      <c r="AC64" s="1279">
        <f t="shared" si="35"/>
        <v>0</v>
      </c>
      <c r="AD64" s="1282">
        <f t="shared" si="36"/>
        <v>0</v>
      </c>
      <c r="AE64" s="1218" t="str">
        <f t="shared" si="37"/>
        <v>2005</v>
      </c>
      <c r="AF64" s="1283">
        <f t="shared" si="38"/>
        <v>0</v>
      </c>
      <c r="AG64" s="1284">
        <f t="shared" si="39"/>
        <v>1260000</v>
      </c>
      <c r="AH64" s="1285">
        <f t="shared" si="40"/>
        <v>1260000</v>
      </c>
      <c r="AI64" s="1286">
        <f t="shared" si="41"/>
        <v>1260000</v>
      </c>
      <c r="AJ64" s="1286">
        <f t="shared" si="42"/>
        <v>1260000</v>
      </c>
      <c r="AK64" s="1272"/>
      <c r="AL64" s="1203"/>
      <c r="AM64" s="1203"/>
      <c r="AN64" s="1203"/>
      <c r="AO64" s="1267"/>
      <c r="AP64" s="1268"/>
      <c r="AQ64" s="1268"/>
      <c r="AR64" s="1268"/>
    </row>
    <row r="65" spans="1:44" s="993" customFormat="1" ht="24" customHeight="1" x14ac:dyDescent="0.15">
      <c r="A65" s="1276" t="s">
        <v>1220</v>
      </c>
      <c r="B65" s="1276" t="str">
        <f t="shared" si="6"/>
        <v>02.06.02.04</v>
      </c>
      <c r="C65" s="1293">
        <v>31</v>
      </c>
      <c r="D65" s="1250" t="s">
        <v>221</v>
      </c>
      <c r="E65" s="1019" t="s">
        <v>158</v>
      </c>
      <c r="F65" s="1249" t="s">
        <v>128</v>
      </c>
      <c r="G65" s="1250" t="s">
        <v>251</v>
      </c>
      <c r="H65" s="1041"/>
      <c r="I65" s="1250" t="s">
        <v>140</v>
      </c>
      <c r="J65" s="1250" t="s">
        <v>108</v>
      </c>
      <c r="K65" s="1041"/>
      <c r="L65" s="1041" t="s">
        <v>128</v>
      </c>
      <c r="M65" s="1041" t="s">
        <v>128</v>
      </c>
      <c r="N65" s="1041" t="s">
        <v>128</v>
      </c>
      <c r="O65" s="1041" t="s">
        <v>128</v>
      </c>
      <c r="P65" s="1250" t="s">
        <v>130</v>
      </c>
      <c r="Q65" s="1277">
        <v>2200000</v>
      </c>
      <c r="R65" s="1295"/>
      <c r="S65" s="1278" t="str">
        <f t="shared" si="2"/>
        <v>2.06.02</v>
      </c>
      <c r="T65" s="1219" t="str">
        <f t="shared" si="26"/>
        <v>ALAT RUMAH TANGGA</v>
      </c>
      <c r="U65" s="1218">
        <f t="shared" si="27"/>
        <v>5</v>
      </c>
      <c r="V65" s="1279">
        <f t="shared" si="28"/>
        <v>440000</v>
      </c>
      <c r="W65" s="1218">
        <f t="shared" si="29"/>
        <v>9</v>
      </c>
      <c r="X65" s="1280">
        <f t="shared" si="30"/>
        <v>2200000</v>
      </c>
      <c r="Y65" s="1281">
        <f t="shared" si="31"/>
        <v>0</v>
      </c>
      <c r="Z65" s="1279">
        <f t="shared" si="32"/>
        <v>0</v>
      </c>
      <c r="AA65" s="1279">
        <f t="shared" si="33"/>
        <v>0</v>
      </c>
      <c r="AB65" s="1279">
        <f t="shared" si="34"/>
        <v>0</v>
      </c>
      <c r="AC65" s="1279">
        <f t="shared" si="35"/>
        <v>0</v>
      </c>
      <c r="AD65" s="1282">
        <f t="shared" si="36"/>
        <v>0</v>
      </c>
      <c r="AE65" s="1218" t="str">
        <f t="shared" si="37"/>
        <v>2005</v>
      </c>
      <c r="AF65" s="1283">
        <f t="shared" si="38"/>
        <v>0</v>
      </c>
      <c r="AG65" s="1284">
        <f t="shared" si="39"/>
        <v>2200000</v>
      </c>
      <c r="AH65" s="1285">
        <f t="shared" si="40"/>
        <v>2200000</v>
      </c>
      <c r="AI65" s="1286">
        <f t="shared" si="41"/>
        <v>2200000</v>
      </c>
      <c r="AJ65" s="1286">
        <f t="shared" si="42"/>
        <v>2200000</v>
      </c>
      <c r="AK65" s="1272"/>
      <c r="AL65" s="1203"/>
      <c r="AM65" s="1203"/>
      <c r="AN65" s="1203"/>
      <c r="AO65" s="1267"/>
      <c r="AP65" s="1268"/>
      <c r="AQ65" s="1268"/>
      <c r="AR65" s="1268"/>
    </row>
    <row r="66" spans="1:44" s="993" customFormat="1" ht="24" customHeight="1" x14ac:dyDescent="0.15">
      <c r="A66" s="1276" t="s">
        <v>1220</v>
      </c>
      <c r="B66" s="1276" t="str">
        <f t="shared" si="6"/>
        <v>02.06.02.01</v>
      </c>
      <c r="C66" s="1293">
        <v>32</v>
      </c>
      <c r="D66" s="1250" t="s">
        <v>1210</v>
      </c>
      <c r="E66" s="1019" t="s">
        <v>160</v>
      </c>
      <c r="F66" s="1249" t="s">
        <v>128</v>
      </c>
      <c r="G66" s="1250" t="s">
        <v>398</v>
      </c>
      <c r="H66" s="1041"/>
      <c r="I66" s="1250" t="s">
        <v>257</v>
      </c>
      <c r="J66" s="1250" t="s">
        <v>108</v>
      </c>
      <c r="K66" s="1041"/>
      <c r="L66" s="1041" t="s">
        <v>128</v>
      </c>
      <c r="M66" s="1041" t="s">
        <v>128</v>
      </c>
      <c r="N66" s="1041" t="s">
        <v>128</v>
      </c>
      <c r="O66" s="1041" t="s">
        <v>128</v>
      </c>
      <c r="P66" s="1250" t="s">
        <v>130</v>
      </c>
      <c r="Q66" s="1277">
        <v>1400000</v>
      </c>
      <c r="R66" s="1256"/>
      <c r="S66" s="1278" t="str">
        <f t="shared" si="2"/>
        <v>2.06.02</v>
      </c>
      <c r="T66" s="1219" t="str">
        <f t="shared" si="26"/>
        <v>ALAT RUMAH TANGGA</v>
      </c>
      <c r="U66" s="1218">
        <f t="shared" si="27"/>
        <v>5</v>
      </c>
      <c r="V66" s="1279">
        <f t="shared" si="28"/>
        <v>280000</v>
      </c>
      <c r="W66" s="1218">
        <f t="shared" si="29"/>
        <v>9</v>
      </c>
      <c r="X66" s="1280">
        <f t="shared" si="30"/>
        <v>1400000</v>
      </c>
      <c r="Y66" s="1281">
        <f t="shared" si="31"/>
        <v>0</v>
      </c>
      <c r="Z66" s="1279">
        <f t="shared" si="32"/>
        <v>0</v>
      </c>
      <c r="AA66" s="1279">
        <f t="shared" si="33"/>
        <v>0</v>
      </c>
      <c r="AB66" s="1279">
        <f t="shared" si="34"/>
        <v>0</v>
      </c>
      <c r="AC66" s="1279">
        <f t="shared" si="35"/>
        <v>0</v>
      </c>
      <c r="AD66" s="1282">
        <f t="shared" si="36"/>
        <v>0</v>
      </c>
      <c r="AE66" s="1218" t="str">
        <f t="shared" si="37"/>
        <v>2005</v>
      </c>
      <c r="AF66" s="1283">
        <f t="shared" si="38"/>
        <v>0</v>
      </c>
      <c r="AG66" s="1284">
        <f t="shared" si="39"/>
        <v>1400000</v>
      </c>
      <c r="AH66" s="1285">
        <f t="shared" si="40"/>
        <v>1400000</v>
      </c>
      <c r="AI66" s="1286">
        <f t="shared" si="41"/>
        <v>1400000</v>
      </c>
      <c r="AJ66" s="1286">
        <f t="shared" si="42"/>
        <v>1400000</v>
      </c>
      <c r="AK66" s="1272"/>
      <c r="AL66" s="1203"/>
      <c r="AM66" s="1203"/>
      <c r="AN66" s="1203"/>
      <c r="AO66" s="1267"/>
      <c r="AP66" s="1268"/>
      <c r="AQ66" s="1268"/>
      <c r="AR66" s="1268"/>
    </row>
    <row r="67" spans="1:44" s="993" customFormat="1" ht="24" customHeight="1" x14ac:dyDescent="0.15">
      <c r="A67" s="1276" t="s">
        <v>1220</v>
      </c>
      <c r="B67" s="1276" t="str">
        <f t="shared" si="6"/>
        <v>02.06.01.04</v>
      </c>
      <c r="C67" s="1293">
        <v>33</v>
      </c>
      <c r="D67" s="1250" t="s">
        <v>220</v>
      </c>
      <c r="E67" s="1019" t="s">
        <v>165</v>
      </c>
      <c r="F67" s="1249" t="s">
        <v>128</v>
      </c>
      <c r="G67" s="1250" t="s">
        <v>258</v>
      </c>
      <c r="H67" s="1041"/>
      <c r="I67" s="1250" t="s">
        <v>259</v>
      </c>
      <c r="J67" s="1250" t="s">
        <v>108</v>
      </c>
      <c r="K67" s="1041"/>
      <c r="L67" s="1041" t="s">
        <v>128</v>
      </c>
      <c r="M67" s="1041" t="s">
        <v>128</v>
      </c>
      <c r="N67" s="1041" t="s">
        <v>128</v>
      </c>
      <c r="O67" s="1041" t="s">
        <v>128</v>
      </c>
      <c r="P67" s="1250" t="s">
        <v>130</v>
      </c>
      <c r="Q67" s="1277">
        <v>1300000</v>
      </c>
      <c r="R67" s="1256"/>
      <c r="S67" s="1278" t="str">
        <f t="shared" si="2"/>
        <v>2.06.01</v>
      </c>
      <c r="T67" s="1219" t="str">
        <f t="shared" si="26"/>
        <v>ALAT KANTOR</v>
      </c>
      <c r="U67" s="1218">
        <f t="shared" si="27"/>
        <v>5</v>
      </c>
      <c r="V67" s="1279">
        <f t="shared" si="28"/>
        <v>260000</v>
      </c>
      <c r="W67" s="1218">
        <f t="shared" si="29"/>
        <v>9</v>
      </c>
      <c r="X67" s="1280">
        <f t="shared" si="30"/>
        <v>1300000</v>
      </c>
      <c r="Y67" s="1281">
        <f t="shared" si="31"/>
        <v>0</v>
      </c>
      <c r="Z67" s="1279">
        <f t="shared" si="32"/>
        <v>0</v>
      </c>
      <c r="AA67" s="1279">
        <f t="shared" si="33"/>
        <v>0</v>
      </c>
      <c r="AB67" s="1279">
        <f t="shared" si="34"/>
        <v>0</v>
      </c>
      <c r="AC67" s="1279">
        <f t="shared" si="35"/>
        <v>0</v>
      </c>
      <c r="AD67" s="1282">
        <f t="shared" si="36"/>
        <v>0</v>
      </c>
      <c r="AE67" s="1218" t="str">
        <f t="shared" si="37"/>
        <v>2005</v>
      </c>
      <c r="AF67" s="1283">
        <f t="shared" si="38"/>
        <v>0</v>
      </c>
      <c r="AG67" s="1284">
        <f t="shared" si="39"/>
        <v>1300000</v>
      </c>
      <c r="AH67" s="1285">
        <f t="shared" si="40"/>
        <v>1300000</v>
      </c>
      <c r="AI67" s="1286">
        <f t="shared" si="41"/>
        <v>1300000</v>
      </c>
      <c r="AJ67" s="1286">
        <f t="shared" si="42"/>
        <v>1300000</v>
      </c>
      <c r="AK67" s="1272"/>
      <c r="AL67" s="1203"/>
      <c r="AM67" s="1203"/>
      <c r="AN67" s="1203"/>
      <c r="AO67" s="1267"/>
      <c r="AP67" s="1268"/>
      <c r="AQ67" s="1268"/>
      <c r="AR67" s="1268"/>
    </row>
    <row r="68" spans="1:44" s="993" customFormat="1" ht="24" customHeight="1" x14ac:dyDescent="0.15">
      <c r="A68" s="1276" t="s">
        <v>1220</v>
      </c>
      <c r="B68" s="1276" t="str">
        <f t="shared" si="6"/>
        <v>02.06.04.01</v>
      </c>
      <c r="C68" s="1293">
        <v>34</v>
      </c>
      <c r="D68" s="1250" t="s">
        <v>226</v>
      </c>
      <c r="E68" s="1019" t="s">
        <v>408</v>
      </c>
      <c r="F68" s="1249" t="s">
        <v>128</v>
      </c>
      <c r="G68" s="1250" t="s">
        <v>249</v>
      </c>
      <c r="H68" s="1041"/>
      <c r="I68" s="1250" t="s">
        <v>250</v>
      </c>
      <c r="J68" s="1250" t="s">
        <v>108</v>
      </c>
      <c r="K68" s="1041"/>
      <c r="L68" s="1041" t="s">
        <v>128</v>
      </c>
      <c r="M68" s="1041" t="s">
        <v>128</v>
      </c>
      <c r="N68" s="1041" t="s">
        <v>128</v>
      </c>
      <c r="O68" s="1041" t="s">
        <v>128</v>
      </c>
      <c r="P68" s="1250" t="s">
        <v>130</v>
      </c>
      <c r="Q68" s="1277">
        <v>595000</v>
      </c>
      <c r="R68" s="1256"/>
      <c r="S68" s="1278" t="str">
        <f t="shared" si="2"/>
        <v>2.06.04</v>
      </c>
      <c r="T68" s="1219" t="str">
        <f t="shared" si="26"/>
        <v>MEJA DAN KURSI KERJA/RAPAT PEJABAT</v>
      </c>
      <c r="U68" s="1218">
        <f t="shared" si="27"/>
        <v>5</v>
      </c>
      <c r="V68" s="1279">
        <f t="shared" si="28"/>
        <v>119000</v>
      </c>
      <c r="W68" s="1218">
        <f t="shared" si="29"/>
        <v>9</v>
      </c>
      <c r="X68" s="1280">
        <f t="shared" si="30"/>
        <v>595000</v>
      </c>
      <c r="Y68" s="1281">
        <f t="shared" si="31"/>
        <v>0</v>
      </c>
      <c r="Z68" s="1279">
        <f t="shared" si="32"/>
        <v>0</v>
      </c>
      <c r="AA68" s="1279">
        <f t="shared" si="33"/>
        <v>0</v>
      </c>
      <c r="AB68" s="1279">
        <f t="shared" si="34"/>
        <v>0</v>
      </c>
      <c r="AC68" s="1279">
        <f t="shared" si="35"/>
        <v>0</v>
      </c>
      <c r="AD68" s="1282">
        <f t="shared" si="36"/>
        <v>0</v>
      </c>
      <c r="AE68" s="1218" t="str">
        <f t="shared" si="37"/>
        <v>2005</v>
      </c>
      <c r="AF68" s="1283">
        <f t="shared" si="38"/>
        <v>0</v>
      </c>
      <c r="AG68" s="1284">
        <f t="shared" si="39"/>
        <v>595000</v>
      </c>
      <c r="AH68" s="1285">
        <f t="shared" si="40"/>
        <v>595000</v>
      </c>
      <c r="AI68" s="1286">
        <f t="shared" si="41"/>
        <v>595000</v>
      </c>
      <c r="AJ68" s="1286">
        <f t="shared" si="42"/>
        <v>595000</v>
      </c>
      <c r="AK68" s="1272"/>
      <c r="AL68" s="1203"/>
      <c r="AM68" s="1203"/>
      <c r="AN68" s="1203"/>
      <c r="AO68" s="1267"/>
      <c r="AP68" s="1268"/>
      <c r="AQ68" s="1268"/>
      <c r="AR68" s="1268"/>
    </row>
    <row r="69" spans="1:44" s="993" customFormat="1" ht="24" customHeight="1" x14ac:dyDescent="0.15">
      <c r="A69" s="1276" t="s">
        <v>1220</v>
      </c>
      <c r="B69" s="1276" t="str">
        <f t="shared" si="6"/>
        <v>02.06.04.07</v>
      </c>
      <c r="C69" s="1293">
        <v>35</v>
      </c>
      <c r="D69" s="1250" t="s">
        <v>1209</v>
      </c>
      <c r="E69" s="1019" t="s">
        <v>168</v>
      </c>
      <c r="F69" s="1249" t="s">
        <v>128</v>
      </c>
      <c r="G69" s="1250" t="s">
        <v>249</v>
      </c>
      <c r="H69" s="1041"/>
      <c r="I69" s="1250" t="s">
        <v>254</v>
      </c>
      <c r="J69" s="1250" t="s">
        <v>108</v>
      </c>
      <c r="K69" s="1041"/>
      <c r="L69" s="1041" t="s">
        <v>128</v>
      </c>
      <c r="M69" s="1041" t="s">
        <v>128</v>
      </c>
      <c r="N69" s="1041" t="s">
        <v>128</v>
      </c>
      <c r="O69" s="1041" t="s">
        <v>128</v>
      </c>
      <c r="P69" s="1250" t="s">
        <v>130</v>
      </c>
      <c r="Q69" s="1277">
        <v>550000</v>
      </c>
      <c r="R69" s="1295"/>
      <c r="S69" s="1278" t="str">
        <f t="shared" si="2"/>
        <v>2.06.04</v>
      </c>
      <c r="T69" s="1219" t="str">
        <f t="shared" si="26"/>
        <v>MEJA DAN KURSI KERJA/RAPAT PEJABAT</v>
      </c>
      <c r="U69" s="1218">
        <f t="shared" si="27"/>
        <v>5</v>
      </c>
      <c r="V69" s="1279">
        <f t="shared" si="28"/>
        <v>110000</v>
      </c>
      <c r="W69" s="1218">
        <f t="shared" si="29"/>
        <v>9</v>
      </c>
      <c r="X69" s="1280">
        <f t="shared" si="30"/>
        <v>550000</v>
      </c>
      <c r="Y69" s="1281">
        <f t="shared" si="31"/>
        <v>0</v>
      </c>
      <c r="Z69" s="1279">
        <f t="shared" si="32"/>
        <v>0</v>
      </c>
      <c r="AA69" s="1279">
        <f t="shared" si="33"/>
        <v>0</v>
      </c>
      <c r="AB69" s="1279">
        <f t="shared" si="34"/>
        <v>0</v>
      </c>
      <c r="AC69" s="1279">
        <f t="shared" si="35"/>
        <v>0</v>
      </c>
      <c r="AD69" s="1282">
        <f t="shared" si="36"/>
        <v>0</v>
      </c>
      <c r="AE69" s="1218" t="str">
        <f t="shared" si="37"/>
        <v>2005</v>
      </c>
      <c r="AF69" s="1283">
        <f t="shared" si="38"/>
        <v>0</v>
      </c>
      <c r="AG69" s="1284">
        <f t="shared" si="39"/>
        <v>550000</v>
      </c>
      <c r="AH69" s="1285">
        <f t="shared" si="40"/>
        <v>550000</v>
      </c>
      <c r="AI69" s="1286">
        <f t="shared" si="41"/>
        <v>550000</v>
      </c>
      <c r="AJ69" s="1286">
        <f t="shared" si="42"/>
        <v>550000</v>
      </c>
      <c r="AK69" s="1272"/>
      <c r="AL69" s="1203"/>
      <c r="AM69" s="1203"/>
      <c r="AN69" s="1203"/>
      <c r="AO69" s="1267"/>
      <c r="AP69" s="1268"/>
      <c r="AQ69" s="1268"/>
      <c r="AR69" s="1268"/>
    </row>
    <row r="70" spans="1:44" s="993" customFormat="1" ht="24" customHeight="1" x14ac:dyDescent="0.15">
      <c r="A70" s="1276" t="s">
        <v>1220</v>
      </c>
      <c r="B70" s="1276" t="str">
        <f t="shared" si="6"/>
        <v>02.06.02.01</v>
      </c>
      <c r="C70" s="1293">
        <v>36</v>
      </c>
      <c r="D70" s="1250" t="s">
        <v>1210</v>
      </c>
      <c r="E70" s="1019" t="s">
        <v>160</v>
      </c>
      <c r="F70" s="1249" t="s">
        <v>128</v>
      </c>
      <c r="G70" s="1250" t="s">
        <v>249</v>
      </c>
      <c r="H70" s="1041"/>
      <c r="I70" s="1250" t="s">
        <v>257</v>
      </c>
      <c r="J70" s="1250" t="s">
        <v>108</v>
      </c>
      <c r="K70" s="1041"/>
      <c r="L70" s="1041" t="s">
        <v>128</v>
      </c>
      <c r="M70" s="1041" t="s">
        <v>128</v>
      </c>
      <c r="N70" s="1041" t="s">
        <v>128</v>
      </c>
      <c r="O70" s="1041" t="s">
        <v>128</v>
      </c>
      <c r="P70" s="1250" t="s">
        <v>130</v>
      </c>
      <c r="Q70" s="1277">
        <v>1400000</v>
      </c>
      <c r="R70" s="1295"/>
      <c r="S70" s="1278" t="str">
        <f t="shared" si="2"/>
        <v>2.06.02</v>
      </c>
      <c r="T70" s="1219" t="str">
        <f t="shared" si="26"/>
        <v>ALAT RUMAH TANGGA</v>
      </c>
      <c r="U70" s="1218">
        <f t="shared" si="27"/>
        <v>5</v>
      </c>
      <c r="V70" s="1279">
        <f t="shared" si="28"/>
        <v>280000</v>
      </c>
      <c r="W70" s="1218">
        <f t="shared" si="29"/>
        <v>9</v>
      </c>
      <c r="X70" s="1280">
        <f t="shared" si="30"/>
        <v>1400000</v>
      </c>
      <c r="Y70" s="1281">
        <f t="shared" si="31"/>
        <v>0</v>
      </c>
      <c r="Z70" s="1279">
        <f t="shared" si="32"/>
        <v>0</v>
      </c>
      <c r="AA70" s="1279">
        <f t="shared" si="33"/>
        <v>0</v>
      </c>
      <c r="AB70" s="1279">
        <f t="shared" si="34"/>
        <v>0</v>
      </c>
      <c r="AC70" s="1279">
        <f t="shared" si="35"/>
        <v>0</v>
      </c>
      <c r="AD70" s="1282">
        <f t="shared" si="36"/>
        <v>0</v>
      </c>
      <c r="AE70" s="1218" t="str">
        <f t="shared" si="37"/>
        <v>2005</v>
      </c>
      <c r="AF70" s="1283">
        <f t="shared" si="38"/>
        <v>0</v>
      </c>
      <c r="AG70" s="1284">
        <f t="shared" si="39"/>
        <v>1400000</v>
      </c>
      <c r="AH70" s="1285">
        <f t="shared" si="40"/>
        <v>1400000</v>
      </c>
      <c r="AI70" s="1286">
        <f t="shared" si="41"/>
        <v>1400000</v>
      </c>
      <c r="AJ70" s="1286">
        <f t="shared" si="42"/>
        <v>1400000</v>
      </c>
      <c r="AK70" s="1272"/>
      <c r="AL70" s="1203"/>
      <c r="AM70" s="1203"/>
      <c r="AN70" s="1203"/>
      <c r="AO70" s="1267"/>
      <c r="AP70" s="1268"/>
      <c r="AQ70" s="1268"/>
      <c r="AR70" s="1268"/>
    </row>
    <row r="71" spans="1:44" s="993" customFormat="1" ht="24" customHeight="1" x14ac:dyDescent="0.15">
      <c r="A71" s="1276" t="s">
        <v>1220</v>
      </c>
      <c r="B71" s="1276" t="str">
        <f t="shared" si="6"/>
        <v>02.06.02.04</v>
      </c>
      <c r="C71" s="1293">
        <v>37</v>
      </c>
      <c r="D71" s="1250" t="s">
        <v>221</v>
      </c>
      <c r="E71" s="1019" t="s">
        <v>158</v>
      </c>
      <c r="F71" s="1249" t="s">
        <v>128</v>
      </c>
      <c r="G71" s="1250" t="s">
        <v>251</v>
      </c>
      <c r="H71" s="1041"/>
      <c r="I71" s="1250" t="s">
        <v>140</v>
      </c>
      <c r="J71" s="1250" t="s">
        <v>108</v>
      </c>
      <c r="K71" s="1041"/>
      <c r="L71" s="1041" t="s">
        <v>128</v>
      </c>
      <c r="M71" s="1041" t="s">
        <v>128</v>
      </c>
      <c r="N71" s="1041" t="s">
        <v>128</v>
      </c>
      <c r="O71" s="1041" t="s">
        <v>128</v>
      </c>
      <c r="P71" s="1250" t="s">
        <v>130</v>
      </c>
      <c r="Q71" s="1277">
        <v>3800000</v>
      </c>
      <c r="R71" s="1295"/>
      <c r="S71" s="1278" t="str">
        <f t="shared" si="2"/>
        <v>2.06.02</v>
      </c>
      <c r="T71" s="1219" t="str">
        <f t="shared" si="26"/>
        <v>ALAT RUMAH TANGGA</v>
      </c>
      <c r="U71" s="1218">
        <f t="shared" si="27"/>
        <v>5</v>
      </c>
      <c r="V71" s="1279">
        <f t="shared" si="28"/>
        <v>760000</v>
      </c>
      <c r="W71" s="1218">
        <f t="shared" si="29"/>
        <v>9</v>
      </c>
      <c r="X71" s="1280">
        <f t="shared" si="30"/>
        <v>3800000</v>
      </c>
      <c r="Y71" s="1281">
        <f t="shared" si="31"/>
        <v>0</v>
      </c>
      <c r="Z71" s="1279">
        <f t="shared" si="32"/>
        <v>0</v>
      </c>
      <c r="AA71" s="1279">
        <f t="shared" si="33"/>
        <v>0</v>
      </c>
      <c r="AB71" s="1279">
        <f t="shared" si="34"/>
        <v>0</v>
      </c>
      <c r="AC71" s="1279">
        <f t="shared" si="35"/>
        <v>0</v>
      </c>
      <c r="AD71" s="1282">
        <f t="shared" si="36"/>
        <v>0</v>
      </c>
      <c r="AE71" s="1218" t="str">
        <f t="shared" si="37"/>
        <v>2005</v>
      </c>
      <c r="AF71" s="1283">
        <f t="shared" si="38"/>
        <v>0</v>
      </c>
      <c r="AG71" s="1284">
        <f t="shared" si="39"/>
        <v>3800000</v>
      </c>
      <c r="AH71" s="1285">
        <f t="shared" si="40"/>
        <v>3800000</v>
      </c>
      <c r="AI71" s="1286">
        <f t="shared" si="41"/>
        <v>3800000</v>
      </c>
      <c r="AJ71" s="1286">
        <f t="shared" si="42"/>
        <v>3800000</v>
      </c>
      <c r="AK71" s="1272"/>
      <c r="AL71" s="1203"/>
      <c r="AM71" s="1203"/>
      <c r="AN71" s="1203"/>
      <c r="AO71" s="1267"/>
      <c r="AP71" s="1268"/>
      <c r="AQ71" s="1268"/>
      <c r="AR71" s="1268"/>
    </row>
    <row r="72" spans="1:44" s="993" customFormat="1" ht="24" customHeight="1" x14ac:dyDescent="0.15">
      <c r="A72" s="1276" t="s">
        <v>1220</v>
      </c>
      <c r="B72" s="1276" t="str">
        <f t="shared" si="6"/>
        <v>02.06.02.04</v>
      </c>
      <c r="C72" s="1293">
        <v>38</v>
      </c>
      <c r="D72" s="1250" t="s">
        <v>221</v>
      </c>
      <c r="E72" s="1019" t="s">
        <v>158</v>
      </c>
      <c r="F72" s="1249" t="s">
        <v>128</v>
      </c>
      <c r="G72" s="1250" t="s">
        <v>251</v>
      </c>
      <c r="H72" s="1041"/>
      <c r="I72" s="1250" t="s">
        <v>140</v>
      </c>
      <c r="J72" s="1250" t="s">
        <v>108</v>
      </c>
      <c r="K72" s="1041"/>
      <c r="L72" s="1041" t="s">
        <v>128</v>
      </c>
      <c r="M72" s="1041" t="s">
        <v>128</v>
      </c>
      <c r="N72" s="1041" t="s">
        <v>128</v>
      </c>
      <c r="O72" s="1041" t="s">
        <v>128</v>
      </c>
      <c r="P72" s="1250" t="s">
        <v>130</v>
      </c>
      <c r="Q72" s="1277">
        <v>5775000</v>
      </c>
      <c r="R72" s="1295"/>
      <c r="S72" s="1278" t="str">
        <f t="shared" si="2"/>
        <v>2.06.02</v>
      </c>
      <c r="T72" s="1219" t="str">
        <f t="shared" si="26"/>
        <v>ALAT RUMAH TANGGA</v>
      </c>
      <c r="U72" s="1218">
        <f t="shared" si="27"/>
        <v>5</v>
      </c>
      <c r="V72" s="1279">
        <f t="shared" si="28"/>
        <v>1155000</v>
      </c>
      <c r="W72" s="1218">
        <f t="shared" si="29"/>
        <v>9</v>
      </c>
      <c r="X72" s="1280">
        <f t="shared" si="30"/>
        <v>5775000</v>
      </c>
      <c r="Y72" s="1281">
        <f t="shared" si="31"/>
        <v>0</v>
      </c>
      <c r="Z72" s="1279">
        <f t="shared" si="32"/>
        <v>0</v>
      </c>
      <c r="AA72" s="1279">
        <f t="shared" si="33"/>
        <v>0</v>
      </c>
      <c r="AB72" s="1279">
        <f t="shared" si="34"/>
        <v>0</v>
      </c>
      <c r="AC72" s="1279">
        <f t="shared" si="35"/>
        <v>0</v>
      </c>
      <c r="AD72" s="1282">
        <f t="shared" si="36"/>
        <v>0</v>
      </c>
      <c r="AE72" s="1218" t="str">
        <f t="shared" si="37"/>
        <v>2005</v>
      </c>
      <c r="AF72" s="1283">
        <f t="shared" si="38"/>
        <v>0</v>
      </c>
      <c r="AG72" s="1284">
        <f t="shared" si="39"/>
        <v>5775000</v>
      </c>
      <c r="AH72" s="1285">
        <f t="shared" si="40"/>
        <v>5775000</v>
      </c>
      <c r="AI72" s="1286">
        <f t="shared" si="41"/>
        <v>5775000</v>
      </c>
      <c r="AJ72" s="1286">
        <f t="shared" si="42"/>
        <v>5775000</v>
      </c>
      <c r="AK72" s="1272"/>
      <c r="AL72" s="1203"/>
      <c r="AM72" s="1203"/>
      <c r="AN72" s="1203"/>
      <c r="AO72" s="1267"/>
      <c r="AP72" s="1268"/>
      <c r="AQ72" s="1268"/>
      <c r="AR72" s="1268"/>
    </row>
    <row r="73" spans="1:44" s="993" customFormat="1" ht="24" customHeight="1" x14ac:dyDescent="0.15">
      <c r="A73" s="1276" t="s">
        <v>1220</v>
      </c>
      <c r="B73" s="1276" t="str">
        <f t="shared" si="6"/>
        <v>02.06.04.01</v>
      </c>
      <c r="C73" s="1293">
        <v>39</v>
      </c>
      <c r="D73" s="1250" t="s">
        <v>1212</v>
      </c>
      <c r="E73" s="1019" t="s">
        <v>400</v>
      </c>
      <c r="F73" s="1249" t="s">
        <v>128</v>
      </c>
      <c r="G73" s="1250" t="s">
        <v>249</v>
      </c>
      <c r="H73" s="1041"/>
      <c r="I73" s="1250" t="s">
        <v>255</v>
      </c>
      <c r="J73" s="1250" t="s">
        <v>108</v>
      </c>
      <c r="K73" s="1041"/>
      <c r="L73" s="1041" t="s">
        <v>128</v>
      </c>
      <c r="M73" s="1041" t="s">
        <v>128</v>
      </c>
      <c r="N73" s="1041" t="s">
        <v>128</v>
      </c>
      <c r="O73" s="1041" t="s">
        <v>128</v>
      </c>
      <c r="P73" s="1250" t="s">
        <v>130</v>
      </c>
      <c r="Q73" s="1277">
        <v>3000000</v>
      </c>
      <c r="R73" s="1295"/>
      <c r="S73" s="1278" t="str">
        <f t="shared" si="2"/>
        <v>2.06.04</v>
      </c>
      <c r="T73" s="1219" t="str">
        <f t="shared" si="26"/>
        <v>MEJA DAN KURSI KERJA/RAPAT PEJABAT</v>
      </c>
      <c r="U73" s="1218">
        <f t="shared" si="27"/>
        <v>5</v>
      </c>
      <c r="V73" s="1279">
        <f t="shared" si="28"/>
        <v>600000</v>
      </c>
      <c r="W73" s="1218">
        <f t="shared" si="29"/>
        <v>9</v>
      </c>
      <c r="X73" s="1280">
        <f t="shared" si="30"/>
        <v>3000000</v>
      </c>
      <c r="Y73" s="1281">
        <f t="shared" si="31"/>
        <v>0</v>
      </c>
      <c r="Z73" s="1279">
        <f t="shared" si="32"/>
        <v>0</v>
      </c>
      <c r="AA73" s="1279">
        <f t="shared" si="33"/>
        <v>0</v>
      </c>
      <c r="AB73" s="1279">
        <f t="shared" si="34"/>
        <v>0</v>
      </c>
      <c r="AC73" s="1279">
        <f t="shared" si="35"/>
        <v>0</v>
      </c>
      <c r="AD73" s="1282">
        <f t="shared" si="36"/>
        <v>0</v>
      </c>
      <c r="AE73" s="1218" t="str">
        <f t="shared" si="37"/>
        <v>2005</v>
      </c>
      <c r="AF73" s="1283">
        <f t="shared" si="38"/>
        <v>0</v>
      </c>
      <c r="AG73" s="1284">
        <f t="shared" si="39"/>
        <v>3000000</v>
      </c>
      <c r="AH73" s="1285">
        <f t="shared" si="40"/>
        <v>3000000</v>
      </c>
      <c r="AI73" s="1286">
        <f t="shared" si="41"/>
        <v>3000000</v>
      </c>
      <c r="AJ73" s="1286">
        <f t="shared" si="42"/>
        <v>3000000</v>
      </c>
      <c r="AK73" s="1272"/>
      <c r="AL73" s="1203"/>
      <c r="AM73" s="1203"/>
      <c r="AN73" s="1203"/>
      <c r="AO73" s="1267"/>
      <c r="AP73" s="1268"/>
      <c r="AQ73" s="1268"/>
      <c r="AR73" s="1268"/>
    </row>
    <row r="74" spans="1:44" s="993" customFormat="1" ht="24" customHeight="1" x14ac:dyDescent="0.15">
      <c r="A74" s="1276" t="s">
        <v>1220</v>
      </c>
      <c r="B74" s="1276" t="str">
        <f t="shared" si="6"/>
        <v>02.06.04.07</v>
      </c>
      <c r="C74" s="1293">
        <v>40</v>
      </c>
      <c r="D74" s="1250" t="s">
        <v>1209</v>
      </c>
      <c r="E74" s="1019" t="s">
        <v>168</v>
      </c>
      <c r="F74" s="1249" t="s">
        <v>128</v>
      </c>
      <c r="G74" s="1250" t="s">
        <v>249</v>
      </c>
      <c r="H74" s="1041"/>
      <c r="I74" s="1250" t="s">
        <v>254</v>
      </c>
      <c r="J74" s="1250" t="s">
        <v>108</v>
      </c>
      <c r="K74" s="1041"/>
      <c r="L74" s="1041" t="s">
        <v>128</v>
      </c>
      <c r="M74" s="1041" t="s">
        <v>128</v>
      </c>
      <c r="N74" s="1041" t="s">
        <v>128</v>
      </c>
      <c r="O74" s="1041" t="s">
        <v>128</v>
      </c>
      <c r="P74" s="1250" t="s">
        <v>130</v>
      </c>
      <c r="Q74" s="1277">
        <v>1260000</v>
      </c>
      <c r="R74" s="1295"/>
      <c r="S74" s="1278" t="str">
        <f t="shared" si="2"/>
        <v>2.06.04</v>
      </c>
      <c r="T74" s="1219" t="str">
        <f t="shared" si="26"/>
        <v>MEJA DAN KURSI KERJA/RAPAT PEJABAT</v>
      </c>
      <c r="U74" s="1218">
        <f t="shared" si="27"/>
        <v>5</v>
      </c>
      <c r="V74" s="1279">
        <f t="shared" si="28"/>
        <v>252000</v>
      </c>
      <c r="W74" s="1218">
        <f t="shared" si="29"/>
        <v>9</v>
      </c>
      <c r="X74" s="1280">
        <f t="shared" si="30"/>
        <v>1260000</v>
      </c>
      <c r="Y74" s="1281">
        <f t="shared" si="31"/>
        <v>0</v>
      </c>
      <c r="Z74" s="1279">
        <f t="shared" si="32"/>
        <v>0</v>
      </c>
      <c r="AA74" s="1279">
        <f t="shared" si="33"/>
        <v>0</v>
      </c>
      <c r="AB74" s="1279">
        <f t="shared" si="34"/>
        <v>0</v>
      </c>
      <c r="AC74" s="1279">
        <f t="shared" si="35"/>
        <v>0</v>
      </c>
      <c r="AD74" s="1282">
        <f t="shared" si="36"/>
        <v>0</v>
      </c>
      <c r="AE74" s="1218" t="str">
        <f t="shared" si="37"/>
        <v>2005</v>
      </c>
      <c r="AF74" s="1283">
        <f t="shared" si="38"/>
        <v>0</v>
      </c>
      <c r="AG74" s="1284">
        <f t="shared" si="39"/>
        <v>1260000</v>
      </c>
      <c r="AH74" s="1285">
        <f t="shared" si="40"/>
        <v>1260000</v>
      </c>
      <c r="AI74" s="1286">
        <f t="shared" si="41"/>
        <v>1260000</v>
      </c>
      <c r="AJ74" s="1286">
        <f t="shared" si="42"/>
        <v>1260000</v>
      </c>
      <c r="AK74" s="1272"/>
      <c r="AL74" s="1203"/>
      <c r="AM74" s="1203"/>
      <c r="AN74" s="1203"/>
      <c r="AO74" s="1267"/>
      <c r="AP74" s="1268"/>
      <c r="AQ74" s="1268"/>
      <c r="AR74" s="1268"/>
    </row>
    <row r="75" spans="1:44" s="993" customFormat="1" ht="34" customHeight="1" x14ac:dyDescent="0.15">
      <c r="A75" s="1276" t="s">
        <v>1220</v>
      </c>
      <c r="B75" s="1276" t="str">
        <f t="shared" si="6"/>
        <v>02.06.04.01</v>
      </c>
      <c r="C75" s="1293">
        <v>41</v>
      </c>
      <c r="D75" s="1250" t="s">
        <v>226</v>
      </c>
      <c r="E75" s="1019" t="s">
        <v>408</v>
      </c>
      <c r="F75" s="1249" t="s">
        <v>128</v>
      </c>
      <c r="G75" s="1250" t="s">
        <v>249</v>
      </c>
      <c r="H75" s="1041"/>
      <c r="I75" s="1250" t="s">
        <v>255</v>
      </c>
      <c r="J75" s="1250" t="s">
        <v>108</v>
      </c>
      <c r="K75" s="1041"/>
      <c r="L75" s="1041" t="s">
        <v>128</v>
      </c>
      <c r="M75" s="1041" t="s">
        <v>128</v>
      </c>
      <c r="N75" s="1041" t="s">
        <v>128</v>
      </c>
      <c r="O75" s="1041" t="s">
        <v>128</v>
      </c>
      <c r="P75" s="1250" t="s">
        <v>130</v>
      </c>
      <c r="Q75" s="1277">
        <v>510000</v>
      </c>
      <c r="R75" s="1256"/>
      <c r="S75" s="1278" t="str">
        <f t="shared" si="2"/>
        <v>2.06.04</v>
      </c>
      <c r="T75" s="1219" t="str">
        <f t="shared" si="26"/>
        <v>MEJA DAN KURSI KERJA/RAPAT PEJABAT</v>
      </c>
      <c r="U75" s="1218">
        <f t="shared" si="27"/>
        <v>5</v>
      </c>
      <c r="V75" s="1279">
        <f t="shared" si="28"/>
        <v>102000</v>
      </c>
      <c r="W75" s="1218">
        <f t="shared" si="29"/>
        <v>9</v>
      </c>
      <c r="X75" s="1280">
        <f t="shared" si="30"/>
        <v>510000</v>
      </c>
      <c r="Y75" s="1281">
        <f t="shared" si="31"/>
        <v>0</v>
      </c>
      <c r="Z75" s="1279">
        <f t="shared" si="32"/>
        <v>0</v>
      </c>
      <c r="AA75" s="1279">
        <f t="shared" si="33"/>
        <v>0</v>
      </c>
      <c r="AB75" s="1279">
        <f t="shared" si="34"/>
        <v>0</v>
      </c>
      <c r="AC75" s="1279">
        <f t="shared" si="35"/>
        <v>0</v>
      </c>
      <c r="AD75" s="1282">
        <f t="shared" si="36"/>
        <v>0</v>
      </c>
      <c r="AE75" s="1218" t="str">
        <f t="shared" si="37"/>
        <v>2005</v>
      </c>
      <c r="AF75" s="1283">
        <f t="shared" si="38"/>
        <v>0</v>
      </c>
      <c r="AG75" s="1284">
        <f t="shared" si="39"/>
        <v>510000</v>
      </c>
      <c r="AH75" s="1285">
        <f t="shared" si="40"/>
        <v>510000</v>
      </c>
      <c r="AI75" s="1286">
        <f t="shared" si="41"/>
        <v>510000</v>
      </c>
      <c r="AJ75" s="1286">
        <f t="shared" si="42"/>
        <v>510000</v>
      </c>
      <c r="AK75" s="1272"/>
      <c r="AL75" s="1203"/>
      <c r="AM75" s="1203"/>
      <c r="AN75" s="1203"/>
      <c r="AO75" s="1267"/>
      <c r="AP75" s="1268"/>
      <c r="AQ75" s="1268"/>
      <c r="AR75" s="1268"/>
    </row>
    <row r="76" spans="1:44" s="993" customFormat="1" ht="24" customHeight="1" x14ac:dyDescent="0.15">
      <c r="A76" s="1276" t="s">
        <v>1220</v>
      </c>
      <c r="B76" s="1276" t="str">
        <f t="shared" ref="B76:B139" si="43">LEFT(D76,11)</f>
        <v>02.06.04.03</v>
      </c>
      <c r="C76" s="1293">
        <v>42</v>
      </c>
      <c r="D76" s="1250" t="s">
        <v>670</v>
      </c>
      <c r="E76" s="1019" t="s">
        <v>401</v>
      </c>
      <c r="F76" s="1249" t="s">
        <v>128</v>
      </c>
      <c r="G76" s="1250" t="s">
        <v>249</v>
      </c>
      <c r="H76" s="1041"/>
      <c r="I76" s="1250" t="s">
        <v>257</v>
      </c>
      <c r="J76" s="1250" t="s">
        <v>108</v>
      </c>
      <c r="K76" s="1041"/>
      <c r="L76" s="1041" t="s">
        <v>128</v>
      </c>
      <c r="M76" s="1041" t="s">
        <v>128</v>
      </c>
      <c r="N76" s="1041" t="s">
        <v>128</v>
      </c>
      <c r="O76" s="1041" t="s">
        <v>128</v>
      </c>
      <c r="P76" s="1250" t="s">
        <v>130</v>
      </c>
      <c r="Q76" s="1277">
        <v>1400000</v>
      </c>
      <c r="R76" s="1295"/>
      <c r="S76" s="1278" t="str">
        <f t="shared" si="2"/>
        <v>2.06.04</v>
      </c>
      <c r="T76" s="1219" t="str">
        <f t="shared" si="26"/>
        <v>MEJA DAN KURSI KERJA/RAPAT PEJABAT</v>
      </c>
      <c r="U76" s="1218">
        <f t="shared" si="27"/>
        <v>5</v>
      </c>
      <c r="V76" s="1279">
        <f t="shared" si="28"/>
        <v>280000</v>
      </c>
      <c r="W76" s="1218">
        <f t="shared" si="29"/>
        <v>9</v>
      </c>
      <c r="X76" s="1280">
        <f t="shared" si="30"/>
        <v>1400000</v>
      </c>
      <c r="Y76" s="1281">
        <f t="shared" si="31"/>
        <v>0</v>
      </c>
      <c r="Z76" s="1279">
        <f t="shared" si="32"/>
        <v>0</v>
      </c>
      <c r="AA76" s="1279">
        <f t="shared" si="33"/>
        <v>0</v>
      </c>
      <c r="AB76" s="1279">
        <f t="shared" si="34"/>
        <v>0</v>
      </c>
      <c r="AC76" s="1279">
        <f t="shared" si="35"/>
        <v>0</v>
      </c>
      <c r="AD76" s="1282">
        <f t="shared" si="36"/>
        <v>0</v>
      </c>
      <c r="AE76" s="1218" t="str">
        <f t="shared" si="37"/>
        <v>2005</v>
      </c>
      <c r="AF76" s="1283">
        <f t="shared" si="38"/>
        <v>0</v>
      </c>
      <c r="AG76" s="1284">
        <f t="shared" si="39"/>
        <v>1400000</v>
      </c>
      <c r="AH76" s="1285">
        <f t="shared" si="40"/>
        <v>1400000</v>
      </c>
      <c r="AI76" s="1286">
        <f t="shared" si="41"/>
        <v>1400000</v>
      </c>
      <c r="AJ76" s="1286">
        <f t="shared" si="42"/>
        <v>1400000</v>
      </c>
      <c r="AK76" s="1272"/>
      <c r="AL76" s="1203"/>
      <c r="AM76" s="1203"/>
      <c r="AN76" s="1203"/>
      <c r="AO76" s="1267"/>
      <c r="AP76" s="1268"/>
      <c r="AQ76" s="1268"/>
      <c r="AR76" s="1268"/>
    </row>
    <row r="77" spans="1:44" s="993" customFormat="1" ht="24" customHeight="1" x14ac:dyDescent="0.15">
      <c r="A77" s="1276" t="s">
        <v>1220</v>
      </c>
      <c r="B77" s="1276" t="str">
        <f t="shared" si="43"/>
        <v>02.06.02.01</v>
      </c>
      <c r="C77" s="1293">
        <v>43</v>
      </c>
      <c r="D77" s="1250" t="s">
        <v>1224</v>
      </c>
      <c r="E77" s="1019" t="s">
        <v>441</v>
      </c>
      <c r="F77" s="1249" t="s">
        <v>128</v>
      </c>
      <c r="G77" s="1250" t="s">
        <v>249</v>
      </c>
      <c r="H77" s="1041"/>
      <c r="I77" s="1250" t="s">
        <v>257</v>
      </c>
      <c r="J77" s="1250" t="s">
        <v>108</v>
      </c>
      <c r="K77" s="1041"/>
      <c r="L77" s="1041" t="s">
        <v>128</v>
      </c>
      <c r="M77" s="1041" t="s">
        <v>128</v>
      </c>
      <c r="N77" s="1041" t="s">
        <v>128</v>
      </c>
      <c r="O77" s="1041" t="s">
        <v>128</v>
      </c>
      <c r="P77" s="1250" t="s">
        <v>130</v>
      </c>
      <c r="Q77" s="1277">
        <v>1200000</v>
      </c>
      <c r="R77" s="1256"/>
      <c r="S77" s="1278" t="str">
        <f t="shared" si="2"/>
        <v>2.06.02</v>
      </c>
      <c r="T77" s="1219" t="str">
        <f t="shared" si="26"/>
        <v>ALAT RUMAH TANGGA</v>
      </c>
      <c r="U77" s="1218">
        <f t="shared" si="27"/>
        <v>5</v>
      </c>
      <c r="V77" s="1279">
        <f t="shared" si="28"/>
        <v>240000</v>
      </c>
      <c r="W77" s="1218">
        <f t="shared" si="29"/>
        <v>9</v>
      </c>
      <c r="X77" s="1280">
        <f t="shared" si="30"/>
        <v>1200000</v>
      </c>
      <c r="Y77" s="1281">
        <f t="shared" si="31"/>
        <v>0</v>
      </c>
      <c r="Z77" s="1279">
        <f t="shared" si="32"/>
        <v>0</v>
      </c>
      <c r="AA77" s="1279">
        <f t="shared" si="33"/>
        <v>0</v>
      </c>
      <c r="AB77" s="1279">
        <f t="shared" si="34"/>
        <v>0</v>
      </c>
      <c r="AC77" s="1279">
        <f t="shared" si="35"/>
        <v>0</v>
      </c>
      <c r="AD77" s="1282">
        <f t="shared" si="36"/>
        <v>0</v>
      </c>
      <c r="AE77" s="1218" t="str">
        <f t="shared" si="37"/>
        <v>2005</v>
      </c>
      <c r="AF77" s="1283">
        <f t="shared" si="38"/>
        <v>0</v>
      </c>
      <c r="AG77" s="1284">
        <f t="shared" si="39"/>
        <v>1200000</v>
      </c>
      <c r="AH77" s="1285">
        <f t="shared" si="40"/>
        <v>1200000</v>
      </c>
      <c r="AI77" s="1286">
        <f t="shared" si="41"/>
        <v>1200000</v>
      </c>
      <c r="AJ77" s="1286">
        <f t="shared" si="42"/>
        <v>1200000</v>
      </c>
      <c r="AK77" s="1272"/>
      <c r="AL77" s="1203"/>
      <c r="AM77" s="1203"/>
      <c r="AN77" s="1203"/>
      <c r="AO77" s="1267"/>
      <c r="AP77" s="1268"/>
      <c r="AQ77" s="1268"/>
      <c r="AR77" s="1268"/>
    </row>
    <row r="78" spans="1:44" s="993" customFormat="1" ht="24" customHeight="1" x14ac:dyDescent="0.15">
      <c r="A78" s="1276" t="s">
        <v>1220</v>
      </c>
      <c r="B78" s="1276" t="str">
        <f t="shared" si="43"/>
        <v>02.06.04.01</v>
      </c>
      <c r="C78" s="1293">
        <v>44</v>
      </c>
      <c r="D78" s="1250" t="s">
        <v>226</v>
      </c>
      <c r="E78" s="1019" t="s">
        <v>408</v>
      </c>
      <c r="F78" s="1249" t="s">
        <v>128</v>
      </c>
      <c r="G78" s="1250" t="s">
        <v>249</v>
      </c>
      <c r="H78" s="1041"/>
      <c r="I78" s="1250" t="s">
        <v>255</v>
      </c>
      <c r="J78" s="1250" t="s">
        <v>108</v>
      </c>
      <c r="K78" s="1041"/>
      <c r="L78" s="1041" t="s">
        <v>128</v>
      </c>
      <c r="M78" s="1041" t="s">
        <v>128</v>
      </c>
      <c r="N78" s="1041" t="s">
        <v>128</v>
      </c>
      <c r="O78" s="1041" t="s">
        <v>128</v>
      </c>
      <c r="P78" s="1250" t="s">
        <v>130</v>
      </c>
      <c r="Q78" s="1277">
        <v>1190000</v>
      </c>
      <c r="R78" s="1256"/>
      <c r="S78" s="1278" t="str">
        <f t="shared" si="2"/>
        <v>2.06.04</v>
      </c>
      <c r="T78" s="1219" t="str">
        <f t="shared" si="26"/>
        <v>MEJA DAN KURSI KERJA/RAPAT PEJABAT</v>
      </c>
      <c r="U78" s="1218">
        <f t="shared" si="27"/>
        <v>5</v>
      </c>
      <c r="V78" s="1279">
        <f t="shared" si="28"/>
        <v>238000</v>
      </c>
      <c r="W78" s="1218">
        <f t="shared" si="29"/>
        <v>9</v>
      </c>
      <c r="X78" s="1280">
        <f t="shared" si="30"/>
        <v>1190000</v>
      </c>
      <c r="Y78" s="1281">
        <f t="shared" si="31"/>
        <v>0</v>
      </c>
      <c r="Z78" s="1279">
        <f t="shared" si="32"/>
        <v>0</v>
      </c>
      <c r="AA78" s="1279">
        <f t="shared" si="33"/>
        <v>0</v>
      </c>
      <c r="AB78" s="1279">
        <f t="shared" si="34"/>
        <v>0</v>
      </c>
      <c r="AC78" s="1279">
        <f t="shared" si="35"/>
        <v>0</v>
      </c>
      <c r="AD78" s="1282">
        <f t="shared" si="36"/>
        <v>0</v>
      </c>
      <c r="AE78" s="1218" t="str">
        <f t="shared" si="37"/>
        <v>2005</v>
      </c>
      <c r="AF78" s="1283">
        <f t="shared" si="38"/>
        <v>0</v>
      </c>
      <c r="AG78" s="1284">
        <f t="shared" si="39"/>
        <v>1190000</v>
      </c>
      <c r="AH78" s="1285">
        <f t="shared" si="40"/>
        <v>1190000</v>
      </c>
      <c r="AI78" s="1286">
        <f t="shared" si="41"/>
        <v>1190000</v>
      </c>
      <c r="AJ78" s="1286">
        <f t="shared" si="42"/>
        <v>1190000</v>
      </c>
      <c r="AK78" s="1272"/>
      <c r="AL78" s="1203"/>
      <c r="AM78" s="1203"/>
      <c r="AN78" s="1203"/>
      <c r="AO78" s="1267"/>
      <c r="AP78" s="1268"/>
      <c r="AQ78" s="1268"/>
      <c r="AR78" s="1268"/>
    </row>
    <row r="79" spans="1:44" s="993" customFormat="1" ht="24" customHeight="1" x14ac:dyDescent="0.15">
      <c r="A79" s="1276" t="s">
        <v>1220</v>
      </c>
      <c r="B79" s="1276" t="str">
        <f t="shared" si="43"/>
        <v>02.06.02.04</v>
      </c>
      <c r="C79" s="1293">
        <v>45</v>
      </c>
      <c r="D79" s="1250" t="s">
        <v>221</v>
      </c>
      <c r="E79" s="1019" t="s">
        <v>158</v>
      </c>
      <c r="F79" s="1249" t="s">
        <v>128</v>
      </c>
      <c r="G79" s="1250" t="s">
        <v>251</v>
      </c>
      <c r="H79" s="1041"/>
      <c r="I79" s="1250" t="s">
        <v>140</v>
      </c>
      <c r="J79" s="1250" t="s">
        <v>108</v>
      </c>
      <c r="K79" s="1041"/>
      <c r="L79" s="1041" t="s">
        <v>128</v>
      </c>
      <c r="M79" s="1041" t="s">
        <v>128</v>
      </c>
      <c r="N79" s="1041" t="s">
        <v>128</v>
      </c>
      <c r="O79" s="1041" t="s">
        <v>128</v>
      </c>
      <c r="P79" s="1250" t="s">
        <v>130</v>
      </c>
      <c r="Q79" s="1277">
        <v>8550000</v>
      </c>
      <c r="R79" s="1256"/>
      <c r="S79" s="1278" t="str">
        <f t="shared" si="2"/>
        <v>2.06.02</v>
      </c>
      <c r="T79" s="1219" t="str">
        <f t="shared" si="26"/>
        <v>ALAT RUMAH TANGGA</v>
      </c>
      <c r="U79" s="1218">
        <f t="shared" si="27"/>
        <v>5</v>
      </c>
      <c r="V79" s="1279">
        <f t="shared" si="28"/>
        <v>1710000</v>
      </c>
      <c r="W79" s="1218">
        <f t="shared" si="29"/>
        <v>9</v>
      </c>
      <c r="X79" s="1280">
        <f t="shared" si="30"/>
        <v>8550000</v>
      </c>
      <c r="Y79" s="1281">
        <f t="shared" si="31"/>
        <v>0</v>
      </c>
      <c r="Z79" s="1279">
        <f t="shared" si="32"/>
        <v>0</v>
      </c>
      <c r="AA79" s="1279">
        <f t="shared" si="33"/>
        <v>0</v>
      </c>
      <c r="AB79" s="1279">
        <f t="shared" si="34"/>
        <v>0</v>
      </c>
      <c r="AC79" s="1279">
        <f t="shared" si="35"/>
        <v>0</v>
      </c>
      <c r="AD79" s="1282">
        <f t="shared" si="36"/>
        <v>0</v>
      </c>
      <c r="AE79" s="1218" t="str">
        <f t="shared" si="37"/>
        <v>2005</v>
      </c>
      <c r="AF79" s="1283">
        <f t="shared" si="38"/>
        <v>0</v>
      </c>
      <c r="AG79" s="1284">
        <f t="shared" si="39"/>
        <v>8550000</v>
      </c>
      <c r="AH79" s="1285">
        <f t="shared" si="40"/>
        <v>8550000</v>
      </c>
      <c r="AI79" s="1286">
        <f t="shared" si="41"/>
        <v>8550000</v>
      </c>
      <c r="AJ79" s="1286">
        <f t="shared" si="42"/>
        <v>8550000</v>
      </c>
      <c r="AK79" s="1272"/>
      <c r="AL79" s="1203"/>
      <c r="AM79" s="1203"/>
      <c r="AN79" s="1203"/>
      <c r="AO79" s="1267"/>
      <c r="AP79" s="1268"/>
      <c r="AQ79" s="1268"/>
      <c r="AR79" s="1268"/>
    </row>
    <row r="80" spans="1:44" s="1298" customFormat="1" ht="33" customHeight="1" x14ac:dyDescent="0.15">
      <c r="A80" s="1276" t="s">
        <v>1220</v>
      </c>
      <c r="B80" s="1276" t="str">
        <f t="shared" si="43"/>
        <v>02.06.04.01</v>
      </c>
      <c r="C80" s="1293">
        <v>46</v>
      </c>
      <c r="D80" s="1250" t="s">
        <v>226</v>
      </c>
      <c r="E80" s="1019" t="s">
        <v>408</v>
      </c>
      <c r="F80" s="1249" t="s">
        <v>128</v>
      </c>
      <c r="G80" s="1250" t="s">
        <v>271</v>
      </c>
      <c r="H80" s="1041"/>
      <c r="I80" s="1250" t="s">
        <v>255</v>
      </c>
      <c r="J80" s="1250" t="s">
        <v>108</v>
      </c>
      <c r="K80" s="1041"/>
      <c r="L80" s="1041" t="s">
        <v>128</v>
      </c>
      <c r="M80" s="1041" t="s">
        <v>128</v>
      </c>
      <c r="N80" s="1041" t="s">
        <v>128</v>
      </c>
      <c r="O80" s="1041" t="s">
        <v>128</v>
      </c>
      <c r="P80" s="1250" t="s">
        <v>130</v>
      </c>
      <c r="Q80" s="1277">
        <v>1350000</v>
      </c>
      <c r="R80" s="1296"/>
      <c r="S80" s="1278" t="str">
        <f t="shared" ref="S80:S143" si="44">MID(D80,2,7)</f>
        <v>2.06.04</v>
      </c>
      <c r="T80" s="1219" t="str">
        <f t="shared" si="26"/>
        <v>MEJA DAN KURSI KERJA/RAPAT PEJABAT</v>
      </c>
      <c r="U80" s="1218">
        <f t="shared" si="27"/>
        <v>5</v>
      </c>
      <c r="V80" s="1279">
        <f t="shared" si="28"/>
        <v>270000</v>
      </c>
      <c r="W80" s="1218">
        <f t="shared" si="29"/>
        <v>9</v>
      </c>
      <c r="X80" s="1280">
        <f t="shared" si="30"/>
        <v>1350000</v>
      </c>
      <c r="Y80" s="1281">
        <f t="shared" si="31"/>
        <v>0</v>
      </c>
      <c r="Z80" s="1279">
        <f t="shared" si="32"/>
        <v>0</v>
      </c>
      <c r="AA80" s="1279">
        <f t="shared" si="33"/>
        <v>0</v>
      </c>
      <c r="AB80" s="1279">
        <f t="shared" si="34"/>
        <v>0</v>
      </c>
      <c r="AC80" s="1279">
        <f t="shared" si="35"/>
        <v>0</v>
      </c>
      <c r="AD80" s="1282">
        <f t="shared" si="36"/>
        <v>0</v>
      </c>
      <c r="AE80" s="1218" t="str">
        <f t="shared" si="37"/>
        <v>2005</v>
      </c>
      <c r="AF80" s="1283">
        <f t="shared" si="38"/>
        <v>0</v>
      </c>
      <c r="AG80" s="1284">
        <f t="shared" si="39"/>
        <v>1350000</v>
      </c>
      <c r="AH80" s="1285">
        <f t="shared" si="40"/>
        <v>1350000</v>
      </c>
      <c r="AI80" s="1286">
        <f t="shared" si="41"/>
        <v>1350000</v>
      </c>
      <c r="AJ80" s="1286">
        <f t="shared" si="42"/>
        <v>1350000</v>
      </c>
      <c r="AK80" s="1272"/>
      <c r="AL80" s="1203"/>
      <c r="AM80" s="1297"/>
      <c r="AN80" s="1297"/>
      <c r="AO80" s="1267"/>
      <c r="AP80" s="1268"/>
      <c r="AQ80" s="1268"/>
      <c r="AR80" s="1268"/>
    </row>
    <row r="81" spans="1:44" s="1298" customFormat="1" ht="33" customHeight="1" x14ac:dyDescent="0.15">
      <c r="A81" s="1276" t="s">
        <v>1220</v>
      </c>
      <c r="B81" s="1276" t="str">
        <f t="shared" si="43"/>
        <v>02.06.04.01</v>
      </c>
      <c r="C81" s="1293">
        <v>47</v>
      </c>
      <c r="D81" s="1250" t="s">
        <v>226</v>
      </c>
      <c r="E81" s="1019" t="s">
        <v>408</v>
      </c>
      <c r="F81" s="1249" t="s">
        <v>128</v>
      </c>
      <c r="G81" s="1250" t="s">
        <v>271</v>
      </c>
      <c r="H81" s="1041"/>
      <c r="I81" s="1250" t="s">
        <v>255</v>
      </c>
      <c r="J81" s="1250" t="s">
        <v>108</v>
      </c>
      <c r="K81" s="1041"/>
      <c r="L81" s="1041" t="s">
        <v>128</v>
      </c>
      <c r="M81" s="1041" t="s">
        <v>128</v>
      </c>
      <c r="N81" s="1041" t="s">
        <v>128</v>
      </c>
      <c r="O81" s="1041" t="s">
        <v>128</v>
      </c>
      <c r="P81" s="1250" t="s">
        <v>130</v>
      </c>
      <c r="Q81" s="1277">
        <v>1350000</v>
      </c>
      <c r="R81" s="1296"/>
      <c r="S81" s="1278" t="str">
        <f t="shared" si="44"/>
        <v>2.06.04</v>
      </c>
      <c r="T81" s="1219" t="str">
        <f t="shared" si="26"/>
        <v>MEJA DAN KURSI KERJA/RAPAT PEJABAT</v>
      </c>
      <c r="U81" s="1218">
        <f t="shared" si="27"/>
        <v>5</v>
      </c>
      <c r="V81" s="1279">
        <f t="shared" si="28"/>
        <v>270000</v>
      </c>
      <c r="W81" s="1218">
        <f t="shared" si="29"/>
        <v>9</v>
      </c>
      <c r="X81" s="1280">
        <f t="shared" si="30"/>
        <v>1350000</v>
      </c>
      <c r="Y81" s="1281">
        <f t="shared" si="31"/>
        <v>0</v>
      </c>
      <c r="Z81" s="1279">
        <f t="shared" si="32"/>
        <v>0</v>
      </c>
      <c r="AA81" s="1279">
        <f t="shared" si="33"/>
        <v>0</v>
      </c>
      <c r="AB81" s="1279">
        <f t="shared" si="34"/>
        <v>0</v>
      </c>
      <c r="AC81" s="1279">
        <f t="shared" si="35"/>
        <v>0</v>
      </c>
      <c r="AD81" s="1282">
        <f t="shared" si="36"/>
        <v>0</v>
      </c>
      <c r="AE81" s="1218" t="str">
        <f t="shared" si="37"/>
        <v>2005</v>
      </c>
      <c r="AF81" s="1283">
        <f t="shared" si="38"/>
        <v>0</v>
      </c>
      <c r="AG81" s="1284">
        <f t="shared" si="39"/>
        <v>1350000</v>
      </c>
      <c r="AH81" s="1285">
        <f t="shared" si="40"/>
        <v>1350000</v>
      </c>
      <c r="AI81" s="1286">
        <f t="shared" si="41"/>
        <v>1350000</v>
      </c>
      <c r="AJ81" s="1286">
        <f t="shared" si="42"/>
        <v>1350000</v>
      </c>
      <c r="AK81" s="1272"/>
      <c r="AL81" s="1203"/>
      <c r="AM81" s="1297"/>
      <c r="AN81" s="1297"/>
      <c r="AO81" s="1267"/>
      <c r="AP81" s="1268"/>
      <c r="AQ81" s="1268"/>
      <c r="AR81" s="1268"/>
    </row>
    <row r="82" spans="1:44" s="1298" customFormat="1" ht="33" customHeight="1" x14ac:dyDescent="0.15">
      <c r="A82" s="1276" t="s">
        <v>1220</v>
      </c>
      <c r="B82" s="1276" t="str">
        <f t="shared" si="43"/>
        <v>02.06.04.01</v>
      </c>
      <c r="C82" s="1293">
        <v>48</v>
      </c>
      <c r="D82" s="1250" t="s">
        <v>226</v>
      </c>
      <c r="E82" s="1019" t="s">
        <v>408</v>
      </c>
      <c r="F82" s="1249" t="s">
        <v>128</v>
      </c>
      <c r="G82" s="1250" t="s">
        <v>271</v>
      </c>
      <c r="H82" s="1041"/>
      <c r="I82" s="1250" t="s">
        <v>255</v>
      </c>
      <c r="J82" s="1250" t="s">
        <v>108</v>
      </c>
      <c r="K82" s="1041"/>
      <c r="L82" s="1041" t="s">
        <v>128</v>
      </c>
      <c r="M82" s="1041" t="s">
        <v>128</v>
      </c>
      <c r="N82" s="1041" t="s">
        <v>128</v>
      </c>
      <c r="O82" s="1041" t="s">
        <v>128</v>
      </c>
      <c r="P82" s="1250" t="s">
        <v>130</v>
      </c>
      <c r="Q82" s="1277">
        <v>1350000</v>
      </c>
      <c r="R82" s="1296"/>
      <c r="S82" s="1278" t="str">
        <f t="shared" si="44"/>
        <v>2.06.04</v>
      </c>
      <c r="T82" s="1219" t="str">
        <f t="shared" si="26"/>
        <v>MEJA DAN KURSI KERJA/RAPAT PEJABAT</v>
      </c>
      <c r="U82" s="1218">
        <f t="shared" si="27"/>
        <v>5</v>
      </c>
      <c r="V82" s="1279">
        <f t="shared" si="28"/>
        <v>270000</v>
      </c>
      <c r="W82" s="1218">
        <f t="shared" si="29"/>
        <v>9</v>
      </c>
      <c r="X82" s="1280">
        <f t="shared" si="30"/>
        <v>1350000</v>
      </c>
      <c r="Y82" s="1281">
        <f t="shared" si="31"/>
        <v>0</v>
      </c>
      <c r="Z82" s="1279">
        <f t="shared" si="32"/>
        <v>0</v>
      </c>
      <c r="AA82" s="1279">
        <f t="shared" si="33"/>
        <v>0</v>
      </c>
      <c r="AB82" s="1279">
        <f t="shared" si="34"/>
        <v>0</v>
      </c>
      <c r="AC82" s="1279">
        <f t="shared" si="35"/>
        <v>0</v>
      </c>
      <c r="AD82" s="1282">
        <f t="shared" si="36"/>
        <v>0</v>
      </c>
      <c r="AE82" s="1218" t="str">
        <f t="shared" si="37"/>
        <v>2005</v>
      </c>
      <c r="AF82" s="1283">
        <f t="shared" si="38"/>
        <v>0</v>
      </c>
      <c r="AG82" s="1284">
        <f t="shared" si="39"/>
        <v>1350000</v>
      </c>
      <c r="AH82" s="1285">
        <f t="shared" si="40"/>
        <v>1350000</v>
      </c>
      <c r="AI82" s="1286">
        <f t="shared" si="41"/>
        <v>1350000</v>
      </c>
      <c r="AJ82" s="1286">
        <f t="shared" si="42"/>
        <v>1350000</v>
      </c>
      <c r="AK82" s="1272"/>
      <c r="AL82" s="1203"/>
      <c r="AM82" s="1297"/>
      <c r="AN82" s="1297"/>
      <c r="AO82" s="1267"/>
      <c r="AP82" s="1268"/>
      <c r="AQ82" s="1268"/>
      <c r="AR82" s="1268"/>
    </row>
    <row r="83" spans="1:44" s="1298" customFormat="1" ht="33" customHeight="1" x14ac:dyDescent="0.15">
      <c r="A83" s="1276" t="s">
        <v>1220</v>
      </c>
      <c r="B83" s="1276" t="str">
        <f t="shared" si="43"/>
        <v>02.06.04.01</v>
      </c>
      <c r="C83" s="1293">
        <v>49</v>
      </c>
      <c r="D83" s="1250" t="s">
        <v>226</v>
      </c>
      <c r="E83" s="1019" t="s">
        <v>408</v>
      </c>
      <c r="F83" s="1249" t="s">
        <v>128</v>
      </c>
      <c r="G83" s="1250" t="s">
        <v>271</v>
      </c>
      <c r="H83" s="1041"/>
      <c r="I83" s="1250" t="s">
        <v>255</v>
      </c>
      <c r="J83" s="1250" t="s">
        <v>108</v>
      </c>
      <c r="K83" s="1041"/>
      <c r="L83" s="1041" t="s">
        <v>128</v>
      </c>
      <c r="M83" s="1041" t="s">
        <v>128</v>
      </c>
      <c r="N83" s="1041" t="s">
        <v>128</v>
      </c>
      <c r="O83" s="1041" t="s">
        <v>128</v>
      </c>
      <c r="P83" s="1250" t="s">
        <v>130</v>
      </c>
      <c r="Q83" s="1277">
        <v>1350000</v>
      </c>
      <c r="R83" s="1296"/>
      <c r="S83" s="1278" t="str">
        <f t="shared" si="44"/>
        <v>2.06.04</v>
      </c>
      <c r="T83" s="1219" t="str">
        <f t="shared" si="26"/>
        <v>MEJA DAN KURSI KERJA/RAPAT PEJABAT</v>
      </c>
      <c r="U83" s="1218">
        <f t="shared" si="27"/>
        <v>5</v>
      </c>
      <c r="V83" s="1279">
        <f t="shared" si="28"/>
        <v>270000</v>
      </c>
      <c r="W83" s="1218">
        <f t="shared" si="29"/>
        <v>9</v>
      </c>
      <c r="X83" s="1280">
        <f t="shared" si="30"/>
        <v>1350000</v>
      </c>
      <c r="Y83" s="1281">
        <f t="shared" si="31"/>
        <v>0</v>
      </c>
      <c r="Z83" s="1279">
        <f t="shared" si="32"/>
        <v>0</v>
      </c>
      <c r="AA83" s="1279">
        <f t="shared" si="33"/>
        <v>0</v>
      </c>
      <c r="AB83" s="1279">
        <f t="shared" si="34"/>
        <v>0</v>
      </c>
      <c r="AC83" s="1279">
        <f t="shared" si="35"/>
        <v>0</v>
      </c>
      <c r="AD83" s="1282">
        <f t="shared" si="36"/>
        <v>0</v>
      </c>
      <c r="AE83" s="1218" t="str">
        <f t="shared" si="37"/>
        <v>2005</v>
      </c>
      <c r="AF83" s="1283">
        <f t="shared" si="38"/>
        <v>0</v>
      </c>
      <c r="AG83" s="1284">
        <f t="shared" si="39"/>
        <v>1350000</v>
      </c>
      <c r="AH83" s="1285">
        <f t="shared" si="40"/>
        <v>1350000</v>
      </c>
      <c r="AI83" s="1286">
        <f t="shared" si="41"/>
        <v>1350000</v>
      </c>
      <c r="AJ83" s="1286">
        <f t="shared" si="42"/>
        <v>1350000</v>
      </c>
      <c r="AK83" s="1272"/>
      <c r="AL83" s="1203"/>
      <c r="AM83" s="1297"/>
      <c r="AN83" s="1297"/>
      <c r="AO83" s="1267"/>
      <c r="AP83" s="1268"/>
      <c r="AQ83" s="1268"/>
      <c r="AR83" s="1268"/>
    </row>
    <row r="84" spans="1:44" s="993" customFormat="1" ht="24" customHeight="1" x14ac:dyDescent="0.15">
      <c r="A84" s="1276" t="s">
        <v>1220</v>
      </c>
      <c r="B84" s="1276" t="str">
        <f t="shared" si="43"/>
        <v>02.06.02.06</v>
      </c>
      <c r="C84" s="1293">
        <v>50</v>
      </c>
      <c r="D84" s="1250" t="s">
        <v>337</v>
      </c>
      <c r="E84" s="1019" t="s">
        <v>172</v>
      </c>
      <c r="F84" s="1249" t="s">
        <v>128</v>
      </c>
      <c r="G84" s="1250" t="s">
        <v>251</v>
      </c>
      <c r="H84" s="1250"/>
      <c r="I84" s="1250" t="s">
        <v>140</v>
      </c>
      <c r="J84" s="1250">
        <v>2006</v>
      </c>
      <c r="K84" s="1041"/>
      <c r="L84" s="1041" t="s">
        <v>128</v>
      </c>
      <c r="M84" s="1041" t="s">
        <v>128</v>
      </c>
      <c r="N84" s="1041" t="s">
        <v>128</v>
      </c>
      <c r="O84" s="1041" t="s">
        <v>128</v>
      </c>
      <c r="P84" s="1250" t="s">
        <v>130</v>
      </c>
      <c r="Q84" s="1277">
        <v>960000</v>
      </c>
      <c r="R84" s="1256"/>
      <c r="S84" s="1278" t="str">
        <f t="shared" si="44"/>
        <v>2.06.02</v>
      </c>
      <c r="T84" s="1219" t="str">
        <f t="shared" si="26"/>
        <v>ALAT RUMAH TANGGA</v>
      </c>
      <c r="U84" s="1218">
        <f t="shared" si="27"/>
        <v>5</v>
      </c>
      <c r="V84" s="1279">
        <f>(Q84)/U84</f>
        <v>192000</v>
      </c>
      <c r="W84" s="1218">
        <f t="shared" si="29"/>
        <v>8</v>
      </c>
      <c r="X84" s="1280">
        <f t="shared" si="30"/>
        <v>960000</v>
      </c>
      <c r="Y84" s="1281">
        <f t="shared" si="31"/>
        <v>0</v>
      </c>
      <c r="Z84" s="1279">
        <f t="shared" si="32"/>
        <v>0</v>
      </c>
      <c r="AA84" s="1279">
        <f t="shared" si="33"/>
        <v>0</v>
      </c>
      <c r="AB84" s="1279">
        <f t="shared" si="34"/>
        <v>0</v>
      </c>
      <c r="AC84" s="1279">
        <f t="shared" si="35"/>
        <v>0</v>
      </c>
      <c r="AD84" s="1282">
        <f t="shared" si="36"/>
        <v>0</v>
      </c>
      <c r="AE84" s="1218">
        <f t="shared" si="37"/>
        <v>2006</v>
      </c>
      <c r="AF84" s="1283">
        <f t="shared" si="38"/>
        <v>0</v>
      </c>
      <c r="AG84" s="1284">
        <f t="shared" si="39"/>
        <v>960000</v>
      </c>
      <c r="AH84" s="1285">
        <f t="shared" si="40"/>
        <v>960000</v>
      </c>
      <c r="AI84" s="1286">
        <f t="shared" si="41"/>
        <v>960000</v>
      </c>
      <c r="AJ84" s="1286">
        <f t="shared" si="42"/>
        <v>960000</v>
      </c>
      <c r="AK84" s="1272"/>
      <c r="AL84" s="1203"/>
      <c r="AM84" s="1203"/>
      <c r="AN84" s="1203"/>
      <c r="AO84" s="1267"/>
      <c r="AP84" s="1268"/>
      <c r="AQ84" s="1268"/>
      <c r="AR84" s="1268"/>
    </row>
    <row r="85" spans="1:44" s="993" customFormat="1" ht="24" customHeight="1" x14ac:dyDescent="0.15">
      <c r="A85" s="1276" t="s">
        <v>1220</v>
      </c>
      <c r="B85" s="1276" t="str">
        <f t="shared" si="43"/>
        <v>02.06.04.01</v>
      </c>
      <c r="C85" s="1293">
        <v>51</v>
      </c>
      <c r="D85" s="1250" t="s">
        <v>1212</v>
      </c>
      <c r="E85" s="1019" t="s">
        <v>402</v>
      </c>
      <c r="F85" s="1249" t="s">
        <v>128</v>
      </c>
      <c r="G85" s="1250" t="s">
        <v>249</v>
      </c>
      <c r="H85" s="1250"/>
      <c r="I85" s="1250" t="s">
        <v>255</v>
      </c>
      <c r="J85" s="1250">
        <v>2006</v>
      </c>
      <c r="K85" s="1041"/>
      <c r="L85" s="1041" t="s">
        <v>128</v>
      </c>
      <c r="M85" s="1041" t="s">
        <v>128</v>
      </c>
      <c r="N85" s="1041" t="s">
        <v>128</v>
      </c>
      <c r="O85" s="1041" t="s">
        <v>128</v>
      </c>
      <c r="P85" s="1250" t="s">
        <v>130</v>
      </c>
      <c r="Q85" s="1277">
        <v>3570000</v>
      </c>
      <c r="R85" s="1256"/>
      <c r="S85" s="1278" t="str">
        <f t="shared" si="44"/>
        <v>2.06.04</v>
      </c>
      <c r="T85" s="1219" t="str">
        <f t="shared" si="26"/>
        <v>MEJA DAN KURSI KERJA/RAPAT PEJABAT</v>
      </c>
      <c r="U85" s="1218">
        <f t="shared" si="27"/>
        <v>5</v>
      </c>
      <c r="V85" s="1279">
        <f t="shared" si="28"/>
        <v>714000</v>
      </c>
      <c r="W85" s="1218">
        <f t="shared" si="29"/>
        <v>8</v>
      </c>
      <c r="X85" s="1280">
        <f t="shared" si="30"/>
        <v>3570000</v>
      </c>
      <c r="Y85" s="1281">
        <f t="shared" si="31"/>
        <v>0</v>
      </c>
      <c r="Z85" s="1279">
        <f t="shared" si="32"/>
        <v>0</v>
      </c>
      <c r="AA85" s="1279">
        <f t="shared" si="33"/>
        <v>0</v>
      </c>
      <c r="AB85" s="1279">
        <f t="shared" si="34"/>
        <v>0</v>
      </c>
      <c r="AC85" s="1279">
        <f t="shared" si="35"/>
        <v>0</v>
      </c>
      <c r="AD85" s="1282">
        <f t="shared" si="36"/>
        <v>0</v>
      </c>
      <c r="AE85" s="1218">
        <f t="shared" si="37"/>
        <v>2006</v>
      </c>
      <c r="AF85" s="1283">
        <f t="shared" si="38"/>
        <v>0</v>
      </c>
      <c r="AG85" s="1284">
        <f t="shared" si="39"/>
        <v>3570000</v>
      </c>
      <c r="AH85" s="1285">
        <f t="shared" si="40"/>
        <v>3570000</v>
      </c>
      <c r="AI85" s="1286">
        <f t="shared" si="41"/>
        <v>3570000</v>
      </c>
      <c r="AJ85" s="1286">
        <f t="shared" si="42"/>
        <v>3570000</v>
      </c>
      <c r="AK85" s="1272"/>
      <c r="AL85" s="1203"/>
      <c r="AM85" s="1203"/>
      <c r="AN85" s="1203"/>
      <c r="AO85" s="1267"/>
      <c r="AP85" s="1268"/>
      <c r="AQ85" s="1268"/>
      <c r="AR85" s="1268"/>
    </row>
    <row r="86" spans="1:44" s="993" customFormat="1" ht="40" customHeight="1" x14ac:dyDescent="0.15">
      <c r="A86" s="1276" t="s">
        <v>1220</v>
      </c>
      <c r="B86" s="1276" t="str">
        <f t="shared" si="43"/>
        <v>02.06.04.01</v>
      </c>
      <c r="C86" s="1293">
        <v>52</v>
      </c>
      <c r="D86" s="1041" t="s">
        <v>1212</v>
      </c>
      <c r="E86" s="1019" t="s">
        <v>402</v>
      </c>
      <c r="F86" s="1249" t="s">
        <v>128</v>
      </c>
      <c r="G86" s="1250" t="s">
        <v>249</v>
      </c>
      <c r="H86" s="1250"/>
      <c r="I86" s="1250" t="s">
        <v>252</v>
      </c>
      <c r="J86" s="1250">
        <v>2006</v>
      </c>
      <c r="K86" s="1041"/>
      <c r="L86" s="1041" t="s">
        <v>128</v>
      </c>
      <c r="M86" s="1041" t="s">
        <v>128</v>
      </c>
      <c r="N86" s="1041" t="s">
        <v>128</v>
      </c>
      <c r="O86" s="1041" t="s">
        <v>128</v>
      </c>
      <c r="P86" s="1250" t="s">
        <v>130</v>
      </c>
      <c r="Q86" s="1277">
        <v>3570000</v>
      </c>
      <c r="R86" s="1295"/>
      <c r="S86" s="1278" t="str">
        <f t="shared" si="44"/>
        <v>2.06.04</v>
      </c>
      <c r="T86" s="1219" t="str">
        <f t="shared" si="26"/>
        <v>MEJA DAN KURSI KERJA/RAPAT PEJABAT</v>
      </c>
      <c r="U86" s="1218">
        <f t="shared" si="27"/>
        <v>5</v>
      </c>
      <c r="V86" s="1279">
        <f t="shared" si="28"/>
        <v>714000</v>
      </c>
      <c r="W86" s="1218">
        <f t="shared" si="29"/>
        <v>8</v>
      </c>
      <c r="X86" s="1280">
        <f t="shared" si="30"/>
        <v>3570000</v>
      </c>
      <c r="Y86" s="1281">
        <f t="shared" si="31"/>
        <v>0</v>
      </c>
      <c r="Z86" s="1279">
        <f t="shared" si="32"/>
        <v>0</v>
      </c>
      <c r="AA86" s="1279">
        <f t="shared" si="33"/>
        <v>0</v>
      </c>
      <c r="AB86" s="1279">
        <f t="shared" si="34"/>
        <v>0</v>
      </c>
      <c r="AC86" s="1279">
        <f t="shared" si="35"/>
        <v>0</v>
      </c>
      <c r="AD86" s="1282">
        <f t="shared" si="36"/>
        <v>0</v>
      </c>
      <c r="AE86" s="1218">
        <f t="shared" si="37"/>
        <v>2006</v>
      </c>
      <c r="AF86" s="1283">
        <f t="shared" si="38"/>
        <v>0</v>
      </c>
      <c r="AG86" s="1284">
        <f t="shared" si="39"/>
        <v>3570000</v>
      </c>
      <c r="AH86" s="1285">
        <f t="shared" si="40"/>
        <v>3570000</v>
      </c>
      <c r="AI86" s="1286">
        <f t="shared" si="41"/>
        <v>3570000</v>
      </c>
      <c r="AJ86" s="1286">
        <f t="shared" si="42"/>
        <v>3570000</v>
      </c>
      <c r="AK86" s="1272"/>
      <c r="AL86" s="1203"/>
      <c r="AM86" s="1203"/>
      <c r="AN86" s="1203"/>
      <c r="AO86" s="1267"/>
      <c r="AP86" s="1268"/>
      <c r="AQ86" s="1268"/>
      <c r="AR86" s="1268"/>
    </row>
    <row r="87" spans="1:44" s="993" customFormat="1" ht="40" customHeight="1" x14ac:dyDescent="0.15">
      <c r="A87" s="1276" t="s">
        <v>1220</v>
      </c>
      <c r="B87" s="1276" t="str">
        <f t="shared" si="43"/>
        <v>02.06.02.01</v>
      </c>
      <c r="C87" s="1293">
        <v>53</v>
      </c>
      <c r="D87" s="1041" t="s">
        <v>1210</v>
      </c>
      <c r="E87" s="1019" t="s">
        <v>160</v>
      </c>
      <c r="F87" s="1249" t="s">
        <v>128</v>
      </c>
      <c r="G87" s="1250" t="s">
        <v>398</v>
      </c>
      <c r="H87" s="1250"/>
      <c r="I87" s="1250" t="s">
        <v>257</v>
      </c>
      <c r="J87" s="1250">
        <v>2006</v>
      </c>
      <c r="K87" s="1041"/>
      <c r="L87" s="1041" t="s">
        <v>128</v>
      </c>
      <c r="M87" s="1041" t="s">
        <v>128</v>
      </c>
      <c r="N87" s="1041" t="s">
        <v>128</v>
      </c>
      <c r="O87" s="1041" t="s">
        <v>128</v>
      </c>
      <c r="P87" s="1250" t="s">
        <v>130</v>
      </c>
      <c r="Q87" s="1277">
        <v>1470000</v>
      </c>
      <c r="R87" s="1295"/>
      <c r="S87" s="1278" t="str">
        <f t="shared" si="44"/>
        <v>2.06.02</v>
      </c>
      <c r="T87" s="1219" t="str">
        <f t="shared" si="26"/>
        <v>ALAT RUMAH TANGGA</v>
      </c>
      <c r="U87" s="1218">
        <f t="shared" si="27"/>
        <v>5</v>
      </c>
      <c r="V87" s="1279">
        <f t="shared" si="28"/>
        <v>294000</v>
      </c>
      <c r="W87" s="1218">
        <f t="shared" si="29"/>
        <v>8</v>
      </c>
      <c r="X87" s="1280">
        <f t="shared" si="30"/>
        <v>1470000</v>
      </c>
      <c r="Y87" s="1281">
        <f t="shared" si="31"/>
        <v>0</v>
      </c>
      <c r="Z87" s="1279">
        <f t="shared" si="32"/>
        <v>0</v>
      </c>
      <c r="AA87" s="1279">
        <f t="shared" si="33"/>
        <v>0</v>
      </c>
      <c r="AB87" s="1279">
        <f t="shared" si="34"/>
        <v>0</v>
      </c>
      <c r="AC87" s="1279">
        <f t="shared" si="35"/>
        <v>0</v>
      </c>
      <c r="AD87" s="1282">
        <f t="shared" si="36"/>
        <v>0</v>
      </c>
      <c r="AE87" s="1218">
        <f t="shared" si="37"/>
        <v>2006</v>
      </c>
      <c r="AF87" s="1283">
        <f t="shared" si="38"/>
        <v>0</v>
      </c>
      <c r="AG87" s="1284">
        <f t="shared" si="39"/>
        <v>1470000</v>
      </c>
      <c r="AH87" s="1285">
        <f t="shared" si="40"/>
        <v>1470000</v>
      </c>
      <c r="AI87" s="1286">
        <f t="shared" si="41"/>
        <v>1470000</v>
      </c>
      <c r="AJ87" s="1286">
        <f t="shared" si="42"/>
        <v>1470000</v>
      </c>
      <c r="AK87" s="1272"/>
      <c r="AL87" s="1203"/>
      <c r="AM87" s="1203"/>
      <c r="AN87" s="1203"/>
      <c r="AO87" s="1267"/>
      <c r="AP87" s="1268"/>
      <c r="AQ87" s="1268"/>
      <c r="AR87" s="1268"/>
    </row>
    <row r="88" spans="1:44" s="993" customFormat="1" ht="40" customHeight="1" x14ac:dyDescent="0.15">
      <c r="A88" s="1276" t="s">
        <v>1220</v>
      </c>
      <c r="B88" s="1276" t="str">
        <f t="shared" si="43"/>
        <v>02.06.04.01</v>
      </c>
      <c r="C88" s="1293">
        <v>54</v>
      </c>
      <c r="D88" s="1250" t="s">
        <v>215</v>
      </c>
      <c r="E88" s="1019" t="s">
        <v>403</v>
      </c>
      <c r="F88" s="1249" t="s">
        <v>128</v>
      </c>
      <c r="G88" s="1250" t="s">
        <v>249</v>
      </c>
      <c r="H88" s="1041"/>
      <c r="I88" s="1250" t="s">
        <v>254</v>
      </c>
      <c r="J88" s="1250">
        <v>2006</v>
      </c>
      <c r="K88" s="1041"/>
      <c r="L88" s="1041" t="s">
        <v>128</v>
      </c>
      <c r="M88" s="1041" t="s">
        <v>128</v>
      </c>
      <c r="N88" s="1041" t="s">
        <v>128</v>
      </c>
      <c r="O88" s="1041" t="s">
        <v>128</v>
      </c>
      <c r="P88" s="1250" t="s">
        <v>130</v>
      </c>
      <c r="Q88" s="1277">
        <v>810000</v>
      </c>
      <c r="R88" s="1256"/>
      <c r="S88" s="1278" t="str">
        <f t="shared" si="44"/>
        <v>2.06.04</v>
      </c>
      <c r="T88" s="1219" t="str">
        <f t="shared" si="26"/>
        <v>MEJA DAN KURSI KERJA/RAPAT PEJABAT</v>
      </c>
      <c r="U88" s="1218">
        <f t="shared" si="27"/>
        <v>5</v>
      </c>
      <c r="V88" s="1279">
        <f t="shared" si="28"/>
        <v>162000</v>
      </c>
      <c r="W88" s="1218">
        <f t="shared" si="29"/>
        <v>8</v>
      </c>
      <c r="X88" s="1280">
        <f t="shared" si="30"/>
        <v>810000</v>
      </c>
      <c r="Y88" s="1281">
        <f t="shared" si="31"/>
        <v>0</v>
      </c>
      <c r="Z88" s="1279">
        <f t="shared" si="32"/>
        <v>0</v>
      </c>
      <c r="AA88" s="1279">
        <f t="shared" si="33"/>
        <v>0</v>
      </c>
      <c r="AB88" s="1279">
        <f t="shared" si="34"/>
        <v>0</v>
      </c>
      <c r="AC88" s="1279">
        <f t="shared" si="35"/>
        <v>0</v>
      </c>
      <c r="AD88" s="1282">
        <f t="shared" si="36"/>
        <v>0</v>
      </c>
      <c r="AE88" s="1218">
        <f t="shared" si="37"/>
        <v>2006</v>
      </c>
      <c r="AF88" s="1283">
        <f t="shared" si="38"/>
        <v>0</v>
      </c>
      <c r="AG88" s="1284">
        <f t="shared" si="39"/>
        <v>810000</v>
      </c>
      <c r="AH88" s="1285">
        <f t="shared" si="40"/>
        <v>810000</v>
      </c>
      <c r="AI88" s="1286">
        <f t="shared" si="41"/>
        <v>810000</v>
      </c>
      <c r="AJ88" s="1286">
        <f t="shared" si="42"/>
        <v>810000</v>
      </c>
      <c r="AK88" s="1272"/>
      <c r="AL88" s="1203"/>
      <c r="AM88" s="1203"/>
      <c r="AN88" s="1203"/>
      <c r="AO88" s="1267"/>
      <c r="AP88" s="1268"/>
      <c r="AQ88" s="1268"/>
      <c r="AR88" s="1268"/>
    </row>
    <row r="89" spans="1:44" s="993" customFormat="1" ht="40" customHeight="1" x14ac:dyDescent="0.15">
      <c r="A89" s="1276" t="s">
        <v>1220</v>
      </c>
      <c r="B89" s="1276" t="str">
        <f t="shared" si="43"/>
        <v>02.06.04.07</v>
      </c>
      <c r="C89" s="1293">
        <v>55</v>
      </c>
      <c r="D89" s="1250" t="s">
        <v>1209</v>
      </c>
      <c r="E89" s="1019" t="s">
        <v>168</v>
      </c>
      <c r="F89" s="1249" t="s">
        <v>128</v>
      </c>
      <c r="G89" s="1250" t="s">
        <v>249</v>
      </c>
      <c r="H89" s="1041"/>
      <c r="I89" s="1250" t="s">
        <v>404</v>
      </c>
      <c r="J89" s="1250">
        <v>2006</v>
      </c>
      <c r="K89" s="1041"/>
      <c r="L89" s="1041" t="s">
        <v>128</v>
      </c>
      <c r="M89" s="1041" t="s">
        <v>128</v>
      </c>
      <c r="N89" s="1041" t="s">
        <v>128</v>
      </c>
      <c r="O89" s="1041" t="s">
        <v>128</v>
      </c>
      <c r="P89" s="1250" t="s">
        <v>130</v>
      </c>
      <c r="Q89" s="1277">
        <v>1470000</v>
      </c>
      <c r="R89" s="1295"/>
      <c r="S89" s="1278" t="str">
        <f t="shared" si="44"/>
        <v>2.06.04</v>
      </c>
      <c r="T89" s="1219" t="str">
        <f t="shared" si="26"/>
        <v>MEJA DAN KURSI KERJA/RAPAT PEJABAT</v>
      </c>
      <c r="U89" s="1218">
        <f t="shared" si="27"/>
        <v>5</v>
      </c>
      <c r="V89" s="1279">
        <f t="shared" si="28"/>
        <v>294000</v>
      </c>
      <c r="W89" s="1218">
        <f t="shared" si="29"/>
        <v>8</v>
      </c>
      <c r="X89" s="1280">
        <f t="shared" si="30"/>
        <v>1470000</v>
      </c>
      <c r="Y89" s="1281">
        <f t="shared" si="31"/>
        <v>0</v>
      </c>
      <c r="Z89" s="1279">
        <f t="shared" si="32"/>
        <v>0</v>
      </c>
      <c r="AA89" s="1279">
        <f t="shared" si="33"/>
        <v>0</v>
      </c>
      <c r="AB89" s="1279">
        <f t="shared" si="34"/>
        <v>0</v>
      </c>
      <c r="AC89" s="1279">
        <f t="shared" si="35"/>
        <v>0</v>
      </c>
      <c r="AD89" s="1282">
        <f t="shared" si="36"/>
        <v>0</v>
      </c>
      <c r="AE89" s="1218">
        <f t="shared" si="37"/>
        <v>2006</v>
      </c>
      <c r="AF89" s="1283">
        <f t="shared" si="38"/>
        <v>0</v>
      </c>
      <c r="AG89" s="1284">
        <f t="shared" si="39"/>
        <v>1470000</v>
      </c>
      <c r="AH89" s="1285">
        <f t="shared" si="40"/>
        <v>1470000</v>
      </c>
      <c r="AI89" s="1286">
        <f t="shared" si="41"/>
        <v>1470000</v>
      </c>
      <c r="AJ89" s="1286">
        <f t="shared" si="42"/>
        <v>1470000</v>
      </c>
      <c r="AK89" s="1272"/>
      <c r="AL89" s="1203"/>
      <c r="AM89" s="1203"/>
      <c r="AN89" s="1203"/>
      <c r="AO89" s="1267"/>
      <c r="AP89" s="1268"/>
      <c r="AQ89" s="1268"/>
      <c r="AR89" s="1268"/>
    </row>
    <row r="90" spans="1:44" s="993" customFormat="1" ht="40" customHeight="1" x14ac:dyDescent="0.15">
      <c r="A90" s="1276" t="s">
        <v>1220</v>
      </c>
      <c r="B90" s="1276" t="str">
        <f t="shared" si="43"/>
        <v>02.06.04.07</v>
      </c>
      <c r="C90" s="1293">
        <v>56</v>
      </c>
      <c r="D90" s="1250" t="s">
        <v>1209</v>
      </c>
      <c r="E90" s="1019" t="s">
        <v>168</v>
      </c>
      <c r="F90" s="1249" t="s">
        <v>128</v>
      </c>
      <c r="G90" s="1250" t="s">
        <v>249</v>
      </c>
      <c r="H90" s="1041"/>
      <c r="I90" s="1250" t="s">
        <v>404</v>
      </c>
      <c r="J90" s="1250">
        <v>2006</v>
      </c>
      <c r="K90" s="1041"/>
      <c r="L90" s="1041" t="s">
        <v>128</v>
      </c>
      <c r="M90" s="1041" t="s">
        <v>128</v>
      </c>
      <c r="N90" s="1041" t="s">
        <v>128</v>
      </c>
      <c r="O90" s="1041" t="s">
        <v>128</v>
      </c>
      <c r="P90" s="1250" t="s">
        <v>130</v>
      </c>
      <c r="Q90" s="1277">
        <v>1470000</v>
      </c>
      <c r="R90" s="1295"/>
      <c r="S90" s="1278" t="str">
        <f t="shared" si="44"/>
        <v>2.06.04</v>
      </c>
      <c r="T90" s="1219" t="str">
        <f t="shared" si="26"/>
        <v>MEJA DAN KURSI KERJA/RAPAT PEJABAT</v>
      </c>
      <c r="U90" s="1218">
        <f t="shared" si="27"/>
        <v>5</v>
      </c>
      <c r="V90" s="1279">
        <f t="shared" si="28"/>
        <v>294000</v>
      </c>
      <c r="W90" s="1218">
        <f t="shared" si="29"/>
        <v>8</v>
      </c>
      <c r="X90" s="1280">
        <f t="shared" si="30"/>
        <v>1470000</v>
      </c>
      <c r="Y90" s="1281">
        <f t="shared" si="31"/>
        <v>0</v>
      </c>
      <c r="Z90" s="1279">
        <f t="shared" si="32"/>
        <v>0</v>
      </c>
      <c r="AA90" s="1279">
        <f t="shared" si="33"/>
        <v>0</v>
      </c>
      <c r="AB90" s="1279">
        <f t="shared" si="34"/>
        <v>0</v>
      </c>
      <c r="AC90" s="1279">
        <f t="shared" si="35"/>
        <v>0</v>
      </c>
      <c r="AD90" s="1282">
        <f t="shared" si="36"/>
        <v>0</v>
      </c>
      <c r="AE90" s="1218">
        <f t="shared" si="37"/>
        <v>2006</v>
      </c>
      <c r="AF90" s="1283">
        <f t="shared" si="38"/>
        <v>0</v>
      </c>
      <c r="AG90" s="1284">
        <f t="shared" si="39"/>
        <v>1470000</v>
      </c>
      <c r="AH90" s="1285">
        <f t="shared" si="40"/>
        <v>1470000</v>
      </c>
      <c r="AI90" s="1286">
        <f t="shared" si="41"/>
        <v>1470000</v>
      </c>
      <c r="AJ90" s="1286">
        <f t="shared" si="42"/>
        <v>1470000</v>
      </c>
      <c r="AK90" s="1272"/>
      <c r="AL90" s="1203"/>
      <c r="AM90" s="1203"/>
      <c r="AN90" s="1203"/>
      <c r="AO90" s="1267"/>
      <c r="AP90" s="1268"/>
      <c r="AQ90" s="1268"/>
      <c r="AR90" s="1268"/>
    </row>
    <row r="91" spans="1:44" s="993" customFormat="1" ht="24" customHeight="1" x14ac:dyDescent="0.15">
      <c r="A91" s="1276" t="s">
        <v>1220</v>
      </c>
      <c r="B91" s="1276" t="str">
        <f t="shared" si="43"/>
        <v>02.06.04.01</v>
      </c>
      <c r="C91" s="1293">
        <v>57</v>
      </c>
      <c r="D91" s="1250" t="s">
        <v>1212</v>
      </c>
      <c r="E91" s="1019" t="s">
        <v>402</v>
      </c>
      <c r="F91" s="1249" t="s">
        <v>128</v>
      </c>
      <c r="G91" s="1250" t="s">
        <v>249</v>
      </c>
      <c r="H91" s="1041"/>
      <c r="I91" s="1250" t="s">
        <v>255</v>
      </c>
      <c r="J91" s="1250">
        <v>2006</v>
      </c>
      <c r="K91" s="1041"/>
      <c r="L91" s="1041" t="s">
        <v>128</v>
      </c>
      <c r="M91" s="1041" t="s">
        <v>128</v>
      </c>
      <c r="N91" s="1041" t="s">
        <v>128</v>
      </c>
      <c r="O91" s="1041" t="s">
        <v>128</v>
      </c>
      <c r="P91" s="1250" t="s">
        <v>130</v>
      </c>
      <c r="Q91" s="1277">
        <v>6300000</v>
      </c>
      <c r="R91" s="1020"/>
      <c r="S91" s="1278" t="str">
        <f t="shared" si="44"/>
        <v>2.06.04</v>
      </c>
      <c r="T91" s="1219" t="str">
        <f t="shared" si="26"/>
        <v>MEJA DAN KURSI KERJA/RAPAT PEJABAT</v>
      </c>
      <c r="U91" s="1218">
        <f t="shared" si="27"/>
        <v>5</v>
      </c>
      <c r="V91" s="1279">
        <f t="shared" si="28"/>
        <v>1260000</v>
      </c>
      <c r="W91" s="1218">
        <f t="shared" si="29"/>
        <v>8</v>
      </c>
      <c r="X91" s="1280">
        <f t="shared" si="30"/>
        <v>6300000</v>
      </c>
      <c r="Y91" s="1281">
        <f t="shared" si="31"/>
        <v>0</v>
      </c>
      <c r="Z91" s="1279">
        <f t="shared" si="32"/>
        <v>0</v>
      </c>
      <c r="AA91" s="1279">
        <f t="shared" si="33"/>
        <v>0</v>
      </c>
      <c r="AB91" s="1279">
        <f t="shared" si="34"/>
        <v>0</v>
      </c>
      <c r="AC91" s="1279">
        <f t="shared" si="35"/>
        <v>0</v>
      </c>
      <c r="AD91" s="1282">
        <f t="shared" si="36"/>
        <v>0</v>
      </c>
      <c r="AE91" s="1218">
        <f t="shared" si="37"/>
        <v>2006</v>
      </c>
      <c r="AF91" s="1283">
        <f t="shared" si="38"/>
        <v>0</v>
      </c>
      <c r="AG91" s="1284">
        <f t="shared" si="39"/>
        <v>6300000</v>
      </c>
      <c r="AH91" s="1285">
        <f t="shared" si="40"/>
        <v>6300000</v>
      </c>
      <c r="AI91" s="1286">
        <f t="shared" si="41"/>
        <v>6300000</v>
      </c>
      <c r="AJ91" s="1286">
        <f t="shared" si="42"/>
        <v>6300000</v>
      </c>
      <c r="AK91" s="1272"/>
      <c r="AL91" s="1203"/>
      <c r="AM91" s="1203"/>
      <c r="AN91" s="1203"/>
      <c r="AO91" s="1267"/>
      <c r="AP91" s="1268"/>
      <c r="AQ91" s="1268"/>
      <c r="AR91" s="1268"/>
    </row>
    <row r="92" spans="1:44" s="993" customFormat="1" ht="24" customHeight="1" x14ac:dyDescent="0.15">
      <c r="A92" s="1276" t="s">
        <v>1220</v>
      </c>
      <c r="B92" s="1276" t="str">
        <f t="shared" si="43"/>
        <v>02.06.03.05</v>
      </c>
      <c r="C92" s="1293">
        <v>58</v>
      </c>
      <c r="D92" s="1250" t="s">
        <v>340</v>
      </c>
      <c r="E92" s="1019" t="s">
        <v>162</v>
      </c>
      <c r="F92" s="1249" t="s">
        <v>128</v>
      </c>
      <c r="G92" s="1250" t="s">
        <v>405</v>
      </c>
      <c r="H92" s="1041"/>
      <c r="I92" s="1250" t="s">
        <v>140</v>
      </c>
      <c r="J92" s="1250">
        <v>2006</v>
      </c>
      <c r="K92" s="1041"/>
      <c r="L92" s="1041" t="s">
        <v>128</v>
      </c>
      <c r="M92" s="1041" t="s">
        <v>128</v>
      </c>
      <c r="N92" s="1041" t="s">
        <v>128</v>
      </c>
      <c r="O92" s="1041" t="s">
        <v>128</v>
      </c>
      <c r="P92" s="1250" t="s">
        <v>130</v>
      </c>
      <c r="Q92" s="1277">
        <v>1146600</v>
      </c>
      <c r="R92" s="1256"/>
      <c r="S92" s="1278" t="str">
        <f t="shared" si="44"/>
        <v>2.06.03</v>
      </c>
      <c r="T92" s="1219" t="str">
        <f t="shared" si="26"/>
        <v>KOMPUTER</v>
      </c>
      <c r="U92" s="1218">
        <f t="shared" si="27"/>
        <v>4</v>
      </c>
      <c r="V92" s="1279">
        <f t="shared" si="28"/>
        <v>286650</v>
      </c>
      <c r="W92" s="1218">
        <f t="shared" si="29"/>
        <v>8</v>
      </c>
      <c r="X92" s="1280">
        <f t="shared" si="30"/>
        <v>1146600</v>
      </c>
      <c r="Y92" s="1281">
        <f t="shared" si="31"/>
        <v>0</v>
      </c>
      <c r="Z92" s="1279">
        <f t="shared" si="32"/>
        <v>0</v>
      </c>
      <c r="AA92" s="1279">
        <f t="shared" si="33"/>
        <v>0</v>
      </c>
      <c r="AB92" s="1279">
        <f t="shared" si="34"/>
        <v>0</v>
      </c>
      <c r="AC92" s="1279">
        <f t="shared" si="35"/>
        <v>0</v>
      </c>
      <c r="AD92" s="1282">
        <f t="shared" si="36"/>
        <v>0</v>
      </c>
      <c r="AE92" s="1218">
        <f t="shared" si="37"/>
        <v>2006</v>
      </c>
      <c r="AF92" s="1283">
        <f t="shared" si="38"/>
        <v>0</v>
      </c>
      <c r="AG92" s="1284">
        <f t="shared" si="39"/>
        <v>1146600</v>
      </c>
      <c r="AH92" s="1285">
        <f t="shared" si="40"/>
        <v>1146600</v>
      </c>
      <c r="AI92" s="1286">
        <f t="shared" si="41"/>
        <v>1146600</v>
      </c>
      <c r="AJ92" s="1286">
        <f t="shared" si="42"/>
        <v>1146600</v>
      </c>
      <c r="AK92" s="1272"/>
      <c r="AL92" s="1203"/>
      <c r="AM92" s="1203"/>
      <c r="AN92" s="1203"/>
      <c r="AO92" s="1267"/>
      <c r="AP92" s="1268"/>
      <c r="AQ92" s="1268"/>
      <c r="AR92" s="1268"/>
    </row>
    <row r="93" spans="1:44" s="993" customFormat="1" ht="24" customHeight="1" x14ac:dyDescent="0.15">
      <c r="A93" s="1276" t="s">
        <v>1220</v>
      </c>
      <c r="B93" s="1276" t="str">
        <f t="shared" si="43"/>
        <v>02.06.02.04</v>
      </c>
      <c r="C93" s="1293">
        <v>59</v>
      </c>
      <c r="D93" s="1250" t="s">
        <v>221</v>
      </c>
      <c r="E93" s="1019" t="s">
        <v>158</v>
      </c>
      <c r="F93" s="1249" t="s">
        <v>128</v>
      </c>
      <c r="G93" s="1250" t="s">
        <v>251</v>
      </c>
      <c r="H93" s="1041"/>
      <c r="I93" s="1250" t="s">
        <v>140</v>
      </c>
      <c r="J93" s="1250">
        <v>2006</v>
      </c>
      <c r="K93" s="1041"/>
      <c r="L93" s="1041" t="s">
        <v>128</v>
      </c>
      <c r="M93" s="1041" t="s">
        <v>128</v>
      </c>
      <c r="N93" s="1041" t="s">
        <v>128</v>
      </c>
      <c r="O93" s="1041" t="s">
        <v>128</v>
      </c>
      <c r="P93" s="1250" t="s">
        <v>130</v>
      </c>
      <c r="Q93" s="1277">
        <v>2200000</v>
      </c>
      <c r="R93" s="1295"/>
      <c r="S93" s="1278" t="str">
        <f t="shared" si="44"/>
        <v>2.06.02</v>
      </c>
      <c r="T93" s="1219" t="str">
        <f t="shared" si="26"/>
        <v>ALAT RUMAH TANGGA</v>
      </c>
      <c r="U93" s="1218">
        <f t="shared" si="27"/>
        <v>5</v>
      </c>
      <c r="V93" s="1279">
        <f t="shared" si="28"/>
        <v>440000</v>
      </c>
      <c r="W93" s="1218">
        <f t="shared" si="29"/>
        <v>8</v>
      </c>
      <c r="X93" s="1280">
        <f t="shared" si="30"/>
        <v>2200000</v>
      </c>
      <c r="Y93" s="1281">
        <f t="shared" si="31"/>
        <v>0</v>
      </c>
      <c r="Z93" s="1279">
        <f t="shared" si="32"/>
        <v>0</v>
      </c>
      <c r="AA93" s="1279">
        <f t="shared" si="33"/>
        <v>0</v>
      </c>
      <c r="AB93" s="1279">
        <f t="shared" si="34"/>
        <v>0</v>
      </c>
      <c r="AC93" s="1279">
        <f t="shared" si="35"/>
        <v>0</v>
      </c>
      <c r="AD93" s="1282">
        <f t="shared" si="36"/>
        <v>0</v>
      </c>
      <c r="AE93" s="1218">
        <f t="shared" si="37"/>
        <v>2006</v>
      </c>
      <c r="AF93" s="1283">
        <f t="shared" si="38"/>
        <v>0</v>
      </c>
      <c r="AG93" s="1284">
        <f t="shared" si="39"/>
        <v>2200000</v>
      </c>
      <c r="AH93" s="1285">
        <f t="shared" si="40"/>
        <v>2200000</v>
      </c>
      <c r="AI93" s="1286">
        <f t="shared" si="41"/>
        <v>2200000</v>
      </c>
      <c r="AJ93" s="1286">
        <f t="shared" si="42"/>
        <v>2200000</v>
      </c>
      <c r="AK93" s="1272"/>
      <c r="AL93" s="1203"/>
      <c r="AM93" s="1203"/>
      <c r="AN93" s="1203"/>
      <c r="AO93" s="1267"/>
      <c r="AP93" s="1268"/>
      <c r="AQ93" s="1268"/>
      <c r="AR93" s="1268"/>
    </row>
    <row r="94" spans="1:44" s="1298" customFormat="1" ht="37" customHeight="1" x14ac:dyDescent="0.15">
      <c r="A94" s="1276" t="s">
        <v>1220</v>
      </c>
      <c r="B94" s="1276" t="str">
        <f t="shared" si="43"/>
        <v>02.06.04.01</v>
      </c>
      <c r="C94" s="1293">
        <v>60</v>
      </c>
      <c r="D94" s="1250" t="s">
        <v>1213</v>
      </c>
      <c r="E94" s="1019" t="s">
        <v>407</v>
      </c>
      <c r="F94" s="1249" t="s">
        <v>128</v>
      </c>
      <c r="G94" s="1250" t="s">
        <v>249</v>
      </c>
      <c r="H94" s="1041"/>
      <c r="I94" s="1250" t="s">
        <v>404</v>
      </c>
      <c r="J94" s="1250">
        <v>2006</v>
      </c>
      <c r="K94" s="1041"/>
      <c r="L94" s="1041" t="s">
        <v>128</v>
      </c>
      <c r="M94" s="1041" t="s">
        <v>128</v>
      </c>
      <c r="N94" s="1041" t="s">
        <v>128</v>
      </c>
      <c r="O94" s="1041" t="s">
        <v>128</v>
      </c>
      <c r="P94" s="1250" t="s">
        <v>130</v>
      </c>
      <c r="Q94" s="1277">
        <v>9450000</v>
      </c>
      <c r="R94" s="1020"/>
      <c r="S94" s="1278" t="str">
        <f t="shared" si="44"/>
        <v>2.06.04</v>
      </c>
      <c r="T94" s="1219" t="str">
        <f t="shared" si="26"/>
        <v>MEJA DAN KURSI KERJA/RAPAT PEJABAT</v>
      </c>
      <c r="U94" s="1218">
        <f t="shared" si="27"/>
        <v>5</v>
      </c>
      <c r="V94" s="1279">
        <f t="shared" si="28"/>
        <v>1890000</v>
      </c>
      <c r="W94" s="1218">
        <f t="shared" si="29"/>
        <v>8</v>
      </c>
      <c r="X94" s="1280">
        <f t="shared" si="30"/>
        <v>9450000</v>
      </c>
      <c r="Y94" s="1281">
        <f t="shared" si="31"/>
        <v>0</v>
      </c>
      <c r="Z94" s="1279">
        <f t="shared" si="32"/>
        <v>0</v>
      </c>
      <c r="AA94" s="1279">
        <f t="shared" si="33"/>
        <v>0</v>
      </c>
      <c r="AB94" s="1279">
        <f t="shared" si="34"/>
        <v>0</v>
      </c>
      <c r="AC94" s="1279">
        <f t="shared" si="35"/>
        <v>0</v>
      </c>
      <c r="AD94" s="1282">
        <f t="shared" si="36"/>
        <v>0</v>
      </c>
      <c r="AE94" s="1218">
        <f t="shared" si="37"/>
        <v>2006</v>
      </c>
      <c r="AF94" s="1283">
        <f t="shared" si="38"/>
        <v>0</v>
      </c>
      <c r="AG94" s="1284">
        <f t="shared" si="39"/>
        <v>9450000</v>
      </c>
      <c r="AH94" s="1285">
        <f t="shared" si="40"/>
        <v>9450000</v>
      </c>
      <c r="AI94" s="1286">
        <f t="shared" si="41"/>
        <v>9450000</v>
      </c>
      <c r="AJ94" s="1286">
        <f t="shared" si="42"/>
        <v>9450000</v>
      </c>
      <c r="AK94" s="1272"/>
      <c r="AL94" s="1203"/>
      <c r="AM94" s="1297"/>
      <c r="AN94" s="1297"/>
      <c r="AO94" s="1267"/>
      <c r="AP94" s="1268"/>
      <c r="AQ94" s="1268"/>
      <c r="AR94" s="1268"/>
    </row>
    <row r="95" spans="1:44" s="993" customFormat="1" ht="37" customHeight="1" x14ac:dyDescent="0.15">
      <c r="A95" s="1276" t="s">
        <v>1220</v>
      </c>
      <c r="B95" s="1276" t="str">
        <f t="shared" si="43"/>
        <v>02.06.04.07</v>
      </c>
      <c r="C95" s="1293">
        <v>61</v>
      </c>
      <c r="D95" s="1250" t="s">
        <v>954</v>
      </c>
      <c r="E95" s="1019" t="s">
        <v>161</v>
      </c>
      <c r="F95" s="1249" t="s">
        <v>128</v>
      </c>
      <c r="G95" s="1250" t="s">
        <v>249</v>
      </c>
      <c r="H95" s="1041"/>
      <c r="I95" s="1250" t="s">
        <v>252</v>
      </c>
      <c r="J95" s="1250">
        <v>2006</v>
      </c>
      <c r="K95" s="1041"/>
      <c r="L95" s="1041" t="s">
        <v>128</v>
      </c>
      <c r="M95" s="1041" t="s">
        <v>128</v>
      </c>
      <c r="N95" s="1041" t="s">
        <v>128</v>
      </c>
      <c r="O95" s="1041" t="s">
        <v>128</v>
      </c>
      <c r="P95" s="1250" t="s">
        <v>130</v>
      </c>
      <c r="Q95" s="1277">
        <v>1400000</v>
      </c>
      <c r="R95" s="1295"/>
      <c r="S95" s="1278" t="str">
        <f t="shared" si="44"/>
        <v>2.06.04</v>
      </c>
      <c r="T95" s="1219" t="str">
        <f t="shared" si="26"/>
        <v>MEJA DAN KURSI KERJA/RAPAT PEJABAT</v>
      </c>
      <c r="U95" s="1218">
        <f t="shared" si="27"/>
        <v>5</v>
      </c>
      <c r="V95" s="1279">
        <f t="shared" si="28"/>
        <v>280000</v>
      </c>
      <c r="W95" s="1218">
        <f t="shared" si="29"/>
        <v>8</v>
      </c>
      <c r="X95" s="1280">
        <f t="shared" si="30"/>
        <v>1400000</v>
      </c>
      <c r="Y95" s="1281">
        <f t="shared" si="31"/>
        <v>0</v>
      </c>
      <c r="Z95" s="1279">
        <f t="shared" si="32"/>
        <v>0</v>
      </c>
      <c r="AA95" s="1279">
        <f t="shared" si="33"/>
        <v>0</v>
      </c>
      <c r="AB95" s="1279">
        <f t="shared" si="34"/>
        <v>0</v>
      </c>
      <c r="AC95" s="1279">
        <f t="shared" si="35"/>
        <v>0</v>
      </c>
      <c r="AD95" s="1282">
        <f t="shared" si="36"/>
        <v>0</v>
      </c>
      <c r="AE95" s="1218">
        <f t="shared" si="37"/>
        <v>2006</v>
      </c>
      <c r="AF95" s="1283">
        <f t="shared" si="38"/>
        <v>0</v>
      </c>
      <c r="AG95" s="1284">
        <f t="shared" si="39"/>
        <v>1400000</v>
      </c>
      <c r="AH95" s="1285">
        <f t="shared" si="40"/>
        <v>1400000</v>
      </c>
      <c r="AI95" s="1286">
        <f t="shared" si="41"/>
        <v>1400000</v>
      </c>
      <c r="AJ95" s="1286">
        <f t="shared" si="42"/>
        <v>1400000</v>
      </c>
      <c r="AK95" s="1272"/>
      <c r="AL95" s="1203"/>
      <c r="AM95" s="1203"/>
      <c r="AN95" s="1203"/>
      <c r="AO95" s="1267"/>
      <c r="AP95" s="1268"/>
      <c r="AQ95" s="1268"/>
      <c r="AR95" s="1268"/>
    </row>
    <row r="96" spans="1:44" s="993" customFormat="1" ht="24" customHeight="1" x14ac:dyDescent="0.15">
      <c r="A96" s="1276" t="s">
        <v>1220</v>
      </c>
      <c r="B96" s="1276" t="str">
        <f t="shared" si="43"/>
        <v>02.06.04.01</v>
      </c>
      <c r="C96" s="1293">
        <v>62</v>
      </c>
      <c r="D96" s="1250" t="s">
        <v>215</v>
      </c>
      <c r="E96" s="1019" t="s">
        <v>445</v>
      </c>
      <c r="F96" s="1249" t="s">
        <v>128</v>
      </c>
      <c r="G96" s="1250" t="s">
        <v>249</v>
      </c>
      <c r="H96" s="1041"/>
      <c r="I96" s="1250" t="s">
        <v>254</v>
      </c>
      <c r="J96" s="1250">
        <v>2006</v>
      </c>
      <c r="K96" s="1041"/>
      <c r="L96" s="1041" t="s">
        <v>128</v>
      </c>
      <c r="M96" s="1041" t="s">
        <v>128</v>
      </c>
      <c r="N96" s="1041" t="s">
        <v>128</v>
      </c>
      <c r="O96" s="1041" t="s">
        <v>128</v>
      </c>
      <c r="P96" s="1250" t="s">
        <v>130</v>
      </c>
      <c r="Q96" s="1277">
        <v>680000</v>
      </c>
      <c r="R96" s="1020"/>
      <c r="S96" s="1278" t="str">
        <f t="shared" si="44"/>
        <v>2.06.04</v>
      </c>
      <c r="T96" s="1219" t="str">
        <f t="shared" si="26"/>
        <v>MEJA DAN KURSI KERJA/RAPAT PEJABAT</v>
      </c>
      <c r="U96" s="1218">
        <f t="shared" si="27"/>
        <v>5</v>
      </c>
      <c r="V96" s="1279">
        <f t="shared" si="28"/>
        <v>136000</v>
      </c>
      <c r="W96" s="1218">
        <f t="shared" si="29"/>
        <v>8</v>
      </c>
      <c r="X96" s="1280">
        <f t="shared" si="30"/>
        <v>680000</v>
      </c>
      <c r="Y96" s="1281">
        <f t="shared" si="31"/>
        <v>0</v>
      </c>
      <c r="Z96" s="1279">
        <f t="shared" si="32"/>
        <v>0</v>
      </c>
      <c r="AA96" s="1279">
        <f t="shared" si="33"/>
        <v>0</v>
      </c>
      <c r="AB96" s="1279">
        <f t="shared" si="34"/>
        <v>0</v>
      </c>
      <c r="AC96" s="1279">
        <f t="shared" si="35"/>
        <v>0</v>
      </c>
      <c r="AD96" s="1282">
        <f t="shared" si="36"/>
        <v>0</v>
      </c>
      <c r="AE96" s="1218">
        <f t="shared" si="37"/>
        <v>2006</v>
      </c>
      <c r="AF96" s="1283">
        <f t="shared" si="38"/>
        <v>0</v>
      </c>
      <c r="AG96" s="1284">
        <f t="shared" si="39"/>
        <v>680000</v>
      </c>
      <c r="AH96" s="1285">
        <f t="shared" si="40"/>
        <v>680000</v>
      </c>
      <c r="AI96" s="1286">
        <f t="shared" si="41"/>
        <v>680000</v>
      </c>
      <c r="AJ96" s="1286">
        <f t="shared" si="42"/>
        <v>680000</v>
      </c>
      <c r="AK96" s="1272"/>
      <c r="AL96" s="1203"/>
      <c r="AM96" s="1203"/>
      <c r="AN96" s="1203"/>
      <c r="AO96" s="1267"/>
      <c r="AP96" s="1268"/>
      <c r="AQ96" s="1268"/>
      <c r="AR96" s="1268"/>
    </row>
    <row r="97" spans="1:44" s="993" customFormat="1" ht="24" customHeight="1" x14ac:dyDescent="0.15">
      <c r="A97" s="1276" t="s">
        <v>1220</v>
      </c>
      <c r="B97" s="1276" t="str">
        <f t="shared" si="43"/>
        <v>02.06.04.03</v>
      </c>
      <c r="C97" s="1293">
        <v>63</v>
      </c>
      <c r="D97" s="1250" t="s">
        <v>670</v>
      </c>
      <c r="E97" s="1019" t="s">
        <v>442</v>
      </c>
      <c r="F97" s="1249" t="s">
        <v>128</v>
      </c>
      <c r="G97" s="1250" t="s">
        <v>249</v>
      </c>
      <c r="H97" s="1041"/>
      <c r="I97" s="1250" t="s">
        <v>257</v>
      </c>
      <c r="J97" s="1250">
        <v>2006</v>
      </c>
      <c r="K97" s="1041"/>
      <c r="L97" s="1041" t="s">
        <v>128</v>
      </c>
      <c r="M97" s="1041" t="s">
        <v>128</v>
      </c>
      <c r="N97" s="1041" t="s">
        <v>128</v>
      </c>
      <c r="O97" s="1041" t="s">
        <v>128</v>
      </c>
      <c r="P97" s="1250" t="s">
        <v>130</v>
      </c>
      <c r="Q97" s="1277">
        <v>2800000</v>
      </c>
      <c r="R97" s="1256"/>
      <c r="S97" s="1278" t="str">
        <f t="shared" si="44"/>
        <v>2.06.04</v>
      </c>
      <c r="T97" s="1219" t="str">
        <f t="shared" si="26"/>
        <v>MEJA DAN KURSI KERJA/RAPAT PEJABAT</v>
      </c>
      <c r="U97" s="1218">
        <f t="shared" si="27"/>
        <v>5</v>
      </c>
      <c r="V97" s="1279">
        <f t="shared" si="28"/>
        <v>560000</v>
      </c>
      <c r="W97" s="1218">
        <f t="shared" si="29"/>
        <v>8</v>
      </c>
      <c r="X97" s="1280">
        <f t="shared" si="30"/>
        <v>2800000</v>
      </c>
      <c r="Y97" s="1281">
        <f t="shared" si="31"/>
        <v>0</v>
      </c>
      <c r="Z97" s="1279">
        <f t="shared" si="32"/>
        <v>0</v>
      </c>
      <c r="AA97" s="1279">
        <f t="shared" si="33"/>
        <v>0</v>
      </c>
      <c r="AB97" s="1279">
        <f t="shared" si="34"/>
        <v>0</v>
      </c>
      <c r="AC97" s="1279">
        <f t="shared" si="35"/>
        <v>0</v>
      </c>
      <c r="AD97" s="1282">
        <f t="shared" si="36"/>
        <v>0</v>
      </c>
      <c r="AE97" s="1218">
        <f t="shared" si="37"/>
        <v>2006</v>
      </c>
      <c r="AF97" s="1283">
        <f t="shared" si="38"/>
        <v>0</v>
      </c>
      <c r="AG97" s="1284">
        <f t="shared" si="39"/>
        <v>2800000</v>
      </c>
      <c r="AH97" s="1285">
        <f t="shared" si="40"/>
        <v>2800000</v>
      </c>
      <c r="AI97" s="1286">
        <f t="shared" si="41"/>
        <v>2800000</v>
      </c>
      <c r="AJ97" s="1286">
        <f t="shared" si="42"/>
        <v>2800000</v>
      </c>
      <c r="AK97" s="1272"/>
      <c r="AL97" s="1203"/>
      <c r="AM97" s="1203"/>
      <c r="AN97" s="1203"/>
      <c r="AO97" s="1267"/>
      <c r="AP97" s="1268"/>
      <c r="AQ97" s="1268"/>
      <c r="AR97" s="1268"/>
    </row>
    <row r="98" spans="1:44" s="993" customFormat="1" ht="24" customHeight="1" x14ac:dyDescent="0.15">
      <c r="A98" s="1276" t="s">
        <v>1220</v>
      </c>
      <c r="B98" s="1276" t="str">
        <f t="shared" si="43"/>
        <v>02.06.01.01</v>
      </c>
      <c r="C98" s="1293">
        <v>64</v>
      </c>
      <c r="D98" s="1250" t="s">
        <v>227</v>
      </c>
      <c r="E98" s="1019" t="s">
        <v>1017</v>
      </c>
      <c r="F98" s="1249" t="s">
        <v>128</v>
      </c>
      <c r="G98" s="1250" t="s">
        <v>1118</v>
      </c>
      <c r="H98" s="1250" t="s">
        <v>275</v>
      </c>
      <c r="I98" s="1250" t="s">
        <v>256</v>
      </c>
      <c r="J98" s="1250">
        <v>2007</v>
      </c>
      <c r="K98" s="1041" t="s">
        <v>128</v>
      </c>
      <c r="L98" s="1041" t="s">
        <v>128</v>
      </c>
      <c r="M98" s="1041" t="s">
        <v>128</v>
      </c>
      <c r="N98" s="1041" t="s">
        <v>128</v>
      </c>
      <c r="O98" s="1041" t="s">
        <v>128</v>
      </c>
      <c r="P98" s="1250" t="s">
        <v>130</v>
      </c>
      <c r="Q98" s="1277">
        <v>3570355.32498</v>
      </c>
      <c r="R98" s="1295"/>
      <c r="S98" s="1278" t="str">
        <f t="shared" si="44"/>
        <v>2.06.01</v>
      </c>
      <c r="T98" s="1219" t="str">
        <f t="shared" si="26"/>
        <v>ALAT KANTOR</v>
      </c>
      <c r="U98" s="1218">
        <f t="shared" si="27"/>
        <v>5</v>
      </c>
      <c r="V98" s="1279">
        <f t="shared" si="28"/>
        <v>714071.06499600003</v>
      </c>
      <c r="W98" s="1218">
        <f t="shared" si="29"/>
        <v>7</v>
      </c>
      <c r="X98" s="1280">
        <f t="shared" si="30"/>
        <v>3570355.32498</v>
      </c>
      <c r="Y98" s="1281">
        <f t="shared" si="31"/>
        <v>0</v>
      </c>
      <c r="Z98" s="1279">
        <f t="shared" si="32"/>
        <v>0</v>
      </c>
      <c r="AA98" s="1279">
        <f t="shared" si="33"/>
        <v>0</v>
      </c>
      <c r="AB98" s="1279">
        <f t="shared" si="34"/>
        <v>0</v>
      </c>
      <c r="AC98" s="1279">
        <f t="shared" si="35"/>
        <v>0</v>
      </c>
      <c r="AD98" s="1282">
        <f t="shared" si="36"/>
        <v>0</v>
      </c>
      <c r="AE98" s="1218">
        <f t="shared" si="37"/>
        <v>2007</v>
      </c>
      <c r="AF98" s="1283">
        <f t="shared" si="38"/>
        <v>0</v>
      </c>
      <c r="AG98" s="1284">
        <f t="shared" si="39"/>
        <v>3570355.32498</v>
      </c>
      <c r="AH98" s="1285">
        <f t="shared" si="40"/>
        <v>3570355.32498</v>
      </c>
      <c r="AI98" s="1286">
        <f t="shared" si="41"/>
        <v>3570355.32498</v>
      </c>
      <c r="AJ98" s="1286">
        <f t="shared" si="42"/>
        <v>3570355.32498</v>
      </c>
      <c r="AK98" s="1272"/>
      <c r="AL98" s="1203"/>
      <c r="AM98" s="1203"/>
      <c r="AN98" s="1203"/>
      <c r="AO98" s="1267"/>
      <c r="AP98" s="1268"/>
      <c r="AQ98" s="1268"/>
      <c r="AR98" s="1268"/>
    </row>
    <row r="99" spans="1:44" s="993" customFormat="1" ht="24" customHeight="1" x14ac:dyDescent="0.15">
      <c r="A99" s="1276" t="s">
        <v>1220</v>
      </c>
      <c r="B99" s="1276" t="str">
        <f t="shared" si="43"/>
        <v>02.06.01.01</v>
      </c>
      <c r="C99" s="1293">
        <v>65</v>
      </c>
      <c r="D99" s="1250" t="s">
        <v>227</v>
      </c>
      <c r="E99" s="1019" t="s">
        <v>1017</v>
      </c>
      <c r="F99" s="1249" t="s">
        <v>128</v>
      </c>
      <c r="G99" s="1250" t="s">
        <v>1118</v>
      </c>
      <c r="H99" s="1250" t="s">
        <v>275</v>
      </c>
      <c r="I99" s="1250" t="s">
        <v>256</v>
      </c>
      <c r="J99" s="1250">
        <v>2007</v>
      </c>
      <c r="K99" s="1041" t="s">
        <v>128</v>
      </c>
      <c r="L99" s="1041" t="s">
        <v>128</v>
      </c>
      <c r="M99" s="1041" t="s">
        <v>128</v>
      </c>
      <c r="N99" s="1041" t="s">
        <v>128</v>
      </c>
      <c r="O99" s="1041" t="s">
        <v>128</v>
      </c>
      <c r="P99" s="1250" t="s">
        <v>130</v>
      </c>
      <c r="Q99" s="1277">
        <v>3570355.32498</v>
      </c>
      <c r="R99" s="1295"/>
      <c r="S99" s="1278" t="str">
        <f t="shared" si="44"/>
        <v>2.06.01</v>
      </c>
      <c r="T99" s="1219" t="str">
        <f t="shared" ref="T99:T162" si="45">VLOOKUP(S99,kelompok,2,0)</f>
        <v>ALAT KANTOR</v>
      </c>
      <c r="U99" s="1218">
        <f t="shared" ref="U99:U162" si="46">VLOOKUP(S99,MASAMANFAAT,4,0)</f>
        <v>5</v>
      </c>
      <c r="V99" s="1279">
        <f t="shared" ref="V99:V162" si="47">(Q99)/U99</f>
        <v>714071.06499600003</v>
      </c>
      <c r="W99" s="1218">
        <f t="shared" ref="W99:W162" si="48">2013-AE99+1</f>
        <v>7</v>
      </c>
      <c r="X99" s="1280">
        <f t="shared" ref="X99:X162" si="49">IF(W99&gt;U99,Q99,V99*W99)</f>
        <v>3570355.32498</v>
      </c>
      <c r="Y99" s="1281">
        <f t="shared" ref="Y99:Y162" si="50">IF(Q99=X99,0,V99)</f>
        <v>0</v>
      </c>
      <c r="Z99" s="1279">
        <f t="shared" ref="Z99:Z162" si="51">IF(Q99=X99+Y99,0,V99)</f>
        <v>0</v>
      </c>
      <c r="AA99" s="1279">
        <f t="shared" ref="AA99:AA162" si="52">IF(Q99=X99+Y99+Z99,0,V99)</f>
        <v>0</v>
      </c>
      <c r="AB99" s="1279">
        <f t="shared" ref="AB99:AB162" si="53">IF(Q99=X99+Y99+Z99+AA99,0,V99)</f>
        <v>0</v>
      </c>
      <c r="AC99" s="1279">
        <f t="shared" ref="AC99:AC162" si="54">IF(Q99=X99+Y99+Z99+AA99+AB99,0,V99)</f>
        <v>0</v>
      </c>
      <c r="AD99" s="1282">
        <f t="shared" ref="AD99:AD162" si="55">IF(Q99=X99+Y99+Z99+AA99+AB99+AC99,0,V99)</f>
        <v>0</v>
      </c>
      <c r="AE99" s="1218">
        <f t="shared" ref="AE99:AE162" si="56">J99</f>
        <v>2007</v>
      </c>
      <c r="AF99" s="1283">
        <f t="shared" ref="AF99:AF162" si="57">Q99-(X99+Y99+Z99+AA99+AB99+AC99+AD99)</f>
        <v>0</v>
      </c>
      <c r="AG99" s="1284">
        <f t="shared" ref="AG99:AG162" si="58">X99+Y99+Z99+AA99</f>
        <v>3570355.32498</v>
      </c>
      <c r="AH99" s="1285">
        <f t="shared" si="40"/>
        <v>3570355.32498</v>
      </c>
      <c r="AI99" s="1286">
        <f t="shared" si="41"/>
        <v>3570355.32498</v>
      </c>
      <c r="AJ99" s="1286">
        <f t="shared" si="42"/>
        <v>3570355.32498</v>
      </c>
      <c r="AK99" s="1272"/>
      <c r="AL99" s="1203"/>
      <c r="AM99" s="1203"/>
      <c r="AN99" s="1203"/>
      <c r="AO99" s="1267"/>
      <c r="AP99" s="1268"/>
      <c r="AQ99" s="1268"/>
      <c r="AR99" s="1268"/>
    </row>
    <row r="100" spans="1:44" s="993" customFormat="1" ht="24" customHeight="1" x14ac:dyDescent="0.15">
      <c r="A100" s="1276" t="s">
        <v>1220</v>
      </c>
      <c r="B100" s="1276" t="str">
        <f t="shared" si="43"/>
        <v>02.06.01.01</v>
      </c>
      <c r="C100" s="1293">
        <v>66</v>
      </c>
      <c r="D100" s="1250" t="s">
        <v>227</v>
      </c>
      <c r="E100" s="1019" t="s">
        <v>1017</v>
      </c>
      <c r="F100" s="1249" t="s">
        <v>128</v>
      </c>
      <c r="G100" s="1250" t="s">
        <v>1118</v>
      </c>
      <c r="H100" s="1250" t="s">
        <v>275</v>
      </c>
      <c r="I100" s="1250" t="s">
        <v>256</v>
      </c>
      <c r="J100" s="1250">
        <v>2007</v>
      </c>
      <c r="K100" s="1041" t="s">
        <v>128</v>
      </c>
      <c r="L100" s="1041" t="s">
        <v>128</v>
      </c>
      <c r="M100" s="1041" t="s">
        <v>128</v>
      </c>
      <c r="N100" s="1041" t="s">
        <v>128</v>
      </c>
      <c r="O100" s="1041" t="s">
        <v>128</v>
      </c>
      <c r="P100" s="1250" t="s">
        <v>130</v>
      </c>
      <c r="Q100" s="1277">
        <v>3570355.32498</v>
      </c>
      <c r="R100" s="1295"/>
      <c r="S100" s="1278" t="str">
        <f t="shared" si="44"/>
        <v>2.06.01</v>
      </c>
      <c r="T100" s="1219" t="str">
        <f t="shared" si="45"/>
        <v>ALAT KANTOR</v>
      </c>
      <c r="U100" s="1218">
        <f t="shared" si="46"/>
        <v>5</v>
      </c>
      <c r="V100" s="1279">
        <f t="shared" si="47"/>
        <v>714071.06499600003</v>
      </c>
      <c r="W100" s="1218">
        <f t="shared" si="48"/>
        <v>7</v>
      </c>
      <c r="X100" s="1280">
        <f t="shared" si="49"/>
        <v>3570355.32498</v>
      </c>
      <c r="Y100" s="1281">
        <f t="shared" si="50"/>
        <v>0</v>
      </c>
      <c r="Z100" s="1279">
        <f t="shared" si="51"/>
        <v>0</v>
      </c>
      <c r="AA100" s="1279">
        <f t="shared" si="52"/>
        <v>0</v>
      </c>
      <c r="AB100" s="1279">
        <f t="shared" si="53"/>
        <v>0</v>
      </c>
      <c r="AC100" s="1279">
        <f t="shared" si="54"/>
        <v>0</v>
      </c>
      <c r="AD100" s="1282">
        <f t="shared" si="55"/>
        <v>0</v>
      </c>
      <c r="AE100" s="1218">
        <f t="shared" si="56"/>
        <v>2007</v>
      </c>
      <c r="AF100" s="1283">
        <f t="shared" si="57"/>
        <v>0</v>
      </c>
      <c r="AG100" s="1284">
        <f t="shared" si="58"/>
        <v>3570355.32498</v>
      </c>
      <c r="AH100" s="1285">
        <f t="shared" ref="AH100:AH162" si="59">X100+Y100+Z100+AA100+AB100</f>
        <v>3570355.32498</v>
      </c>
      <c r="AI100" s="1286">
        <f t="shared" ref="AI100:AI162" si="60">X100+Y100+Z100+AA100+AB100+AC100</f>
        <v>3570355.32498</v>
      </c>
      <c r="AJ100" s="1286">
        <f t="shared" ref="AJ100:AJ163" si="61">X100+Y100+Z100+AA100+AB100+AC100+AD100</f>
        <v>3570355.32498</v>
      </c>
      <c r="AK100" s="1272"/>
      <c r="AL100" s="1203"/>
      <c r="AM100" s="1203"/>
      <c r="AN100" s="1203"/>
      <c r="AO100" s="1267"/>
      <c r="AP100" s="1268"/>
      <c r="AQ100" s="1268"/>
      <c r="AR100" s="1268"/>
    </row>
    <row r="101" spans="1:44" s="993" customFormat="1" ht="24" customHeight="1" x14ac:dyDescent="0.15">
      <c r="A101" s="1276" t="s">
        <v>1220</v>
      </c>
      <c r="B101" s="1276" t="str">
        <f t="shared" si="43"/>
        <v>02.06.01.01</v>
      </c>
      <c r="C101" s="1293">
        <v>67</v>
      </c>
      <c r="D101" s="1250" t="s">
        <v>227</v>
      </c>
      <c r="E101" s="1019" t="s">
        <v>1017</v>
      </c>
      <c r="F101" s="1249" t="s">
        <v>128</v>
      </c>
      <c r="G101" s="1250" t="s">
        <v>1118</v>
      </c>
      <c r="H101" s="1250" t="s">
        <v>275</v>
      </c>
      <c r="I101" s="1250" t="s">
        <v>256</v>
      </c>
      <c r="J101" s="1250">
        <v>2007</v>
      </c>
      <c r="K101" s="1041" t="s">
        <v>128</v>
      </c>
      <c r="L101" s="1041" t="s">
        <v>128</v>
      </c>
      <c r="M101" s="1041" t="s">
        <v>128</v>
      </c>
      <c r="N101" s="1041" t="s">
        <v>128</v>
      </c>
      <c r="O101" s="1041" t="s">
        <v>128</v>
      </c>
      <c r="P101" s="1250" t="s">
        <v>130</v>
      </c>
      <c r="Q101" s="1277">
        <v>3570355.32498</v>
      </c>
      <c r="R101" s="1295"/>
      <c r="S101" s="1278" t="str">
        <f t="shared" si="44"/>
        <v>2.06.01</v>
      </c>
      <c r="T101" s="1219" t="str">
        <f t="shared" si="45"/>
        <v>ALAT KANTOR</v>
      </c>
      <c r="U101" s="1218">
        <f t="shared" si="46"/>
        <v>5</v>
      </c>
      <c r="V101" s="1279">
        <f t="shared" si="47"/>
        <v>714071.06499600003</v>
      </c>
      <c r="W101" s="1218">
        <f t="shared" si="48"/>
        <v>7</v>
      </c>
      <c r="X101" s="1280">
        <f t="shared" si="49"/>
        <v>3570355.32498</v>
      </c>
      <c r="Y101" s="1281">
        <f t="shared" si="50"/>
        <v>0</v>
      </c>
      <c r="Z101" s="1279">
        <f t="shared" si="51"/>
        <v>0</v>
      </c>
      <c r="AA101" s="1279">
        <f t="shared" si="52"/>
        <v>0</v>
      </c>
      <c r="AB101" s="1279">
        <f t="shared" si="53"/>
        <v>0</v>
      </c>
      <c r="AC101" s="1279">
        <f t="shared" si="54"/>
        <v>0</v>
      </c>
      <c r="AD101" s="1282">
        <f t="shared" si="55"/>
        <v>0</v>
      </c>
      <c r="AE101" s="1218">
        <f t="shared" si="56"/>
        <v>2007</v>
      </c>
      <c r="AF101" s="1283">
        <f t="shared" si="57"/>
        <v>0</v>
      </c>
      <c r="AG101" s="1284">
        <f t="shared" si="58"/>
        <v>3570355.32498</v>
      </c>
      <c r="AH101" s="1285">
        <f t="shared" si="59"/>
        <v>3570355.32498</v>
      </c>
      <c r="AI101" s="1286">
        <f t="shared" si="60"/>
        <v>3570355.32498</v>
      </c>
      <c r="AJ101" s="1286">
        <f t="shared" si="61"/>
        <v>3570355.32498</v>
      </c>
      <c r="AK101" s="1272"/>
      <c r="AL101" s="1203"/>
      <c r="AM101" s="1203"/>
      <c r="AN101" s="1203"/>
      <c r="AO101" s="1267"/>
      <c r="AP101" s="1268"/>
      <c r="AQ101" s="1268"/>
      <c r="AR101" s="1268"/>
    </row>
    <row r="102" spans="1:44" s="993" customFormat="1" ht="24" customHeight="1" x14ac:dyDescent="0.15">
      <c r="A102" s="1276" t="s">
        <v>1220</v>
      </c>
      <c r="B102" s="1276" t="str">
        <f t="shared" si="43"/>
        <v>02.06.04.07</v>
      </c>
      <c r="C102" s="1293">
        <v>68</v>
      </c>
      <c r="D102" s="1250" t="s">
        <v>954</v>
      </c>
      <c r="E102" s="1019" t="s">
        <v>161</v>
      </c>
      <c r="F102" s="1249" t="s">
        <v>128</v>
      </c>
      <c r="G102" s="1250" t="s">
        <v>1119</v>
      </c>
      <c r="H102" s="1250" t="s">
        <v>278</v>
      </c>
      <c r="I102" s="1250" t="s">
        <v>256</v>
      </c>
      <c r="J102" s="1250">
        <v>2007</v>
      </c>
      <c r="K102" s="1041" t="s">
        <v>128</v>
      </c>
      <c r="L102" s="1041" t="s">
        <v>128</v>
      </c>
      <c r="M102" s="1041" t="s">
        <v>128</v>
      </c>
      <c r="N102" s="1041" t="s">
        <v>128</v>
      </c>
      <c r="O102" s="1041" t="s">
        <v>128</v>
      </c>
      <c r="P102" s="1250" t="s">
        <v>130</v>
      </c>
      <c r="Q102" s="1277">
        <v>1989197.97</v>
      </c>
      <c r="R102" s="1295"/>
      <c r="S102" s="1278" t="str">
        <f t="shared" si="44"/>
        <v>2.06.04</v>
      </c>
      <c r="T102" s="1219" t="str">
        <f t="shared" si="45"/>
        <v>MEJA DAN KURSI KERJA/RAPAT PEJABAT</v>
      </c>
      <c r="U102" s="1218">
        <f t="shared" si="46"/>
        <v>5</v>
      </c>
      <c r="V102" s="1279">
        <f t="shared" si="47"/>
        <v>397839.59399999998</v>
      </c>
      <c r="W102" s="1218">
        <f t="shared" si="48"/>
        <v>7</v>
      </c>
      <c r="X102" s="1280">
        <f t="shared" si="49"/>
        <v>1989197.97</v>
      </c>
      <c r="Y102" s="1281">
        <f t="shared" si="50"/>
        <v>0</v>
      </c>
      <c r="Z102" s="1279">
        <f t="shared" si="51"/>
        <v>0</v>
      </c>
      <c r="AA102" s="1279">
        <f t="shared" si="52"/>
        <v>0</v>
      </c>
      <c r="AB102" s="1279">
        <f t="shared" si="53"/>
        <v>0</v>
      </c>
      <c r="AC102" s="1279">
        <f t="shared" si="54"/>
        <v>0</v>
      </c>
      <c r="AD102" s="1282">
        <f t="shared" si="55"/>
        <v>0</v>
      </c>
      <c r="AE102" s="1218">
        <f t="shared" si="56"/>
        <v>2007</v>
      </c>
      <c r="AF102" s="1283">
        <f t="shared" si="57"/>
        <v>0</v>
      </c>
      <c r="AG102" s="1284">
        <f t="shared" si="58"/>
        <v>1989197.97</v>
      </c>
      <c r="AH102" s="1285">
        <f t="shared" si="59"/>
        <v>1989197.97</v>
      </c>
      <c r="AI102" s="1286">
        <f t="shared" si="60"/>
        <v>1989197.97</v>
      </c>
      <c r="AJ102" s="1286">
        <f t="shared" si="61"/>
        <v>1989197.97</v>
      </c>
      <c r="AK102" s="1272"/>
      <c r="AL102" s="1203"/>
      <c r="AM102" s="1203"/>
      <c r="AN102" s="1203"/>
      <c r="AO102" s="1267"/>
      <c r="AP102" s="1268"/>
      <c r="AQ102" s="1268"/>
      <c r="AR102" s="1268"/>
    </row>
    <row r="103" spans="1:44" s="993" customFormat="1" ht="24" customHeight="1" x14ac:dyDescent="0.15">
      <c r="A103" s="1276" t="s">
        <v>1220</v>
      </c>
      <c r="B103" s="1276" t="str">
        <f t="shared" si="43"/>
        <v>02.06.04.07</v>
      </c>
      <c r="C103" s="1293">
        <v>69</v>
      </c>
      <c r="D103" s="1250" t="s">
        <v>954</v>
      </c>
      <c r="E103" s="1019" t="s">
        <v>161</v>
      </c>
      <c r="F103" s="1249" t="s">
        <v>128</v>
      </c>
      <c r="G103" s="1250" t="s">
        <v>1119</v>
      </c>
      <c r="H103" s="1250" t="s">
        <v>278</v>
      </c>
      <c r="I103" s="1250" t="s">
        <v>256</v>
      </c>
      <c r="J103" s="1250">
        <v>2007</v>
      </c>
      <c r="K103" s="1041" t="s">
        <v>128</v>
      </c>
      <c r="L103" s="1041" t="s">
        <v>128</v>
      </c>
      <c r="M103" s="1041" t="s">
        <v>128</v>
      </c>
      <c r="N103" s="1041" t="s">
        <v>128</v>
      </c>
      <c r="O103" s="1041" t="s">
        <v>128</v>
      </c>
      <c r="P103" s="1250" t="s">
        <v>130</v>
      </c>
      <c r="Q103" s="1277">
        <v>1989197.97</v>
      </c>
      <c r="R103" s="1295"/>
      <c r="S103" s="1278" t="str">
        <f t="shared" si="44"/>
        <v>2.06.04</v>
      </c>
      <c r="T103" s="1219" t="str">
        <f t="shared" si="45"/>
        <v>MEJA DAN KURSI KERJA/RAPAT PEJABAT</v>
      </c>
      <c r="U103" s="1218">
        <f t="shared" si="46"/>
        <v>5</v>
      </c>
      <c r="V103" s="1279">
        <f t="shared" si="47"/>
        <v>397839.59399999998</v>
      </c>
      <c r="W103" s="1218">
        <f t="shared" si="48"/>
        <v>7</v>
      </c>
      <c r="X103" s="1280">
        <f t="shared" si="49"/>
        <v>1989197.97</v>
      </c>
      <c r="Y103" s="1281">
        <f t="shared" si="50"/>
        <v>0</v>
      </c>
      <c r="Z103" s="1279">
        <f t="shared" si="51"/>
        <v>0</v>
      </c>
      <c r="AA103" s="1279">
        <f t="shared" si="52"/>
        <v>0</v>
      </c>
      <c r="AB103" s="1279">
        <f t="shared" si="53"/>
        <v>0</v>
      </c>
      <c r="AC103" s="1279">
        <f t="shared" si="54"/>
        <v>0</v>
      </c>
      <c r="AD103" s="1282">
        <f t="shared" si="55"/>
        <v>0</v>
      </c>
      <c r="AE103" s="1218">
        <f t="shared" si="56"/>
        <v>2007</v>
      </c>
      <c r="AF103" s="1283">
        <f t="shared" si="57"/>
        <v>0</v>
      </c>
      <c r="AG103" s="1284">
        <f t="shared" si="58"/>
        <v>1989197.97</v>
      </c>
      <c r="AH103" s="1285">
        <f t="shared" si="59"/>
        <v>1989197.97</v>
      </c>
      <c r="AI103" s="1286">
        <f t="shared" si="60"/>
        <v>1989197.97</v>
      </c>
      <c r="AJ103" s="1286">
        <f t="shared" si="61"/>
        <v>1989197.97</v>
      </c>
      <c r="AK103" s="1272"/>
      <c r="AL103" s="1203"/>
      <c r="AM103" s="1203"/>
      <c r="AN103" s="1203"/>
      <c r="AO103" s="1267"/>
      <c r="AP103" s="1268"/>
      <c r="AQ103" s="1268"/>
      <c r="AR103" s="1268"/>
    </row>
    <row r="104" spans="1:44" s="993" customFormat="1" ht="24" customHeight="1" x14ac:dyDescent="0.15">
      <c r="A104" s="1276" t="s">
        <v>1220</v>
      </c>
      <c r="B104" s="1276" t="str">
        <f t="shared" si="43"/>
        <v>02.06.01.04</v>
      </c>
      <c r="C104" s="1293">
        <v>70</v>
      </c>
      <c r="D104" s="1250" t="s">
        <v>220</v>
      </c>
      <c r="E104" s="1019" t="s">
        <v>1018</v>
      </c>
      <c r="F104" s="1249" t="s">
        <v>128</v>
      </c>
      <c r="G104" s="1250" t="s">
        <v>269</v>
      </c>
      <c r="H104" s="1250" t="s">
        <v>278</v>
      </c>
      <c r="I104" s="1250" t="s">
        <v>256</v>
      </c>
      <c r="J104" s="1250">
        <v>2007</v>
      </c>
      <c r="K104" s="1041" t="s">
        <v>128</v>
      </c>
      <c r="L104" s="1041" t="s">
        <v>128</v>
      </c>
      <c r="M104" s="1041" t="s">
        <v>128</v>
      </c>
      <c r="N104" s="1041" t="s">
        <v>128</v>
      </c>
      <c r="O104" s="1041" t="s">
        <v>128</v>
      </c>
      <c r="P104" s="1250" t="s">
        <v>130</v>
      </c>
      <c r="Q104" s="1277">
        <v>3057754.31</v>
      </c>
      <c r="R104" s="1295"/>
      <c r="S104" s="1278" t="str">
        <f t="shared" si="44"/>
        <v>2.06.01</v>
      </c>
      <c r="T104" s="1219" t="str">
        <f t="shared" si="45"/>
        <v>ALAT KANTOR</v>
      </c>
      <c r="U104" s="1218">
        <f t="shared" si="46"/>
        <v>5</v>
      </c>
      <c r="V104" s="1279">
        <f t="shared" si="47"/>
        <v>611550.86199999996</v>
      </c>
      <c r="W104" s="1218">
        <f t="shared" si="48"/>
        <v>7</v>
      </c>
      <c r="X104" s="1280">
        <f t="shared" si="49"/>
        <v>3057754.31</v>
      </c>
      <c r="Y104" s="1281">
        <f t="shared" si="50"/>
        <v>0</v>
      </c>
      <c r="Z104" s="1279">
        <f t="shared" si="51"/>
        <v>0</v>
      </c>
      <c r="AA104" s="1279">
        <f t="shared" si="52"/>
        <v>0</v>
      </c>
      <c r="AB104" s="1279">
        <f t="shared" si="53"/>
        <v>0</v>
      </c>
      <c r="AC104" s="1279">
        <f t="shared" si="54"/>
        <v>0</v>
      </c>
      <c r="AD104" s="1282">
        <f t="shared" si="55"/>
        <v>0</v>
      </c>
      <c r="AE104" s="1218">
        <f t="shared" si="56"/>
        <v>2007</v>
      </c>
      <c r="AF104" s="1283">
        <f t="shared" si="57"/>
        <v>0</v>
      </c>
      <c r="AG104" s="1284">
        <f t="shared" si="58"/>
        <v>3057754.31</v>
      </c>
      <c r="AH104" s="1285">
        <f t="shared" si="59"/>
        <v>3057754.31</v>
      </c>
      <c r="AI104" s="1286">
        <f t="shared" si="60"/>
        <v>3057754.31</v>
      </c>
      <c r="AJ104" s="1286">
        <f t="shared" si="61"/>
        <v>3057754.31</v>
      </c>
      <c r="AK104" s="1272"/>
      <c r="AL104" s="1203"/>
      <c r="AM104" s="1203"/>
      <c r="AN104" s="1203"/>
      <c r="AO104" s="1267"/>
      <c r="AP104" s="1268"/>
      <c r="AQ104" s="1268"/>
      <c r="AR104" s="1268"/>
    </row>
    <row r="105" spans="1:44" s="993" customFormat="1" ht="24" customHeight="1" x14ac:dyDescent="0.15">
      <c r="A105" s="1276" t="s">
        <v>1220</v>
      </c>
      <c r="B105" s="1276" t="str">
        <f t="shared" si="43"/>
        <v>02.06.01.04</v>
      </c>
      <c r="C105" s="1293">
        <v>71</v>
      </c>
      <c r="D105" s="1250" t="s">
        <v>220</v>
      </c>
      <c r="E105" s="1019" t="s">
        <v>1018</v>
      </c>
      <c r="F105" s="1249" t="s">
        <v>128</v>
      </c>
      <c r="G105" s="1250" t="s">
        <v>269</v>
      </c>
      <c r="H105" s="1250" t="s">
        <v>278</v>
      </c>
      <c r="I105" s="1250" t="s">
        <v>256</v>
      </c>
      <c r="J105" s="1250">
        <v>2007</v>
      </c>
      <c r="K105" s="1041" t="s">
        <v>128</v>
      </c>
      <c r="L105" s="1041" t="s">
        <v>128</v>
      </c>
      <c r="M105" s="1041" t="s">
        <v>128</v>
      </c>
      <c r="N105" s="1041" t="s">
        <v>128</v>
      </c>
      <c r="O105" s="1041" t="s">
        <v>128</v>
      </c>
      <c r="P105" s="1250" t="s">
        <v>130</v>
      </c>
      <c r="Q105" s="1277">
        <v>3057754.31</v>
      </c>
      <c r="R105" s="1295"/>
      <c r="S105" s="1278" t="str">
        <f t="shared" si="44"/>
        <v>2.06.01</v>
      </c>
      <c r="T105" s="1219" t="str">
        <f t="shared" si="45"/>
        <v>ALAT KANTOR</v>
      </c>
      <c r="U105" s="1218">
        <f t="shared" si="46"/>
        <v>5</v>
      </c>
      <c r="V105" s="1279">
        <f t="shared" si="47"/>
        <v>611550.86199999996</v>
      </c>
      <c r="W105" s="1218">
        <f t="shared" si="48"/>
        <v>7</v>
      </c>
      <c r="X105" s="1280">
        <f t="shared" si="49"/>
        <v>3057754.31</v>
      </c>
      <c r="Y105" s="1281">
        <f t="shared" si="50"/>
        <v>0</v>
      </c>
      <c r="Z105" s="1279">
        <f t="shared" si="51"/>
        <v>0</v>
      </c>
      <c r="AA105" s="1279">
        <f t="shared" si="52"/>
        <v>0</v>
      </c>
      <c r="AB105" s="1279">
        <f t="shared" si="53"/>
        <v>0</v>
      </c>
      <c r="AC105" s="1279">
        <f t="shared" si="54"/>
        <v>0</v>
      </c>
      <c r="AD105" s="1282">
        <f t="shared" si="55"/>
        <v>0</v>
      </c>
      <c r="AE105" s="1218">
        <f t="shared" si="56"/>
        <v>2007</v>
      </c>
      <c r="AF105" s="1283">
        <f t="shared" si="57"/>
        <v>0</v>
      </c>
      <c r="AG105" s="1284">
        <f t="shared" si="58"/>
        <v>3057754.31</v>
      </c>
      <c r="AH105" s="1285">
        <f t="shared" si="59"/>
        <v>3057754.31</v>
      </c>
      <c r="AI105" s="1286">
        <f t="shared" si="60"/>
        <v>3057754.31</v>
      </c>
      <c r="AJ105" s="1286">
        <f t="shared" si="61"/>
        <v>3057754.31</v>
      </c>
      <c r="AK105" s="1272"/>
      <c r="AL105" s="1203"/>
      <c r="AM105" s="1203"/>
      <c r="AN105" s="1203"/>
      <c r="AO105" s="1267"/>
      <c r="AP105" s="1268"/>
      <c r="AQ105" s="1268"/>
      <c r="AR105" s="1268"/>
    </row>
    <row r="106" spans="1:44" s="993" customFormat="1" ht="24" customHeight="1" x14ac:dyDescent="0.15">
      <c r="A106" s="1276" t="s">
        <v>1220</v>
      </c>
      <c r="B106" s="1276" t="str">
        <f t="shared" si="43"/>
        <v>02.06.01.04</v>
      </c>
      <c r="C106" s="1293">
        <v>72</v>
      </c>
      <c r="D106" s="1250" t="s">
        <v>220</v>
      </c>
      <c r="E106" s="1019" t="s">
        <v>1019</v>
      </c>
      <c r="F106" s="1249" t="s">
        <v>128</v>
      </c>
      <c r="G106" s="1250" t="s">
        <v>1119</v>
      </c>
      <c r="H106" s="1250" t="s">
        <v>365</v>
      </c>
      <c r="I106" s="1250" t="s">
        <v>482</v>
      </c>
      <c r="J106" s="1250">
        <v>2007</v>
      </c>
      <c r="K106" s="1041" t="s">
        <v>128</v>
      </c>
      <c r="L106" s="1041" t="s">
        <v>128</v>
      </c>
      <c r="M106" s="1041" t="s">
        <v>128</v>
      </c>
      <c r="N106" s="1041" t="s">
        <v>128</v>
      </c>
      <c r="O106" s="1041" t="s">
        <v>128</v>
      </c>
      <c r="P106" s="1250" t="s">
        <v>130</v>
      </c>
      <c r="Q106" s="1277">
        <v>2323995.29</v>
      </c>
      <c r="R106" s="1256"/>
      <c r="S106" s="1278" t="str">
        <f t="shared" si="44"/>
        <v>2.06.01</v>
      </c>
      <c r="T106" s="1219" t="str">
        <f t="shared" si="45"/>
        <v>ALAT KANTOR</v>
      </c>
      <c r="U106" s="1218">
        <f t="shared" si="46"/>
        <v>5</v>
      </c>
      <c r="V106" s="1279">
        <f t="shared" si="47"/>
        <v>464799.05800000002</v>
      </c>
      <c r="W106" s="1218">
        <f t="shared" si="48"/>
        <v>7</v>
      </c>
      <c r="X106" s="1280">
        <f t="shared" si="49"/>
        <v>2323995.29</v>
      </c>
      <c r="Y106" s="1281">
        <f t="shared" si="50"/>
        <v>0</v>
      </c>
      <c r="Z106" s="1279">
        <f t="shared" si="51"/>
        <v>0</v>
      </c>
      <c r="AA106" s="1279">
        <f t="shared" si="52"/>
        <v>0</v>
      </c>
      <c r="AB106" s="1279">
        <f t="shared" si="53"/>
        <v>0</v>
      </c>
      <c r="AC106" s="1279">
        <f t="shared" si="54"/>
        <v>0</v>
      </c>
      <c r="AD106" s="1282">
        <f t="shared" si="55"/>
        <v>0</v>
      </c>
      <c r="AE106" s="1218">
        <f t="shared" si="56"/>
        <v>2007</v>
      </c>
      <c r="AF106" s="1283">
        <f t="shared" si="57"/>
        <v>0</v>
      </c>
      <c r="AG106" s="1284">
        <f t="shared" si="58"/>
        <v>2323995.29</v>
      </c>
      <c r="AH106" s="1285">
        <f t="shared" si="59"/>
        <v>2323995.29</v>
      </c>
      <c r="AI106" s="1286">
        <f t="shared" si="60"/>
        <v>2323995.29</v>
      </c>
      <c r="AJ106" s="1286">
        <f t="shared" si="61"/>
        <v>2323995.29</v>
      </c>
      <c r="AK106" s="1272"/>
      <c r="AL106" s="1203"/>
      <c r="AM106" s="1203"/>
      <c r="AN106" s="1203"/>
      <c r="AO106" s="1267"/>
      <c r="AP106" s="1268"/>
      <c r="AQ106" s="1268"/>
      <c r="AR106" s="1268"/>
    </row>
    <row r="107" spans="1:44" s="993" customFormat="1" ht="24" customHeight="1" x14ac:dyDescent="0.15">
      <c r="A107" s="1276" t="s">
        <v>1220</v>
      </c>
      <c r="B107" s="1276" t="str">
        <f t="shared" si="43"/>
        <v>02.06.01.04</v>
      </c>
      <c r="C107" s="1293">
        <v>73</v>
      </c>
      <c r="D107" s="1250" t="s">
        <v>220</v>
      </c>
      <c r="E107" s="1019" t="s">
        <v>1018</v>
      </c>
      <c r="F107" s="1249" t="s">
        <v>128</v>
      </c>
      <c r="G107" s="1250" t="s">
        <v>258</v>
      </c>
      <c r="H107" s="1250" t="s">
        <v>278</v>
      </c>
      <c r="I107" s="1250" t="s">
        <v>256</v>
      </c>
      <c r="J107" s="1250">
        <v>2007</v>
      </c>
      <c r="K107" s="1041" t="s">
        <v>128</v>
      </c>
      <c r="L107" s="1041" t="s">
        <v>128</v>
      </c>
      <c r="M107" s="1041" t="s">
        <v>128</v>
      </c>
      <c r="N107" s="1041" t="s">
        <v>128</v>
      </c>
      <c r="O107" s="1041" t="s">
        <v>128</v>
      </c>
      <c r="P107" s="1250" t="s">
        <v>130</v>
      </c>
      <c r="Q107" s="1277">
        <v>2142213.1949990001</v>
      </c>
      <c r="R107" s="1295"/>
      <c r="S107" s="1278" t="str">
        <f t="shared" si="44"/>
        <v>2.06.01</v>
      </c>
      <c r="T107" s="1219" t="str">
        <f t="shared" si="45"/>
        <v>ALAT KANTOR</v>
      </c>
      <c r="U107" s="1218">
        <f t="shared" si="46"/>
        <v>5</v>
      </c>
      <c r="V107" s="1279">
        <f t="shared" si="47"/>
        <v>428442.63899980002</v>
      </c>
      <c r="W107" s="1218">
        <f t="shared" si="48"/>
        <v>7</v>
      </c>
      <c r="X107" s="1280">
        <f t="shared" si="49"/>
        <v>2142213.1949990001</v>
      </c>
      <c r="Y107" s="1281">
        <f t="shared" si="50"/>
        <v>0</v>
      </c>
      <c r="Z107" s="1279">
        <f t="shared" si="51"/>
        <v>0</v>
      </c>
      <c r="AA107" s="1279">
        <f t="shared" si="52"/>
        <v>0</v>
      </c>
      <c r="AB107" s="1279">
        <f t="shared" si="53"/>
        <v>0</v>
      </c>
      <c r="AC107" s="1279">
        <f t="shared" si="54"/>
        <v>0</v>
      </c>
      <c r="AD107" s="1282">
        <f t="shared" si="55"/>
        <v>0</v>
      </c>
      <c r="AE107" s="1218">
        <f t="shared" si="56"/>
        <v>2007</v>
      </c>
      <c r="AF107" s="1283">
        <f t="shared" si="57"/>
        <v>0</v>
      </c>
      <c r="AG107" s="1284">
        <f t="shared" si="58"/>
        <v>2142213.1949990001</v>
      </c>
      <c r="AH107" s="1285">
        <f t="shared" si="59"/>
        <v>2142213.1949990001</v>
      </c>
      <c r="AI107" s="1286">
        <f t="shared" si="60"/>
        <v>2142213.1949990001</v>
      </c>
      <c r="AJ107" s="1286">
        <f t="shared" si="61"/>
        <v>2142213.1949990001</v>
      </c>
      <c r="AK107" s="1272"/>
      <c r="AL107" s="1203"/>
      <c r="AM107" s="1203"/>
      <c r="AN107" s="1203"/>
      <c r="AO107" s="1267"/>
      <c r="AP107" s="1268"/>
      <c r="AQ107" s="1268"/>
      <c r="AR107" s="1268"/>
    </row>
    <row r="108" spans="1:44" s="993" customFormat="1" ht="24" customHeight="1" x14ac:dyDescent="0.15">
      <c r="A108" s="1276" t="s">
        <v>1220</v>
      </c>
      <c r="B108" s="1276" t="str">
        <f t="shared" si="43"/>
        <v>02.06.01.04</v>
      </c>
      <c r="C108" s="1293">
        <v>74</v>
      </c>
      <c r="D108" s="1250" t="s">
        <v>220</v>
      </c>
      <c r="E108" s="1019" t="s">
        <v>1019</v>
      </c>
      <c r="F108" s="1249" t="s">
        <v>128</v>
      </c>
      <c r="G108" s="1250" t="s">
        <v>258</v>
      </c>
      <c r="H108" s="1250" t="s">
        <v>275</v>
      </c>
      <c r="I108" s="1250" t="s">
        <v>256</v>
      </c>
      <c r="J108" s="1250">
        <v>2007</v>
      </c>
      <c r="K108" s="1041" t="s">
        <v>128</v>
      </c>
      <c r="L108" s="1041" t="s">
        <v>128</v>
      </c>
      <c r="M108" s="1041" t="s">
        <v>128</v>
      </c>
      <c r="N108" s="1041" t="s">
        <v>128</v>
      </c>
      <c r="O108" s="1041" t="s">
        <v>128</v>
      </c>
      <c r="P108" s="1250" t="s">
        <v>130</v>
      </c>
      <c r="Q108" s="1277">
        <v>2142213.1949990001</v>
      </c>
      <c r="R108" s="1256"/>
      <c r="S108" s="1278" t="str">
        <f t="shared" si="44"/>
        <v>2.06.01</v>
      </c>
      <c r="T108" s="1219" t="str">
        <f t="shared" si="45"/>
        <v>ALAT KANTOR</v>
      </c>
      <c r="U108" s="1218">
        <f t="shared" si="46"/>
        <v>5</v>
      </c>
      <c r="V108" s="1279">
        <f t="shared" si="47"/>
        <v>428442.63899980002</v>
      </c>
      <c r="W108" s="1218">
        <f t="shared" si="48"/>
        <v>7</v>
      </c>
      <c r="X108" s="1280">
        <f t="shared" si="49"/>
        <v>2142213.1949990001</v>
      </c>
      <c r="Y108" s="1281">
        <f t="shared" si="50"/>
        <v>0</v>
      </c>
      <c r="Z108" s="1279">
        <f t="shared" si="51"/>
        <v>0</v>
      </c>
      <c r="AA108" s="1279">
        <f t="shared" si="52"/>
        <v>0</v>
      </c>
      <c r="AB108" s="1279">
        <f t="shared" si="53"/>
        <v>0</v>
      </c>
      <c r="AC108" s="1279">
        <f t="shared" si="54"/>
        <v>0</v>
      </c>
      <c r="AD108" s="1282">
        <f t="shared" si="55"/>
        <v>0</v>
      </c>
      <c r="AE108" s="1218">
        <f t="shared" si="56"/>
        <v>2007</v>
      </c>
      <c r="AF108" s="1283">
        <f t="shared" si="57"/>
        <v>0</v>
      </c>
      <c r="AG108" s="1284">
        <f t="shared" si="58"/>
        <v>2142213.1949990001</v>
      </c>
      <c r="AH108" s="1285">
        <f t="shared" si="59"/>
        <v>2142213.1949990001</v>
      </c>
      <c r="AI108" s="1286">
        <f t="shared" si="60"/>
        <v>2142213.1949990001</v>
      </c>
      <c r="AJ108" s="1286">
        <f t="shared" si="61"/>
        <v>2142213.1949990001</v>
      </c>
      <c r="AK108" s="1272"/>
      <c r="AL108" s="1203"/>
      <c r="AM108" s="1203"/>
      <c r="AN108" s="1203"/>
      <c r="AO108" s="1267"/>
      <c r="AP108" s="1268"/>
      <c r="AQ108" s="1268"/>
      <c r="AR108" s="1268"/>
    </row>
    <row r="109" spans="1:44" s="993" customFormat="1" ht="24" customHeight="1" x14ac:dyDescent="0.15">
      <c r="A109" s="1276" t="s">
        <v>1220</v>
      </c>
      <c r="B109" s="1276" t="str">
        <f t="shared" si="43"/>
        <v>02.06.01.04</v>
      </c>
      <c r="C109" s="1293">
        <v>75</v>
      </c>
      <c r="D109" s="1250" t="s">
        <v>220</v>
      </c>
      <c r="E109" s="1019" t="s">
        <v>1018</v>
      </c>
      <c r="F109" s="1249" t="s">
        <v>128</v>
      </c>
      <c r="G109" s="1250" t="s">
        <v>258</v>
      </c>
      <c r="H109" s="1250" t="s">
        <v>278</v>
      </c>
      <c r="I109" s="1250" t="s">
        <v>256</v>
      </c>
      <c r="J109" s="1250">
        <v>2007</v>
      </c>
      <c r="K109" s="1041" t="s">
        <v>128</v>
      </c>
      <c r="L109" s="1041" t="s">
        <v>128</v>
      </c>
      <c r="M109" s="1041" t="s">
        <v>128</v>
      </c>
      <c r="N109" s="1041" t="s">
        <v>128</v>
      </c>
      <c r="O109" s="1041" t="s">
        <v>128</v>
      </c>
      <c r="P109" s="1250" t="s">
        <v>130</v>
      </c>
      <c r="Q109" s="1277">
        <v>2142213.19</v>
      </c>
      <c r="R109" s="1295"/>
      <c r="S109" s="1278" t="str">
        <f t="shared" si="44"/>
        <v>2.06.01</v>
      </c>
      <c r="T109" s="1219" t="str">
        <f t="shared" si="45"/>
        <v>ALAT KANTOR</v>
      </c>
      <c r="U109" s="1218">
        <f t="shared" si="46"/>
        <v>5</v>
      </c>
      <c r="V109" s="1279">
        <f t="shared" si="47"/>
        <v>428442.63799999998</v>
      </c>
      <c r="W109" s="1218">
        <f t="shared" si="48"/>
        <v>7</v>
      </c>
      <c r="X109" s="1280">
        <f t="shared" si="49"/>
        <v>2142213.19</v>
      </c>
      <c r="Y109" s="1281">
        <f t="shared" si="50"/>
        <v>0</v>
      </c>
      <c r="Z109" s="1279">
        <f t="shared" si="51"/>
        <v>0</v>
      </c>
      <c r="AA109" s="1279">
        <f t="shared" si="52"/>
        <v>0</v>
      </c>
      <c r="AB109" s="1279">
        <f t="shared" si="53"/>
        <v>0</v>
      </c>
      <c r="AC109" s="1279">
        <f t="shared" si="54"/>
        <v>0</v>
      </c>
      <c r="AD109" s="1282">
        <f t="shared" si="55"/>
        <v>0</v>
      </c>
      <c r="AE109" s="1218">
        <f t="shared" si="56"/>
        <v>2007</v>
      </c>
      <c r="AF109" s="1283">
        <f t="shared" si="57"/>
        <v>0</v>
      </c>
      <c r="AG109" s="1284">
        <f t="shared" si="58"/>
        <v>2142213.19</v>
      </c>
      <c r="AH109" s="1285">
        <f t="shared" si="59"/>
        <v>2142213.19</v>
      </c>
      <c r="AI109" s="1286">
        <f t="shared" si="60"/>
        <v>2142213.19</v>
      </c>
      <c r="AJ109" s="1286">
        <f t="shared" si="61"/>
        <v>2142213.19</v>
      </c>
      <c r="AK109" s="1272"/>
      <c r="AL109" s="1203"/>
      <c r="AM109" s="1203"/>
      <c r="AN109" s="1203"/>
      <c r="AO109" s="1267"/>
      <c r="AP109" s="1268"/>
      <c r="AQ109" s="1268"/>
      <c r="AR109" s="1268"/>
    </row>
    <row r="110" spans="1:44" s="993" customFormat="1" ht="24" customHeight="1" x14ac:dyDescent="0.15">
      <c r="A110" s="1276" t="s">
        <v>1220</v>
      </c>
      <c r="B110" s="1276" t="str">
        <f t="shared" si="43"/>
        <v>02.06.01.04</v>
      </c>
      <c r="C110" s="1293">
        <v>76</v>
      </c>
      <c r="D110" s="1250" t="s">
        <v>220</v>
      </c>
      <c r="E110" s="1019" t="s">
        <v>1018</v>
      </c>
      <c r="F110" s="1249" t="s">
        <v>128</v>
      </c>
      <c r="G110" s="1250" t="s">
        <v>1120</v>
      </c>
      <c r="H110" s="1250" t="s">
        <v>278</v>
      </c>
      <c r="I110" s="1250" t="s">
        <v>256</v>
      </c>
      <c r="J110" s="1250">
        <v>2007</v>
      </c>
      <c r="K110" s="1041" t="s">
        <v>128</v>
      </c>
      <c r="L110" s="1041" t="s">
        <v>128</v>
      </c>
      <c r="M110" s="1041" t="s">
        <v>128</v>
      </c>
      <c r="N110" s="1041" t="s">
        <v>128</v>
      </c>
      <c r="O110" s="1041" t="s">
        <v>128</v>
      </c>
      <c r="P110" s="1250" t="s">
        <v>130</v>
      </c>
      <c r="Q110" s="1277">
        <v>3927390.86</v>
      </c>
      <c r="R110" s="1295"/>
      <c r="S110" s="1278" t="str">
        <f t="shared" si="44"/>
        <v>2.06.01</v>
      </c>
      <c r="T110" s="1219" t="str">
        <f t="shared" si="45"/>
        <v>ALAT KANTOR</v>
      </c>
      <c r="U110" s="1218">
        <f t="shared" si="46"/>
        <v>5</v>
      </c>
      <c r="V110" s="1279">
        <f t="shared" si="47"/>
        <v>785478.17200000002</v>
      </c>
      <c r="W110" s="1218">
        <f t="shared" si="48"/>
        <v>7</v>
      </c>
      <c r="X110" s="1280">
        <f t="shared" si="49"/>
        <v>3927390.86</v>
      </c>
      <c r="Y110" s="1281">
        <f t="shared" si="50"/>
        <v>0</v>
      </c>
      <c r="Z110" s="1279">
        <f t="shared" si="51"/>
        <v>0</v>
      </c>
      <c r="AA110" s="1279">
        <f t="shared" si="52"/>
        <v>0</v>
      </c>
      <c r="AB110" s="1279">
        <f t="shared" si="53"/>
        <v>0</v>
      </c>
      <c r="AC110" s="1279">
        <f t="shared" si="54"/>
        <v>0</v>
      </c>
      <c r="AD110" s="1282">
        <f t="shared" si="55"/>
        <v>0</v>
      </c>
      <c r="AE110" s="1218">
        <f t="shared" si="56"/>
        <v>2007</v>
      </c>
      <c r="AF110" s="1283">
        <f t="shared" si="57"/>
        <v>0</v>
      </c>
      <c r="AG110" s="1284">
        <f t="shared" si="58"/>
        <v>3927390.86</v>
      </c>
      <c r="AH110" s="1285">
        <f t="shared" si="59"/>
        <v>3927390.86</v>
      </c>
      <c r="AI110" s="1286">
        <f t="shared" si="60"/>
        <v>3927390.86</v>
      </c>
      <c r="AJ110" s="1286">
        <f t="shared" si="61"/>
        <v>3927390.86</v>
      </c>
      <c r="AK110" s="1272"/>
      <c r="AL110" s="1203"/>
      <c r="AM110" s="1203"/>
      <c r="AN110" s="1203"/>
      <c r="AO110" s="1267"/>
      <c r="AP110" s="1268"/>
      <c r="AQ110" s="1268"/>
      <c r="AR110" s="1268"/>
    </row>
    <row r="111" spans="1:44" s="993" customFormat="1" ht="24" customHeight="1" x14ac:dyDescent="0.15">
      <c r="A111" s="1276" t="s">
        <v>1220</v>
      </c>
      <c r="B111" s="1276" t="str">
        <f t="shared" si="43"/>
        <v>02.06.01.04</v>
      </c>
      <c r="C111" s="1293">
        <v>77</v>
      </c>
      <c r="D111" s="1250" t="s">
        <v>220</v>
      </c>
      <c r="E111" s="1019" t="s">
        <v>1018</v>
      </c>
      <c r="F111" s="1249" t="s">
        <v>128</v>
      </c>
      <c r="G111" s="1250" t="s">
        <v>253</v>
      </c>
      <c r="H111" s="1041" t="s">
        <v>128</v>
      </c>
      <c r="I111" s="1250" t="s">
        <v>256</v>
      </c>
      <c r="J111" s="1250">
        <v>2007</v>
      </c>
      <c r="K111" s="1041" t="s">
        <v>128</v>
      </c>
      <c r="L111" s="1041" t="s">
        <v>128</v>
      </c>
      <c r="M111" s="1041" t="s">
        <v>128</v>
      </c>
      <c r="N111" s="1041" t="s">
        <v>128</v>
      </c>
      <c r="O111" s="1041" t="s">
        <v>128</v>
      </c>
      <c r="P111" s="1250" t="s">
        <v>130</v>
      </c>
      <c r="Q111" s="1277">
        <v>2504349.2411219999</v>
      </c>
      <c r="R111" s="1295"/>
      <c r="S111" s="1278" t="str">
        <f t="shared" si="44"/>
        <v>2.06.01</v>
      </c>
      <c r="T111" s="1219" t="str">
        <f t="shared" si="45"/>
        <v>ALAT KANTOR</v>
      </c>
      <c r="U111" s="1218">
        <f t="shared" si="46"/>
        <v>5</v>
      </c>
      <c r="V111" s="1279">
        <f t="shared" si="47"/>
        <v>500869.84822439996</v>
      </c>
      <c r="W111" s="1218">
        <f t="shared" si="48"/>
        <v>7</v>
      </c>
      <c r="X111" s="1280">
        <f t="shared" si="49"/>
        <v>2504349.2411219999</v>
      </c>
      <c r="Y111" s="1281">
        <f t="shared" si="50"/>
        <v>0</v>
      </c>
      <c r="Z111" s="1279">
        <f t="shared" si="51"/>
        <v>0</v>
      </c>
      <c r="AA111" s="1279">
        <f t="shared" si="52"/>
        <v>0</v>
      </c>
      <c r="AB111" s="1279">
        <f t="shared" si="53"/>
        <v>0</v>
      </c>
      <c r="AC111" s="1279">
        <f t="shared" si="54"/>
        <v>0</v>
      </c>
      <c r="AD111" s="1282">
        <f t="shared" si="55"/>
        <v>0</v>
      </c>
      <c r="AE111" s="1218">
        <f t="shared" si="56"/>
        <v>2007</v>
      </c>
      <c r="AF111" s="1283">
        <f t="shared" si="57"/>
        <v>0</v>
      </c>
      <c r="AG111" s="1284">
        <f t="shared" si="58"/>
        <v>2504349.2411219999</v>
      </c>
      <c r="AH111" s="1285">
        <f t="shared" si="59"/>
        <v>2504349.2411219999</v>
      </c>
      <c r="AI111" s="1286">
        <f t="shared" si="60"/>
        <v>2504349.2411219999</v>
      </c>
      <c r="AJ111" s="1286">
        <f t="shared" si="61"/>
        <v>2504349.2411219999</v>
      </c>
      <c r="AK111" s="1272"/>
      <c r="AL111" s="1203"/>
      <c r="AM111" s="1203"/>
      <c r="AN111" s="1203"/>
      <c r="AO111" s="1267"/>
      <c r="AP111" s="1268"/>
      <c r="AQ111" s="1268"/>
      <c r="AR111" s="1268"/>
    </row>
    <row r="112" spans="1:44" s="993" customFormat="1" ht="24" customHeight="1" x14ac:dyDescent="0.15">
      <c r="A112" s="1276" t="s">
        <v>1220</v>
      </c>
      <c r="B112" s="1276" t="str">
        <f t="shared" si="43"/>
        <v>02.06.02.01</v>
      </c>
      <c r="C112" s="1293">
        <v>80</v>
      </c>
      <c r="D112" s="1041" t="s">
        <v>1225</v>
      </c>
      <c r="E112" s="1019" t="s">
        <v>1020</v>
      </c>
      <c r="F112" s="1249" t="s">
        <v>128</v>
      </c>
      <c r="G112" s="1250" t="s">
        <v>249</v>
      </c>
      <c r="H112" s="1250" t="s">
        <v>285</v>
      </c>
      <c r="I112" s="1250" t="s">
        <v>250</v>
      </c>
      <c r="J112" s="1250">
        <v>2007</v>
      </c>
      <c r="K112" s="1041" t="s">
        <v>128</v>
      </c>
      <c r="L112" s="1041" t="s">
        <v>128</v>
      </c>
      <c r="M112" s="1041" t="s">
        <v>128</v>
      </c>
      <c r="N112" s="1041" t="s">
        <v>128</v>
      </c>
      <c r="O112" s="1041" t="s">
        <v>128</v>
      </c>
      <c r="P112" s="1250" t="s">
        <v>130</v>
      </c>
      <c r="Q112" s="1277">
        <v>675000</v>
      </c>
      <c r="R112" s="1295"/>
      <c r="S112" s="1278" t="str">
        <f t="shared" si="44"/>
        <v>2.06.02</v>
      </c>
      <c r="T112" s="1219" t="str">
        <f t="shared" si="45"/>
        <v>ALAT RUMAH TANGGA</v>
      </c>
      <c r="U112" s="1218">
        <f t="shared" si="46"/>
        <v>5</v>
      </c>
      <c r="V112" s="1279">
        <f t="shared" si="47"/>
        <v>135000</v>
      </c>
      <c r="W112" s="1218">
        <f t="shared" si="48"/>
        <v>7</v>
      </c>
      <c r="X112" s="1280">
        <f t="shared" si="49"/>
        <v>675000</v>
      </c>
      <c r="Y112" s="1281">
        <f t="shared" si="50"/>
        <v>0</v>
      </c>
      <c r="Z112" s="1279">
        <f t="shared" si="51"/>
        <v>0</v>
      </c>
      <c r="AA112" s="1279">
        <f t="shared" si="52"/>
        <v>0</v>
      </c>
      <c r="AB112" s="1279">
        <f t="shared" si="53"/>
        <v>0</v>
      </c>
      <c r="AC112" s="1279">
        <f t="shared" si="54"/>
        <v>0</v>
      </c>
      <c r="AD112" s="1282">
        <f t="shared" si="55"/>
        <v>0</v>
      </c>
      <c r="AE112" s="1218">
        <f t="shared" si="56"/>
        <v>2007</v>
      </c>
      <c r="AF112" s="1283">
        <f t="shared" si="57"/>
        <v>0</v>
      </c>
      <c r="AG112" s="1284">
        <f t="shared" si="58"/>
        <v>675000</v>
      </c>
      <c r="AH112" s="1285">
        <f t="shared" si="59"/>
        <v>675000</v>
      </c>
      <c r="AI112" s="1286">
        <f t="shared" si="60"/>
        <v>675000</v>
      </c>
      <c r="AJ112" s="1286">
        <f t="shared" si="61"/>
        <v>675000</v>
      </c>
      <c r="AK112" s="1272"/>
      <c r="AL112" s="1203"/>
      <c r="AM112" s="1203"/>
      <c r="AN112" s="1203"/>
      <c r="AO112" s="1267"/>
      <c r="AP112" s="1268"/>
      <c r="AQ112" s="1268"/>
      <c r="AR112" s="1268"/>
    </row>
    <row r="113" spans="1:44" s="993" customFormat="1" ht="24" customHeight="1" x14ac:dyDescent="0.15">
      <c r="A113" s="1276" t="s">
        <v>1220</v>
      </c>
      <c r="B113" s="1276" t="str">
        <f t="shared" si="43"/>
        <v>02.06.02.01</v>
      </c>
      <c r="C113" s="1293">
        <v>81</v>
      </c>
      <c r="D113" s="1041" t="s">
        <v>1225</v>
      </c>
      <c r="E113" s="1019" t="s">
        <v>1020</v>
      </c>
      <c r="F113" s="1249" t="s">
        <v>128</v>
      </c>
      <c r="G113" s="1250" t="s">
        <v>249</v>
      </c>
      <c r="H113" s="1250" t="s">
        <v>285</v>
      </c>
      <c r="I113" s="1250" t="s">
        <v>250</v>
      </c>
      <c r="J113" s="1250">
        <v>2007</v>
      </c>
      <c r="K113" s="1041" t="s">
        <v>128</v>
      </c>
      <c r="L113" s="1041" t="s">
        <v>128</v>
      </c>
      <c r="M113" s="1041" t="s">
        <v>128</v>
      </c>
      <c r="N113" s="1041" t="s">
        <v>128</v>
      </c>
      <c r="O113" s="1041" t="s">
        <v>128</v>
      </c>
      <c r="P113" s="1250" t="s">
        <v>130</v>
      </c>
      <c r="Q113" s="1277">
        <v>675000</v>
      </c>
      <c r="R113" s="1295"/>
      <c r="S113" s="1278" t="str">
        <f t="shared" si="44"/>
        <v>2.06.02</v>
      </c>
      <c r="T113" s="1219" t="str">
        <f t="shared" si="45"/>
        <v>ALAT RUMAH TANGGA</v>
      </c>
      <c r="U113" s="1218">
        <f t="shared" si="46"/>
        <v>5</v>
      </c>
      <c r="V113" s="1279">
        <f t="shared" si="47"/>
        <v>135000</v>
      </c>
      <c r="W113" s="1218">
        <f t="shared" si="48"/>
        <v>7</v>
      </c>
      <c r="X113" s="1280">
        <f t="shared" si="49"/>
        <v>675000</v>
      </c>
      <c r="Y113" s="1281">
        <f t="shared" si="50"/>
        <v>0</v>
      </c>
      <c r="Z113" s="1279">
        <f t="shared" si="51"/>
        <v>0</v>
      </c>
      <c r="AA113" s="1279">
        <f t="shared" si="52"/>
        <v>0</v>
      </c>
      <c r="AB113" s="1279">
        <f t="shared" si="53"/>
        <v>0</v>
      </c>
      <c r="AC113" s="1279">
        <f t="shared" si="54"/>
        <v>0</v>
      </c>
      <c r="AD113" s="1282">
        <f t="shared" si="55"/>
        <v>0</v>
      </c>
      <c r="AE113" s="1218">
        <f t="shared" si="56"/>
        <v>2007</v>
      </c>
      <c r="AF113" s="1283">
        <f t="shared" si="57"/>
        <v>0</v>
      </c>
      <c r="AG113" s="1284">
        <f t="shared" si="58"/>
        <v>675000</v>
      </c>
      <c r="AH113" s="1285">
        <f t="shared" si="59"/>
        <v>675000</v>
      </c>
      <c r="AI113" s="1286">
        <f t="shared" si="60"/>
        <v>675000</v>
      </c>
      <c r="AJ113" s="1286">
        <f t="shared" si="61"/>
        <v>675000</v>
      </c>
      <c r="AK113" s="1272"/>
      <c r="AL113" s="1203"/>
      <c r="AM113" s="1203"/>
      <c r="AN113" s="1203"/>
      <c r="AO113" s="1267"/>
      <c r="AP113" s="1268"/>
      <c r="AQ113" s="1268"/>
      <c r="AR113" s="1268"/>
    </row>
    <row r="114" spans="1:44" s="993" customFormat="1" ht="24" customHeight="1" x14ac:dyDescent="0.15">
      <c r="A114" s="1276" t="s">
        <v>1220</v>
      </c>
      <c r="B114" s="1276" t="str">
        <f t="shared" si="43"/>
        <v>02.06.02.01</v>
      </c>
      <c r="C114" s="1293">
        <v>82</v>
      </c>
      <c r="D114" s="1041" t="s">
        <v>1225</v>
      </c>
      <c r="E114" s="1019" t="s">
        <v>1020</v>
      </c>
      <c r="F114" s="1249" t="s">
        <v>128</v>
      </c>
      <c r="G114" s="1250" t="s">
        <v>249</v>
      </c>
      <c r="H114" s="1250" t="s">
        <v>285</v>
      </c>
      <c r="I114" s="1250" t="s">
        <v>250</v>
      </c>
      <c r="J114" s="1250">
        <v>2007</v>
      </c>
      <c r="K114" s="1041" t="s">
        <v>128</v>
      </c>
      <c r="L114" s="1041" t="s">
        <v>128</v>
      </c>
      <c r="M114" s="1041" t="s">
        <v>128</v>
      </c>
      <c r="N114" s="1041" t="s">
        <v>128</v>
      </c>
      <c r="O114" s="1041" t="s">
        <v>128</v>
      </c>
      <c r="P114" s="1250" t="s">
        <v>130</v>
      </c>
      <c r="Q114" s="1277">
        <v>675000</v>
      </c>
      <c r="R114" s="1295"/>
      <c r="S114" s="1278" t="str">
        <f t="shared" si="44"/>
        <v>2.06.02</v>
      </c>
      <c r="T114" s="1219" t="str">
        <f t="shared" si="45"/>
        <v>ALAT RUMAH TANGGA</v>
      </c>
      <c r="U114" s="1218">
        <f t="shared" si="46"/>
        <v>5</v>
      </c>
      <c r="V114" s="1279">
        <f t="shared" si="47"/>
        <v>135000</v>
      </c>
      <c r="W114" s="1218">
        <f t="shared" si="48"/>
        <v>7</v>
      </c>
      <c r="X114" s="1280">
        <f t="shared" si="49"/>
        <v>675000</v>
      </c>
      <c r="Y114" s="1281">
        <f t="shared" si="50"/>
        <v>0</v>
      </c>
      <c r="Z114" s="1279">
        <f t="shared" si="51"/>
        <v>0</v>
      </c>
      <c r="AA114" s="1279">
        <f t="shared" si="52"/>
        <v>0</v>
      </c>
      <c r="AB114" s="1279">
        <f t="shared" si="53"/>
        <v>0</v>
      </c>
      <c r="AC114" s="1279">
        <f t="shared" si="54"/>
        <v>0</v>
      </c>
      <c r="AD114" s="1282">
        <f t="shared" si="55"/>
        <v>0</v>
      </c>
      <c r="AE114" s="1218">
        <f t="shared" si="56"/>
        <v>2007</v>
      </c>
      <c r="AF114" s="1283">
        <f t="shared" si="57"/>
        <v>0</v>
      </c>
      <c r="AG114" s="1284">
        <f t="shared" si="58"/>
        <v>675000</v>
      </c>
      <c r="AH114" s="1285">
        <f t="shared" si="59"/>
        <v>675000</v>
      </c>
      <c r="AI114" s="1286">
        <f t="shared" si="60"/>
        <v>675000</v>
      </c>
      <c r="AJ114" s="1286">
        <f t="shared" si="61"/>
        <v>675000</v>
      </c>
      <c r="AK114" s="1272"/>
      <c r="AL114" s="1203"/>
      <c r="AM114" s="1203"/>
      <c r="AN114" s="1203"/>
      <c r="AO114" s="1267"/>
      <c r="AP114" s="1268"/>
      <c r="AQ114" s="1268"/>
      <c r="AR114" s="1268"/>
    </row>
    <row r="115" spans="1:44" s="993" customFormat="1" ht="24" customHeight="1" x14ac:dyDescent="0.15">
      <c r="A115" s="1276" t="s">
        <v>1220</v>
      </c>
      <c r="B115" s="1276" t="str">
        <f t="shared" si="43"/>
        <v>02.06.02.01</v>
      </c>
      <c r="C115" s="1293">
        <v>83</v>
      </c>
      <c r="D115" s="1041" t="s">
        <v>1225</v>
      </c>
      <c r="E115" s="1019" t="s">
        <v>1020</v>
      </c>
      <c r="F115" s="1249" t="s">
        <v>128</v>
      </c>
      <c r="G115" s="1250" t="s">
        <v>249</v>
      </c>
      <c r="H115" s="1250" t="s">
        <v>285</v>
      </c>
      <c r="I115" s="1250" t="s">
        <v>250</v>
      </c>
      <c r="J115" s="1250">
        <v>2007</v>
      </c>
      <c r="K115" s="1041" t="s">
        <v>128</v>
      </c>
      <c r="L115" s="1041" t="s">
        <v>128</v>
      </c>
      <c r="M115" s="1041" t="s">
        <v>128</v>
      </c>
      <c r="N115" s="1041" t="s">
        <v>128</v>
      </c>
      <c r="O115" s="1041" t="s">
        <v>128</v>
      </c>
      <c r="P115" s="1250" t="s">
        <v>130</v>
      </c>
      <c r="Q115" s="1277">
        <v>675000</v>
      </c>
      <c r="R115" s="1295"/>
      <c r="S115" s="1278" t="str">
        <f t="shared" si="44"/>
        <v>2.06.02</v>
      </c>
      <c r="T115" s="1219" t="str">
        <f t="shared" si="45"/>
        <v>ALAT RUMAH TANGGA</v>
      </c>
      <c r="U115" s="1218">
        <f t="shared" si="46"/>
        <v>5</v>
      </c>
      <c r="V115" s="1279">
        <f t="shared" si="47"/>
        <v>135000</v>
      </c>
      <c r="W115" s="1218">
        <f t="shared" si="48"/>
        <v>7</v>
      </c>
      <c r="X115" s="1280">
        <f t="shared" si="49"/>
        <v>675000</v>
      </c>
      <c r="Y115" s="1281">
        <f t="shared" si="50"/>
        <v>0</v>
      </c>
      <c r="Z115" s="1279">
        <f t="shared" si="51"/>
        <v>0</v>
      </c>
      <c r="AA115" s="1279">
        <f t="shared" si="52"/>
        <v>0</v>
      </c>
      <c r="AB115" s="1279">
        <f t="shared" si="53"/>
        <v>0</v>
      </c>
      <c r="AC115" s="1279">
        <f t="shared" si="54"/>
        <v>0</v>
      </c>
      <c r="AD115" s="1282">
        <f t="shared" si="55"/>
        <v>0</v>
      </c>
      <c r="AE115" s="1218">
        <f t="shared" si="56"/>
        <v>2007</v>
      </c>
      <c r="AF115" s="1283">
        <f t="shared" si="57"/>
        <v>0</v>
      </c>
      <c r="AG115" s="1284">
        <f t="shared" si="58"/>
        <v>675000</v>
      </c>
      <c r="AH115" s="1285">
        <f t="shared" si="59"/>
        <v>675000</v>
      </c>
      <c r="AI115" s="1286">
        <f t="shared" si="60"/>
        <v>675000</v>
      </c>
      <c r="AJ115" s="1286">
        <f t="shared" si="61"/>
        <v>675000</v>
      </c>
      <c r="AK115" s="1272"/>
      <c r="AL115" s="1203"/>
      <c r="AM115" s="1203"/>
      <c r="AN115" s="1203"/>
      <c r="AO115" s="1267"/>
      <c r="AP115" s="1268"/>
      <c r="AQ115" s="1268"/>
      <c r="AR115" s="1268"/>
    </row>
    <row r="116" spans="1:44" s="993" customFormat="1" ht="24" customHeight="1" x14ac:dyDescent="0.15">
      <c r="A116" s="1276" t="s">
        <v>1220</v>
      </c>
      <c r="B116" s="1276" t="str">
        <f t="shared" si="43"/>
        <v>02.06.02.01</v>
      </c>
      <c r="C116" s="1293">
        <v>84</v>
      </c>
      <c r="D116" s="1041" t="s">
        <v>1225</v>
      </c>
      <c r="E116" s="1019" t="s">
        <v>1020</v>
      </c>
      <c r="F116" s="1249" t="s">
        <v>128</v>
      </c>
      <c r="G116" s="1250" t="s">
        <v>249</v>
      </c>
      <c r="H116" s="1250" t="s">
        <v>285</v>
      </c>
      <c r="I116" s="1250" t="s">
        <v>250</v>
      </c>
      <c r="J116" s="1250">
        <v>2007</v>
      </c>
      <c r="K116" s="1041" t="s">
        <v>128</v>
      </c>
      <c r="L116" s="1041" t="s">
        <v>128</v>
      </c>
      <c r="M116" s="1041" t="s">
        <v>128</v>
      </c>
      <c r="N116" s="1041" t="s">
        <v>128</v>
      </c>
      <c r="O116" s="1041" t="s">
        <v>128</v>
      </c>
      <c r="P116" s="1250" t="s">
        <v>130</v>
      </c>
      <c r="Q116" s="1277">
        <v>675000</v>
      </c>
      <c r="R116" s="1295"/>
      <c r="S116" s="1278" t="str">
        <f t="shared" si="44"/>
        <v>2.06.02</v>
      </c>
      <c r="T116" s="1219" t="str">
        <f t="shared" si="45"/>
        <v>ALAT RUMAH TANGGA</v>
      </c>
      <c r="U116" s="1218">
        <f t="shared" si="46"/>
        <v>5</v>
      </c>
      <c r="V116" s="1279">
        <f t="shared" si="47"/>
        <v>135000</v>
      </c>
      <c r="W116" s="1218">
        <f t="shared" si="48"/>
        <v>7</v>
      </c>
      <c r="X116" s="1280">
        <f t="shared" si="49"/>
        <v>675000</v>
      </c>
      <c r="Y116" s="1281">
        <f t="shared" si="50"/>
        <v>0</v>
      </c>
      <c r="Z116" s="1279">
        <f t="shared" si="51"/>
        <v>0</v>
      </c>
      <c r="AA116" s="1279">
        <f t="shared" si="52"/>
        <v>0</v>
      </c>
      <c r="AB116" s="1279">
        <f t="shared" si="53"/>
        <v>0</v>
      </c>
      <c r="AC116" s="1279">
        <f t="shared" si="54"/>
        <v>0</v>
      </c>
      <c r="AD116" s="1282">
        <f t="shared" si="55"/>
        <v>0</v>
      </c>
      <c r="AE116" s="1218">
        <f t="shared" si="56"/>
        <v>2007</v>
      </c>
      <c r="AF116" s="1283">
        <f t="shared" si="57"/>
        <v>0</v>
      </c>
      <c r="AG116" s="1284">
        <f t="shared" si="58"/>
        <v>675000</v>
      </c>
      <c r="AH116" s="1285">
        <f t="shared" si="59"/>
        <v>675000</v>
      </c>
      <c r="AI116" s="1286">
        <f t="shared" si="60"/>
        <v>675000</v>
      </c>
      <c r="AJ116" s="1286">
        <f t="shared" si="61"/>
        <v>675000</v>
      </c>
      <c r="AK116" s="1272"/>
      <c r="AL116" s="1203"/>
      <c r="AM116" s="1203"/>
      <c r="AN116" s="1203"/>
      <c r="AO116" s="1267"/>
      <c r="AP116" s="1268"/>
      <c r="AQ116" s="1268"/>
      <c r="AR116" s="1268"/>
    </row>
    <row r="117" spans="1:44" s="993" customFormat="1" ht="54" customHeight="1" x14ac:dyDescent="0.15">
      <c r="A117" s="1276" t="s">
        <v>1220</v>
      </c>
      <c r="B117" s="1276" t="str">
        <f t="shared" si="43"/>
        <v>02.06.04.01</v>
      </c>
      <c r="C117" s="1293">
        <v>88</v>
      </c>
      <c r="D117" s="1250" t="s">
        <v>226</v>
      </c>
      <c r="E117" s="1019" t="s">
        <v>408</v>
      </c>
      <c r="F117" s="1249" t="s">
        <v>128</v>
      </c>
      <c r="G117" s="1250" t="s">
        <v>249</v>
      </c>
      <c r="H117" s="1041" t="s">
        <v>287</v>
      </c>
      <c r="I117" s="1250" t="s">
        <v>1155</v>
      </c>
      <c r="J117" s="1250">
        <v>2007</v>
      </c>
      <c r="K117" s="1041" t="s">
        <v>128</v>
      </c>
      <c r="L117" s="1041" t="s">
        <v>128</v>
      </c>
      <c r="M117" s="1041" t="s">
        <v>128</v>
      </c>
      <c r="N117" s="1041" t="s">
        <v>128</v>
      </c>
      <c r="O117" s="1041" t="s">
        <v>128</v>
      </c>
      <c r="P117" s="1250" t="s">
        <v>130</v>
      </c>
      <c r="Q117" s="1277">
        <v>550000</v>
      </c>
      <c r="R117" s="1256"/>
      <c r="S117" s="1278" t="str">
        <f t="shared" si="44"/>
        <v>2.06.04</v>
      </c>
      <c r="T117" s="1219" t="str">
        <f t="shared" si="45"/>
        <v>MEJA DAN KURSI KERJA/RAPAT PEJABAT</v>
      </c>
      <c r="U117" s="1218">
        <f t="shared" si="46"/>
        <v>5</v>
      </c>
      <c r="V117" s="1279">
        <f t="shared" si="47"/>
        <v>110000</v>
      </c>
      <c r="W117" s="1218">
        <f t="shared" si="48"/>
        <v>7</v>
      </c>
      <c r="X117" s="1280">
        <f t="shared" si="49"/>
        <v>550000</v>
      </c>
      <c r="Y117" s="1281">
        <f t="shared" si="50"/>
        <v>0</v>
      </c>
      <c r="Z117" s="1279">
        <f t="shared" si="51"/>
        <v>0</v>
      </c>
      <c r="AA117" s="1279">
        <f t="shared" si="52"/>
        <v>0</v>
      </c>
      <c r="AB117" s="1279">
        <f t="shared" si="53"/>
        <v>0</v>
      </c>
      <c r="AC117" s="1279">
        <f t="shared" si="54"/>
        <v>0</v>
      </c>
      <c r="AD117" s="1282">
        <f t="shared" si="55"/>
        <v>0</v>
      </c>
      <c r="AE117" s="1218">
        <f t="shared" si="56"/>
        <v>2007</v>
      </c>
      <c r="AF117" s="1283">
        <f t="shared" si="57"/>
        <v>0</v>
      </c>
      <c r="AG117" s="1284">
        <f t="shared" si="58"/>
        <v>550000</v>
      </c>
      <c r="AH117" s="1285">
        <f t="shared" si="59"/>
        <v>550000</v>
      </c>
      <c r="AI117" s="1286">
        <f t="shared" si="60"/>
        <v>550000</v>
      </c>
      <c r="AJ117" s="1286">
        <f t="shared" si="61"/>
        <v>550000</v>
      </c>
      <c r="AK117" s="1272"/>
      <c r="AL117" s="1203"/>
      <c r="AM117" s="1203"/>
      <c r="AN117" s="1203"/>
      <c r="AO117" s="1267"/>
      <c r="AP117" s="1268"/>
      <c r="AQ117" s="1268"/>
      <c r="AR117" s="1268"/>
    </row>
    <row r="118" spans="1:44" s="993" customFormat="1" ht="54" customHeight="1" x14ac:dyDescent="0.15">
      <c r="A118" s="1276" t="s">
        <v>1220</v>
      </c>
      <c r="B118" s="1276" t="str">
        <f t="shared" si="43"/>
        <v>02.06.04.01</v>
      </c>
      <c r="C118" s="1293">
        <v>89</v>
      </c>
      <c r="D118" s="1250" t="s">
        <v>226</v>
      </c>
      <c r="E118" s="1019" t="s">
        <v>408</v>
      </c>
      <c r="F118" s="1249" t="s">
        <v>128</v>
      </c>
      <c r="G118" s="1250" t="s">
        <v>249</v>
      </c>
      <c r="H118" s="1041" t="s">
        <v>287</v>
      </c>
      <c r="I118" s="1250" t="s">
        <v>1155</v>
      </c>
      <c r="J118" s="1250">
        <v>2007</v>
      </c>
      <c r="K118" s="1041" t="s">
        <v>128</v>
      </c>
      <c r="L118" s="1041" t="s">
        <v>128</v>
      </c>
      <c r="M118" s="1041" t="s">
        <v>128</v>
      </c>
      <c r="N118" s="1041" t="s">
        <v>128</v>
      </c>
      <c r="O118" s="1041" t="s">
        <v>128</v>
      </c>
      <c r="P118" s="1250" t="s">
        <v>130</v>
      </c>
      <c r="Q118" s="1277">
        <v>550000</v>
      </c>
      <c r="R118" s="1256"/>
      <c r="S118" s="1278" t="str">
        <f t="shared" si="44"/>
        <v>2.06.04</v>
      </c>
      <c r="T118" s="1219" t="str">
        <f t="shared" si="45"/>
        <v>MEJA DAN KURSI KERJA/RAPAT PEJABAT</v>
      </c>
      <c r="U118" s="1218">
        <f t="shared" si="46"/>
        <v>5</v>
      </c>
      <c r="V118" s="1279">
        <f t="shared" si="47"/>
        <v>110000</v>
      </c>
      <c r="W118" s="1218">
        <f t="shared" si="48"/>
        <v>7</v>
      </c>
      <c r="X118" s="1280">
        <f t="shared" si="49"/>
        <v>550000</v>
      </c>
      <c r="Y118" s="1281">
        <f t="shared" si="50"/>
        <v>0</v>
      </c>
      <c r="Z118" s="1279">
        <f t="shared" si="51"/>
        <v>0</v>
      </c>
      <c r="AA118" s="1279">
        <f t="shared" si="52"/>
        <v>0</v>
      </c>
      <c r="AB118" s="1279">
        <f t="shared" si="53"/>
        <v>0</v>
      </c>
      <c r="AC118" s="1279">
        <f t="shared" si="54"/>
        <v>0</v>
      </c>
      <c r="AD118" s="1282">
        <f t="shared" si="55"/>
        <v>0</v>
      </c>
      <c r="AE118" s="1218">
        <f t="shared" si="56"/>
        <v>2007</v>
      </c>
      <c r="AF118" s="1283">
        <f t="shared" si="57"/>
        <v>0</v>
      </c>
      <c r="AG118" s="1284">
        <f t="shared" si="58"/>
        <v>550000</v>
      </c>
      <c r="AH118" s="1285">
        <f t="shared" si="59"/>
        <v>550000</v>
      </c>
      <c r="AI118" s="1286">
        <f t="shared" si="60"/>
        <v>550000</v>
      </c>
      <c r="AJ118" s="1286">
        <f t="shared" si="61"/>
        <v>550000</v>
      </c>
      <c r="AK118" s="1272"/>
      <c r="AL118" s="1203"/>
      <c r="AM118" s="1203"/>
      <c r="AN118" s="1203"/>
      <c r="AO118" s="1267"/>
      <c r="AP118" s="1268"/>
      <c r="AQ118" s="1268"/>
      <c r="AR118" s="1268"/>
    </row>
    <row r="119" spans="1:44" s="993" customFormat="1" ht="54" customHeight="1" x14ac:dyDescent="0.15">
      <c r="A119" s="1276" t="s">
        <v>1220</v>
      </c>
      <c r="B119" s="1276" t="str">
        <f t="shared" si="43"/>
        <v>02.06.04.01</v>
      </c>
      <c r="C119" s="1293">
        <v>90</v>
      </c>
      <c r="D119" s="1250" t="s">
        <v>226</v>
      </c>
      <c r="E119" s="1019" t="s">
        <v>408</v>
      </c>
      <c r="F119" s="1249" t="s">
        <v>128</v>
      </c>
      <c r="G119" s="1250" t="s">
        <v>249</v>
      </c>
      <c r="H119" s="1041" t="s">
        <v>287</v>
      </c>
      <c r="I119" s="1250" t="s">
        <v>1155</v>
      </c>
      <c r="J119" s="1250">
        <v>2007</v>
      </c>
      <c r="K119" s="1041" t="s">
        <v>128</v>
      </c>
      <c r="L119" s="1041" t="s">
        <v>128</v>
      </c>
      <c r="M119" s="1041" t="s">
        <v>128</v>
      </c>
      <c r="N119" s="1041" t="s">
        <v>128</v>
      </c>
      <c r="O119" s="1041" t="s">
        <v>128</v>
      </c>
      <c r="P119" s="1250" t="s">
        <v>130</v>
      </c>
      <c r="Q119" s="1277">
        <v>550000</v>
      </c>
      <c r="R119" s="1256"/>
      <c r="S119" s="1278" t="str">
        <f t="shared" si="44"/>
        <v>2.06.04</v>
      </c>
      <c r="T119" s="1219" t="str">
        <f t="shared" si="45"/>
        <v>MEJA DAN KURSI KERJA/RAPAT PEJABAT</v>
      </c>
      <c r="U119" s="1218">
        <f t="shared" si="46"/>
        <v>5</v>
      </c>
      <c r="V119" s="1279">
        <f t="shared" si="47"/>
        <v>110000</v>
      </c>
      <c r="W119" s="1218">
        <f t="shared" si="48"/>
        <v>7</v>
      </c>
      <c r="X119" s="1280">
        <f t="shared" si="49"/>
        <v>550000</v>
      </c>
      <c r="Y119" s="1281">
        <f t="shared" si="50"/>
        <v>0</v>
      </c>
      <c r="Z119" s="1279">
        <f t="shared" si="51"/>
        <v>0</v>
      </c>
      <c r="AA119" s="1279">
        <f t="shared" si="52"/>
        <v>0</v>
      </c>
      <c r="AB119" s="1279">
        <f t="shared" si="53"/>
        <v>0</v>
      </c>
      <c r="AC119" s="1279">
        <f t="shared" si="54"/>
        <v>0</v>
      </c>
      <c r="AD119" s="1282">
        <f t="shared" si="55"/>
        <v>0</v>
      </c>
      <c r="AE119" s="1218">
        <f t="shared" si="56"/>
        <v>2007</v>
      </c>
      <c r="AF119" s="1283">
        <f t="shared" si="57"/>
        <v>0</v>
      </c>
      <c r="AG119" s="1284">
        <f t="shared" si="58"/>
        <v>550000</v>
      </c>
      <c r="AH119" s="1285">
        <f t="shared" si="59"/>
        <v>550000</v>
      </c>
      <c r="AI119" s="1286">
        <f t="shared" si="60"/>
        <v>550000</v>
      </c>
      <c r="AJ119" s="1286">
        <f t="shared" si="61"/>
        <v>550000</v>
      </c>
      <c r="AK119" s="1272"/>
      <c r="AL119" s="1203"/>
      <c r="AM119" s="1203"/>
      <c r="AN119" s="1203"/>
      <c r="AO119" s="1267"/>
      <c r="AP119" s="1268"/>
      <c r="AQ119" s="1268"/>
      <c r="AR119" s="1268"/>
    </row>
    <row r="120" spans="1:44" s="993" customFormat="1" ht="54" customHeight="1" x14ac:dyDescent="0.15">
      <c r="A120" s="1276" t="s">
        <v>1220</v>
      </c>
      <c r="B120" s="1276" t="str">
        <f t="shared" si="43"/>
        <v>02.06.04.01</v>
      </c>
      <c r="C120" s="1293">
        <v>91</v>
      </c>
      <c r="D120" s="1250" t="s">
        <v>226</v>
      </c>
      <c r="E120" s="1019" t="s">
        <v>408</v>
      </c>
      <c r="F120" s="1249" t="s">
        <v>128</v>
      </c>
      <c r="G120" s="1250" t="s">
        <v>249</v>
      </c>
      <c r="H120" s="1041" t="s">
        <v>287</v>
      </c>
      <c r="I120" s="1250" t="s">
        <v>1155</v>
      </c>
      <c r="J120" s="1250">
        <v>2007</v>
      </c>
      <c r="K120" s="1041" t="s">
        <v>128</v>
      </c>
      <c r="L120" s="1041" t="s">
        <v>128</v>
      </c>
      <c r="M120" s="1041" t="s">
        <v>128</v>
      </c>
      <c r="N120" s="1041" t="s">
        <v>128</v>
      </c>
      <c r="O120" s="1041" t="s">
        <v>128</v>
      </c>
      <c r="P120" s="1250" t="s">
        <v>130</v>
      </c>
      <c r="Q120" s="1277">
        <v>550000</v>
      </c>
      <c r="R120" s="1256"/>
      <c r="S120" s="1278" t="str">
        <f t="shared" si="44"/>
        <v>2.06.04</v>
      </c>
      <c r="T120" s="1219" t="str">
        <f t="shared" si="45"/>
        <v>MEJA DAN KURSI KERJA/RAPAT PEJABAT</v>
      </c>
      <c r="U120" s="1218">
        <f t="shared" si="46"/>
        <v>5</v>
      </c>
      <c r="V120" s="1279">
        <f t="shared" si="47"/>
        <v>110000</v>
      </c>
      <c r="W120" s="1218">
        <f t="shared" si="48"/>
        <v>7</v>
      </c>
      <c r="X120" s="1280">
        <f t="shared" si="49"/>
        <v>550000</v>
      </c>
      <c r="Y120" s="1281">
        <f t="shared" si="50"/>
        <v>0</v>
      </c>
      <c r="Z120" s="1279">
        <f t="shared" si="51"/>
        <v>0</v>
      </c>
      <c r="AA120" s="1279">
        <f t="shared" si="52"/>
        <v>0</v>
      </c>
      <c r="AB120" s="1279">
        <f t="shared" si="53"/>
        <v>0</v>
      </c>
      <c r="AC120" s="1279">
        <f t="shared" si="54"/>
        <v>0</v>
      </c>
      <c r="AD120" s="1282">
        <f t="shared" si="55"/>
        <v>0</v>
      </c>
      <c r="AE120" s="1218">
        <f t="shared" si="56"/>
        <v>2007</v>
      </c>
      <c r="AF120" s="1283">
        <f t="shared" si="57"/>
        <v>0</v>
      </c>
      <c r="AG120" s="1284">
        <f t="shared" si="58"/>
        <v>550000</v>
      </c>
      <c r="AH120" s="1285">
        <f t="shared" si="59"/>
        <v>550000</v>
      </c>
      <c r="AI120" s="1286">
        <f t="shared" si="60"/>
        <v>550000</v>
      </c>
      <c r="AJ120" s="1286">
        <f t="shared" si="61"/>
        <v>550000</v>
      </c>
      <c r="AK120" s="1272"/>
      <c r="AL120" s="1203"/>
      <c r="AM120" s="1203"/>
      <c r="AN120" s="1203"/>
      <c r="AO120" s="1267"/>
      <c r="AP120" s="1268"/>
      <c r="AQ120" s="1268"/>
      <c r="AR120" s="1268"/>
    </row>
    <row r="121" spans="1:44" s="993" customFormat="1" ht="54" customHeight="1" x14ac:dyDescent="0.15">
      <c r="A121" s="1276" t="s">
        <v>1220</v>
      </c>
      <c r="B121" s="1276" t="str">
        <f t="shared" si="43"/>
        <v>02.06.04.01</v>
      </c>
      <c r="C121" s="1293">
        <v>92</v>
      </c>
      <c r="D121" s="1250" t="s">
        <v>226</v>
      </c>
      <c r="E121" s="1019" t="s">
        <v>408</v>
      </c>
      <c r="F121" s="1249" t="s">
        <v>128</v>
      </c>
      <c r="G121" s="1250" t="s">
        <v>249</v>
      </c>
      <c r="H121" s="1041" t="s">
        <v>287</v>
      </c>
      <c r="I121" s="1250" t="s">
        <v>1155</v>
      </c>
      <c r="J121" s="1250">
        <v>2007</v>
      </c>
      <c r="K121" s="1041" t="s">
        <v>128</v>
      </c>
      <c r="L121" s="1041" t="s">
        <v>128</v>
      </c>
      <c r="M121" s="1041" t="s">
        <v>128</v>
      </c>
      <c r="N121" s="1041" t="s">
        <v>128</v>
      </c>
      <c r="O121" s="1041" t="s">
        <v>128</v>
      </c>
      <c r="P121" s="1250" t="s">
        <v>130</v>
      </c>
      <c r="Q121" s="1277">
        <v>550000</v>
      </c>
      <c r="R121" s="1256"/>
      <c r="S121" s="1278" t="str">
        <f t="shared" si="44"/>
        <v>2.06.04</v>
      </c>
      <c r="T121" s="1219" t="str">
        <f t="shared" si="45"/>
        <v>MEJA DAN KURSI KERJA/RAPAT PEJABAT</v>
      </c>
      <c r="U121" s="1218">
        <f t="shared" si="46"/>
        <v>5</v>
      </c>
      <c r="V121" s="1279">
        <f t="shared" si="47"/>
        <v>110000</v>
      </c>
      <c r="W121" s="1218">
        <f t="shared" si="48"/>
        <v>7</v>
      </c>
      <c r="X121" s="1280">
        <f t="shared" si="49"/>
        <v>550000</v>
      </c>
      <c r="Y121" s="1281">
        <f t="shared" si="50"/>
        <v>0</v>
      </c>
      <c r="Z121" s="1279">
        <f t="shared" si="51"/>
        <v>0</v>
      </c>
      <c r="AA121" s="1279">
        <f t="shared" si="52"/>
        <v>0</v>
      </c>
      <c r="AB121" s="1279">
        <f t="shared" si="53"/>
        <v>0</v>
      </c>
      <c r="AC121" s="1279">
        <f t="shared" si="54"/>
        <v>0</v>
      </c>
      <c r="AD121" s="1282">
        <f t="shared" si="55"/>
        <v>0</v>
      </c>
      <c r="AE121" s="1218">
        <f t="shared" si="56"/>
        <v>2007</v>
      </c>
      <c r="AF121" s="1283">
        <f t="shared" si="57"/>
        <v>0</v>
      </c>
      <c r="AG121" s="1284">
        <f t="shared" si="58"/>
        <v>550000</v>
      </c>
      <c r="AH121" s="1285">
        <f t="shared" si="59"/>
        <v>550000</v>
      </c>
      <c r="AI121" s="1286">
        <f t="shared" si="60"/>
        <v>550000</v>
      </c>
      <c r="AJ121" s="1286">
        <f t="shared" si="61"/>
        <v>550000</v>
      </c>
      <c r="AK121" s="1272"/>
      <c r="AL121" s="1203"/>
      <c r="AM121" s="1203"/>
      <c r="AN121" s="1203"/>
      <c r="AO121" s="1267"/>
      <c r="AP121" s="1268"/>
      <c r="AQ121" s="1268"/>
      <c r="AR121" s="1268"/>
    </row>
    <row r="122" spans="1:44" s="993" customFormat="1" ht="54" customHeight="1" x14ac:dyDescent="0.15">
      <c r="A122" s="1276" t="s">
        <v>1220</v>
      </c>
      <c r="B122" s="1276" t="str">
        <f t="shared" si="43"/>
        <v>02.06.04.01</v>
      </c>
      <c r="C122" s="1293">
        <v>93</v>
      </c>
      <c r="D122" s="1250" t="s">
        <v>226</v>
      </c>
      <c r="E122" s="1019" t="s">
        <v>408</v>
      </c>
      <c r="F122" s="1249" t="s">
        <v>128</v>
      </c>
      <c r="G122" s="1250" t="s">
        <v>249</v>
      </c>
      <c r="H122" s="1041" t="s">
        <v>287</v>
      </c>
      <c r="I122" s="1250" t="s">
        <v>1155</v>
      </c>
      <c r="J122" s="1250">
        <v>2007</v>
      </c>
      <c r="K122" s="1041" t="s">
        <v>128</v>
      </c>
      <c r="L122" s="1041" t="s">
        <v>128</v>
      </c>
      <c r="M122" s="1041" t="s">
        <v>128</v>
      </c>
      <c r="N122" s="1041" t="s">
        <v>128</v>
      </c>
      <c r="O122" s="1041" t="s">
        <v>128</v>
      </c>
      <c r="P122" s="1250" t="s">
        <v>130</v>
      </c>
      <c r="Q122" s="1277">
        <v>550000</v>
      </c>
      <c r="R122" s="1256"/>
      <c r="S122" s="1278" t="str">
        <f t="shared" si="44"/>
        <v>2.06.04</v>
      </c>
      <c r="T122" s="1219" t="str">
        <f t="shared" si="45"/>
        <v>MEJA DAN KURSI KERJA/RAPAT PEJABAT</v>
      </c>
      <c r="U122" s="1218">
        <f t="shared" si="46"/>
        <v>5</v>
      </c>
      <c r="V122" s="1279">
        <f t="shared" si="47"/>
        <v>110000</v>
      </c>
      <c r="W122" s="1218">
        <f t="shared" si="48"/>
        <v>7</v>
      </c>
      <c r="X122" s="1280">
        <f t="shared" si="49"/>
        <v>550000</v>
      </c>
      <c r="Y122" s="1281">
        <f t="shared" si="50"/>
        <v>0</v>
      </c>
      <c r="Z122" s="1279">
        <f t="shared" si="51"/>
        <v>0</v>
      </c>
      <c r="AA122" s="1279">
        <f t="shared" si="52"/>
        <v>0</v>
      </c>
      <c r="AB122" s="1279">
        <f t="shared" si="53"/>
        <v>0</v>
      </c>
      <c r="AC122" s="1279">
        <f t="shared" si="54"/>
        <v>0</v>
      </c>
      <c r="AD122" s="1282">
        <f t="shared" si="55"/>
        <v>0</v>
      </c>
      <c r="AE122" s="1218">
        <f t="shared" si="56"/>
        <v>2007</v>
      </c>
      <c r="AF122" s="1283">
        <f t="shared" si="57"/>
        <v>0</v>
      </c>
      <c r="AG122" s="1284">
        <f t="shared" si="58"/>
        <v>550000</v>
      </c>
      <c r="AH122" s="1285">
        <f t="shared" si="59"/>
        <v>550000</v>
      </c>
      <c r="AI122" s="1286">
        <f t="shared" si="60"/>
        <v>550000</v>
      </c>
      <c r="AJ122" s="1286">
        <f t="shared" si="61"/>
        <v>550000</v>
      </c>
      <c r="AK122" s="1272"/>
      <c r="AL122" s="1203"/>
      <c r="AM122" s="1203"/>
      <c r="AN122" s="1203"/>
      <c r="AO122" s="1267"/>
      <c r="AP122" s="1268"/>
      <c r="AQ122" s="1268"/>
      <c r="AR122" s="1268"/>
    </row>
    <row r="123" spans="1:44" s="993" customFormat="1" ht="54" customHeight="1" x14ac:dyDescent="0.15">
      <c r="A123" s="1276" t="s">
        <v>1220</v>
      </c>
      <c r="B123" s="1276" t="str">
        <f t="shared" si="43"/>
        <v>02.06.04.01</v>
      </c>
      <c r="C123" s="1293">
        <v>94</v>
      </c>
      <c r="D123" s="1250" t="s">
        <v>226</v>
      </c>
      <c r="E123" s="1019" t="s">
        <v>408</v>
      </c>
      <c r="F123" s="1249" t="s">
        <v>128</v>
      </c>
      <c r="G123" s="1250" t="s">
        <v>249</v>
      </c>
      <c r="H123" s="1041" t="s">
        <v>287</v>
      </c>
      <c r="I123" s="1250" t="s">
        <v>1155</v>
      </c>
      <c r="J123" s="1250">
        <v>2007</v>
      </c>
      <c r="K123" s="1041" t="s">
        <v>128</v>
      </c>
      <c r="L123" s="1041" t="s">
        <v>128</v>
      </c>
      <c r="M123" s="1041" t="s">
        <v>128</v>
      </c>
      <c r="N123" s="1041" t="s">
        <v>128</v>
      </c>
      <c r="O123" s="1041" t="s">
        <v>128</v>
      </c>
      <c r="P123" s="1250" t="s">
        <v>130</v>
      </c>
      <c r="Q123" s="1277">
        <v>550000</v>
      </c>
      <c r="R123" s="1256"/>
      <c r="S123" s="1278" t="str">
        <f t="shared" si="44"/>
        <v>2.06.04</v>
      </c>
      <c r="T123" s="1219" t="str">
        <f t="shared" si="45"/>
        <v>MEJA DAN KURSI KERJA/RAPAT PEJABAT</v>
      </c>
      <c r="U123" s="1218">
        <f t="shared" si="46"/>
        <v>5</v>
      </c>
      <c r="V123" s="1279">
        <f t="shared" si="47"/>
        <v>110000</v>
      </c>
      <c r="W123" s="1218">
        <f t="shared" si="48"/>
        <v>7</v>
      </c>
      <c r="X123" s="1280">
        <f t="shared" si="49"/>
        <v>550000</v>
      </c>
      <c r="Y123" s="1281">
        <f t="shared" si="50"/>
        <v>0</v>
      </c>
      <c r="Z123" s="1279">
        <f t="shared" si="51"/>
        <v>0</v>
      </c>
      <c r="AA123" s="1279">
        <f t="shared" si="52"/>
        <v>0</v>
      </c>
      <c r="AB123" s="1279">
        <f t="shared" si="53"/>
        <v>0</v>
      </c>
      <c r="AC123" s="1279">
        <f t="shared" si="54"/>
        <v>0</v>
      </c>
      <c r="AD123" s="1282">
        <f t="shared" si="55"/>
        <v>0</v>
      </c>
      <c r="AE123" s="1218">
        <f t="shared" si="56"/>
        <v>2007</v>
      </c>
      <c r="AF123" s="1283">
        <f t="shared" si="57"/>
        <v>0</v>
      </c>
      <c r="AG123" s="1284">
        <f t="shared" si="58"/>
        <v>550000</v>
      </c>
      <c r="AH123" s="1285">
        <f t="shared" si="59"/>
        <v>550000</v>
      </c>
      <c r="AI123" s="1286">
        <f t="shared" si="60"/>
        <v>550000</v>
      </c>
      <c r="AJ123" s="1286">
        <f t="shared" si="61"/>
        <v>550000</v>
      </c>
      <c r="AK123" s="1272"/>
      <c r="AL123" s="1203"/>
      <c r="AM123" s="1203"/>
      <c r="AN123" s="1203"/>
      <c r="AO123" s="1267"/>
      <c r="AP123" s="1268"/>
      <c r="AQ123" s="1268"/>
      <c r="AR123" s="1268"/>
    </row>
    <row r="124" spans="1:44" s="993" customFormat="1" ht="54" customHeight="1" x14ac:dyDescent="0.15">
      <c r="A124" s="1276" t="s">
        <v>1220</v>
      </c>
      <c r="B124" s="1276" t="str">
        <f t="shared" si="43"/>
        <v>02.06.04.01</v>
      </c>
      <c r="C124" s="1293">
        <v>95</v>
      </c>
      <c r="D124" s="1250" t="s">
        <v>226</v>
      </c>
      <c r="E124" s="1019" t="s">
        <v>408</v>
      </c>
      <c r="F124" s="1249" t="s">
        <v>128</v>
      </c>
      <c r="G124" s="1250" t="s">
        <v>249</v>
      </c>
      <c r="H124" s="1041" t="s">
        <v>287</v>
      </c>
      <c r="I124" s="1250" t="s">
        <v>1155</v>
      </c>
      <c r="J124" s="1250">
        <v>2007</v>
      </c>
      <c r="K124" s="1041" t="s">
        <v>128</v>
      </c>
      <c r="L124" s="1041" t="s">
        <v>128</v>
      </c>
      <c r="M124" s="1041" t="s">
        <v>128</v>
      </c>
      <c r="N124" s="1041" t="s">
        <v>128</v>
      </c>
      <c r="O124" s="1041" t="s">
        <v>128</v>
      </c>
      <c r="P124" s="1250" t="s">
        <v>130</v>
      </c>
      <c r="Q124" s="1277">
        <v>550000</v>
      </c>
      <c r="R124" s="1256"/>
      <c r="S124" s="1278" t="str">
        <f t="shared" si="44"/>
        <v>2.06.04</v>
      </c>
      <c r="T124" s="1219" t="str">
        <f t="shared" si="45"/>
        <v>MEJA DAN KURSI KERJA/RAPAT PEJABAT</v>
      </c>
      <c r="U124" s="1218">
        <f t="shared" si="46"/>
        <v>5</v>
      </c>
      <c r="V124" s="1279">
        <f t="shared" si="47"/>
        <v>110000</v>
      </c>
      <c r="W124" s="1218">
        <f t="shared" si="48"/>
        <v>7</v>
      </c>
      <c r="X124" s="1280">
        <f t="shared" si="49"/>
        <v>550000</v>
      </c>
      <c r="Y124" s="1281">
        <f t="shared" si="50"/>
        <v>0</v>
      </c>
      <c r="Z124" s="1279">
        <f t="shared" si="51"/>
        <v>0</v>
      </c>
      <c r="AA124" s="1279">
        <f t="shared" si="52"/>
        <v>0</v>
      </c>
      <c r="AB124" s="1279">
        <f t="shared" si="53"/>
        <v>0</v>
      </c>
      <c r="AC124" s="1279">
        <f t="shared" si="54"/>
        <v>0</v>
      </c>
      <c r="AD124" s="1282">
        <f t="shared" si="55"/>
        <v>0</v>
      </c>
      <c r="AE124" s="1218">
        <f t="shared" si="56"/>
        <v>2007</v>
      </c>
      <c r="AF124" s="1283">
        <f t="shared" si="57"/>
        <v>0</v>
      </c>
      <c r="AG124" s="1284">
        <f t="shared" si="58"/>
        <v>550000</v>
      </c>
      <c r="AH124" s="1285">
        <f t="shared" si="59"/>
        <v>550000</v>
      </c>
      <c r="AI124" s="1286">
        <f t="shared" si="60"/>
        <v>550000</v>
      </c>
      <c r="AJ124" s="1286">
        <f t="shared" si="61"/>
        <v>550000</v>
      </c>
      <c r="AK124" s="1272"/>
      <c r="AL124" s="1203"/>
      <c r="AM124" s="1203"/>
      <c r="AN124" s="1203"/>
      <c r="AO124" s="1267"/>
      <c r="AP124" s="1268"/>
      <c r="AQ124" s="1268"/>
      <c r="AR124" s="1268"/>
    </row>
    <row r="125" spans="1:44" s="993" customFormat="1" ht="54" customHeight="1" x14ac:dyDescent="0.15">
      <c r="A125" s="1276" t="s">
        <v>1220</v>
      </c>
      <c r="B125" s="1276" t="str">
        <f t="shared" si="43"/>
        <v>02.06.04.01</v>
      </c>
      <c r="C125" s="1293">
        <v>96</v>
      </c>
      <c r="D125" s="1250" t="s">
        <v>226</v>
      </c>
      <c r="E125" s="1019" t="s">
        <v>408</v>
      </c>
      <c r="F125" s="1249" t="s">
        <v>128</v>
      </c>
      <c r="G125" s="1250" t="s">
        <v>249</v>
      </c>
      <c r="H125" s="1041" t="s">
        <v>287</v>
      </c>
      <c r="I125" s="1250" t="s">
        <v>1155</v>
      </c>
      <c r="J125" s="1250">
        <v>2007</v>
      </c>
      <c r="K125" s="1041" t="s">
        <v>128</v>
      </c>
      <c r="L125" s="1041" t="s">
        <v>128</v>
      </c>
      <c r="M125" s="1041" t="s">
        <v>128</v>
      </c>
      <c r="N125" s="1041" t="s">
        <v>128</v>
      </c>
      <c r="O125" s="1041" t="s">
        <v>128</v>
      </c>
      <c r="P125" s="1250" t="s">
        <v>130</v>
      </c>
      <c r="Q125" s="1277">
        <v>550000</v>
      </c>
      <c r="R125" s="1256"/>
      <c r="S125" s="1278" t="str">
        <f t="shared" si="44"/>
        <v>2.06.04</v>
      </c>
      <c r="T125" s="1219" t="str">
        <f t="shared" si="45"/>
        <v>MEJA DAN KURSI KERJA/RAPAT PEJABAT</v>
      </c>
      <c r="U125" s="1218">
        <f t="shared" si="46"/>
        <v>5</v>
      </c>
      <c r="V125" s="1279">
        <f t="shared" si="47"/>
        <v>110000</v>
      </c>
      <c r="W125" s="1218">
        <f t="shared" si="48"/>
        <v>7</v>
      </c>
      <c r="X125" s="1280">
        <f t="shared" si="49"/>
        <v>550000</v>
      </c>
      <c r="Y125" s="1281">
        <f t="shared" si="50"/>
        <v>0</v>
      </c>
      <c r="Z125" s="1279">
        <f t="shared" si="51"/>
        <v>0</v>
      </c>
      <c r="AA125" s="1279">
        <f t="shared" si="52"/>
        <v>0</v>
      </c>
      <c r="AB125" s="1279">
        <f t="shared" si="53"/>
        <v>0</v>
      </c>
      <c r="AC125" s="1279">
        <f t="shared" si="54"/>
        <v>0</v>
      </c>
      <c r="AD125" s="1282">
        <f t="shared" si="55"/>
        <v>0</v>
      </c>
      <c r="AE125" s="1218">
        <f t="shared" si="56"/>
        <v>2007</v>
      </c>
      <c r="AF125" s="1283">
        <f t="shared" si="57"/>
        <v>0</v>
      </c>
      <c r="AG125" s="1284">
        <f t="shared" si="58"/>
        <v>550000</v>
      </c>
      <c r="AH125" s="1285">
        <f t="shared" si="59"/>
        <v>550000</v>
      </c>
      <c r="AI125" s="1286">
        <f t="shared" si="60"/>
        <v>550000</v>
      </c>
      <c r="AJ125" s="1286">
        <f t="shared" si="61"/>
        <v>550000</v>
      </c>
      <c r="AK125" s="1272"/>
      <c r="AL125" s="1203"/>
      <c r="AM125" s="1203"/>
      <c r="AN125" s="1203"/>
      <c r="AO125" s="1267"/>
      <c r="AP125" s="1268"/>
      <c r="AQ125" s="1268"/>
      <c r="AR125" s="1268"/>
    </row>
    <row r="126" spans="1:44" s="993" customFormat="1" ht="54" customHeight="1" x14ac:dyDescent="0.15">
      <c r="A126" s="1276" t="s">
        <v>1220</v>
      </c>
      <c r="B126" s="1276" t="str">
        <f t="shared" si="43"/>
        <v>02.06.04.01</v>
      </c>
      <c r="C126" s="1293">
        <v>97</v>
      </c>
      <c r="D126" s="1250" t="s">
        <v>226</v>
      </c>
      <c r="E126" s="1019" t="s">
        <v>408</v>
      </c>
      <c r="F126" s="1249" t="s">
        <v>128</v>
      </c>
      <c r="G126" s="1250" t="s">
        <v>249</v>
      </c>
      <c r="H126" s="1041" t="s">
        <v>287</v>
      </c>
      <c r="I126" s="1250" t="s">
        <v>1155</v>
      </c>
      <c r="J126" s="1250">
        <v>2007</v>
      </c>
      <c r="K126" s="1041" t="s">
        <v>128</v>
      </c>
      <c r="L126" s="1041" t="s">
        <v>128</v>
      </c>
      <c r="M126" s="1041" t="s">
        <v>128</v>
      </c>
      <c r="N126" s="1041" t="s">
        <v>128</v>
      </c>
      <c r="O126" s="1041" t="s">
        <v>128</v>
      </c>
      <c r="P126" s="1250" t="s">
        <v>130</v>
      </c>
      <c r="Q126" s="1277">
        <v>550000</v>
      </c>
      <c r="R126" s="1256"/>
      <c r="S126" s="1278" t="str">
        <f t="shared" si="44"/>
        <v>2.06.04</v>
      </c>
      <c r="T126" s="1219" t="str">
        <f t="shared" si="45"/>
        <v>MEJA DAN KURSI KERJA/RAPAT PEJABAT</v>
      </c>
      <c r="U126" s="1218">
        <f t="shared" si="46"/>
        <v>5</v>
      </c>
      <c r="V126" s="1279">
        <f t="shared" si="47"/>
        <v>110000</v>
      </c>
      <c r="W126" s="1218">
        <f t="shared" si="48"/>
        <v>7</v>
      </c>
      <c r="X126" s="1280">
        <f t="shared" si="49"/>
        <v>550000</v>
      </c>
      <c r="Y126" s="1281">
        <f t="shared" si="50"/>
        <v>0</v>
      </c>
      <c r="Z126" s="1279">
        <f t="shared" si="51"/>
        <v>0</v>
      </c>
      <c r="AA126" s="1279">
        <f t="shared" si="52"/>
        <v>0</v>
      </c>
      <c r="AB126" s="1279">
        <f t="shared" si="53"/>
        <v>0</v>
      </c>
      <c r="AC126" s="1279">
        <f t="shared" si="54"/>
        <v>0</v>
      </c>
      <c r="AD126" s="1282">
        <f t="shared" si="55"/>
        <v>0</v>
      </c>
      <c r="AE126" s="1218">
        <f t="shared" si="56"/>
        <v>2007</v>
      </c>
      <c r="AF126" s="1283">
        <f t="shared" si="57"/>
        <v>0</v>
      </c>
      <c r="AG126" s="1284">
        <f t="shared" si="58"/>
        <v>550000</v>
      </c>
      <c r="AH126" s="1285">
        <f t="shared" si="59"/>
        <v>550000</v>
      </c>
      <c r="AI126" s="1286">
        <f t="shared" si="60"/>
        <v>550000</v>
      </c>
      <c r="AJ126" s="1286">
        <f t="shared" si="61"/>
        <v>550000</v>
      </c>
      <c r="AK126" s="1272"/>
      <c r="AL126" s="1203"/>
      <c r="AM126" s="1203"/>
      <c r="AN126" s="1203"/>
      <c r="AO126" s="1267"/>
      <c r="AP126" s="1268"/>
      <c r="AQ126" s="1268"/>
      <c r="AR126" s="1268"/>
    </row>
    <row r="127" spans="1:44" s="1268" customFormat="1" ht="72" customHeight="1" x14ac:dyDescent="0.15">
      <c r="A127" s="1268" t="s">
        <v>1220</v>
      </c>
      <c r="B127" s="1300" t="str">
        <f t="shared" si="43"/>
        <v>02.06.03.02</v>
      </c>
      <c r="C127" s="1293">
        <v>98</v>
      </c>
      <c r="D127" s="1250" t="s">
        <v>144</v>
      </c>
      <c r="E127" s="1024" t="s">
        <v>1021</v>
      </c>
      <c r="F127" s="1249" t="s">
        <v>128</v>
      </c>
      <c r="G127" s="1250" t="s">
        <v>1121</v>
      </c>
      <c r="H127" s="1041"/>
      <c r="I127" s="1250" t="s">
        <v>1156</v>
      </c>
      <c r="J127" s="1250">
        <v>2007</v>
      </c>
      <c r="K127" s="1041"/>
      <c r="L127" s="1041" t="s">
        <v>128</v>
      </c>
      <c r="M127" s="1041" t="s">
        <v>128</v>
      </c>
      <c r="N127" s="1041" t="s">
        <v>128</v>
      </c>
      <c r="O127" s="1041" t="s">
        <v>128</v>
      </c>
      <c r="P127" s="1250" t="s">
        <v>130</v>
      </c>
      <c r="Q127" s="1277">
        <v>24981862.507780001</v>
      </c>
      <c r="R127" s="1020"/>
      <c r="S127" s="1278" t="str">
        <f t="shared" si="44"/>
        <v>2.06.03</v>
      </c>
      <c r="T127" s="1219" t="str">
        <f t="shared" si="45"/>
        <v>KOMPUTER</v>
      </c>
      <c r="U127" s="1218">
        <f t="shared" si="46"/>
        <v>4</v>
      </c>
      <c r="V127" s="1279">
        <f t="shared" si="47"/>
        <v>6245465.6269450001</v>
      </c>
      <c r="W127" s="1218">
        <f t="shared" si="48"/>
        <v>7</v>
      </c>
      <c r="X127" s="1280">
        <f t="shared" si="49"/>
        <v>24981862.507780001</v>
      </c>
      <c r="Y127" s="1281">
        <f t="shared" si="50"/>
        <v>0</v>
      </c>
      <c r="Z127" s="1279">
        <f t="shared" si="51"/>
        <v>0</v>
      </c>
      <c r="AA127" s="1279">
        <f t="shared" si="52"/>
        <v>0</v>
      </c>
      <c r="AB127" s="1279">
        <f t="shared" si="53"/>
        <v>0</v>
      </c>
      <c r="AC127" s="1279">
        <f t="shared" si="54"/>
        <v>0</v>
      </c>
      <c r="AD127" s="1279">
        <f t="shared" si="55"/>
        <v>0</v>
      </c>
      <c r="AE127" s="1218">
        <f t="shared" si="56"/>
        <v>2007</v>
      </c>
      <c r="AF127" s="1283">
        <f t="shared" si="57"/>
        <v>0</v>
      </c>
      <c r="AG127" s="1284">
        <f t="shared" si="58"/>
        <v>24981862.507780001</v>
      </c>
      <c r="AH127" s="1285">
        <f t="shared" si="59"/>
        <v>24981862.507780001</v>
      </c>
      <c r="AI127" s="1286">
        <f t="shared" si="60"/>
        <v>24981862.507780001</v>
      </c>
      <c r="AJ127" s="1286">
        <f t="shared" si="61"/>
        <v>24981862.507780001</v>
      </c>
      <c r="AK127" s="1287"/>
      <c r="AL127" s="1267"/>
      <c r="AM127" s="1267"/>
      <c r="AN127" s="1267"/>
      <c r="AO127" s="1267"/>
    </row>
    <row r="128" spans="1:44" s="993" customFormat="1" ht="72" customHeight="1" x14ac:dyDescent="0.15">
      <c r="A128" s="1276" t="s">
        <v>1220</v>
      </c>
      <c r="B128" s="1276" t="str">
        <f t="shared" si="43"/>
        <v>02.06.03.02</v>
      </c>
      <c r="C128" s="1293">
        <v>99</v>
      </c>
      <c r="D128" s="1250" t="s">
        <v>144</v>
      </c>
      <c r="E128" s="1019" t="s">
        <v>1021</v>
      </c>
      <c r="F128" s="1249" t="s">
        <v>128</v>
      </c>
      <c r="G128" s="1250" t="s">
        <v>1121</v>
      </c>
      <c r="H128" s="1041" t="s">
        <v>128</v>
      </c>
      <c r="I128" s="1250" t="s">
        <v>1156</v>
      </c>
      <c r="J128" s="1041">
        <v>2007</v>
      </c>
      <c r="K128" s="1041" t="s">
        <v>128</v>
      </c>
      <c r="L128" s="1041" t="s">
        <v>128</v>
      </c>
      <c r="M128" s="1041" t="s">
        <v>128</v>
      </c>
      <c r="N128" s="1041" t="s">
        <v>128</v>
      </c>
      <c r="O128" s="1041" t="s">
        <v>128</v>
      </c>
      <c r="P128" s="1250" t="s">
        <v>130</v>
      </c>
      <c r="Q128" s="1277">
        <v>24981862.507780001</v>
      </c>
      <c r="R128" s="1256"/>
      <c r="S128" s="1278" t="str">
        <f t="shared" si="44"/>
        <v>2.06.03</v>
      </c>
      <c r="T128" s="1219" t="str">
        <f t="shared" si="45"/>
        <v>KOMPUTER</v>
      </c>
      <c r="U128" s="1218">
        <f t="shared" si="46"/>
        <v>4</v>
      </c>
      <c r="V128" s="1279">
        <f t="shared" si="47"/>
        <v>6245465.6269450001</v>
      </c>
      <c r="W128" s="1218">
        <f t="shared" si="48"/>
        <v>7</v>
      </c>
      <c r="X128" s="1280">
        <f t="shared" si="49"/>
        <v>24981862.507780001</v>
      </c>
      <c r="Y128" s="1281">
        <f t="shared" si="50"/>
        <v>0</v>
      </c>
      <c r="Z128" s="1279">
        <f t="shared" si="51"/>
        <v>0</v>
      </c>
      <c r="AA128" s="1279">
        <f t="shared" si="52"/>
        <v>0</v>
      </c>
      <c r="AB128" s="1279">
        <f t="shared" si="53"/>
        <v>0</v>
      </c>
      <c r="AC128" s="1279">
        <f t="shared" si="54"/>
        <v>0</v>
      </c>
      <c r="AD128" s="1282">
        <f t="shared" si="55"/>
        <v>0</v>
      </c>
      <c r="AE128" s="1218">
        <f t="shared" si="56"/>
        <v>2007</v>
      </c>
      <c r="AF128" s="1283">
        <f t="shared" si="57"/>
        <v>0</v>
      </c>
      <c r="AG128" s="1284">
        <f t="shared" si="58"/>
        <v>24981862.507780001</v>
      </c>
      <c r="AH128" s="1285">
        <f t="shared" si="59"/>
        <v>24981862.507780001</v>
      </c>
      <c r="AI128" s="1286">
        <f t="shared" si="60"/>
        <v>24981862.507780001</v>
      </c>
      <c r="AJ128" s="1286">
        <f t="shared" si="61"/>
        <v>24981862.507780001</v>
      </c>
      <c r="AK128" s="1272"/>
      <c r="AL128" s="1203"/>
      <c r="AM128" s="1203"/>
      <c r="AN128" s="1203"/>
      <c r="AO128" s="1267"/>
      <c r="AP128" s="1268"/>
      <c r="AQ128" s="1268"/>
      <c r="AR128" s="1268"/>
    </row>
    <row r="129" spans="1:44" s="993" customFormat="1" ht="118" customHeight="1" x14ac:dyDescent="0.15">
      <c r="A129" s="1276" t="s">
        <v>1220</v>
      </c>
      <c r="B129" s="1276" t="str">
        <f t="shared" si="43"/>
        <v>02.06.03.02</v>
      </c>
      <c r="C129" s="1293">
        <v>100</v>
      </c>
      <c r="D129" s="1250" t="s">
        <v>144</v>
      </c>
      <c r="E129" s="1019" t="s">
        <v>1022</v>
      </c>
      <c r="F129" s="1249" t="s">
        <v>128</v>
      </c>
      <c r="G129" s="1250" t="s">
        <v>1121</v>
      </c>
      <c r="H129" s="1041" t="s">
        <v>128</v>
      </c>
      <c r="I129" s="1250" t="s">
        <v>1156</v>
      </c>
      <c r="J129" s="1041">
        <v>2007</v>
      </c>
      <c r="K129" s="1041" t="s">
        <v>128</v>
      </c>
      <c r="L129" s="1041" t="s">
        <v>128</v>
      </c>
      <c r="M129" s="1041" t="s">
        <v>128</v>
      </c>
      <c r="N129" s="1041" t="s">
        <v>128</v>
      </c>
      <c r="O129" s="1041" t="s">
        <v>128</v>
      </c>
      <c r="P129" s="1250" t="s">
        <v>130</v>
      </c>
      <c r="Q129" s="1277">
        <v>24981862.507780001</v>
      </c>
      <c r="R129" s="1020"/>
      <c r="S129" s="1278" t="str">
        <f t="shared" si="44"/>
        <v>2.06.03</v>
      </c>
      <c r="T129" s="1219" t="str">
        <f t="shared" si="45"/>
        <v>KOMPUTER</v>
      </c>
      <c r="U129" s="1218">
        <f t="shared" si="46"/>
        <v>4</v>
      </c>
      <c r="V129" s="1279">
        <f t="shared" si="47"/>
        <v>6245465.6269450001</v>
      </c>
      <c r="W129" s="1218">
        <f t="shared" si="48"/>
        <v>7</v>
      </c>
      <c r="X129" s="1280">
        <f t="shared" si="49"/>
        <v>24981862.507780001</v>
      </c>
      <c r="Y129" s="1281">
        <f t="shared" si="50"/>
        <v>0</v>
      </c>
      <c r="Z129" s="1279">
        <f t="shared" si="51"/>
        <v>0</v>
      </c>
      <c r="AA129" s="1279">
        <f t="shared" si="52"/>
        <v>0</v>
      </c>
      <c r="AB129" s="1279">
        <f t="shared" si="53"/>
        <v>0</v>
      </c>
      <c r="AC129" s="1279">
        <f t="shared" si="54"/>
        <v>0</v>
      </c>
      <c r="AD129" s="1282">
        <f t="shared" si="55"/>
        <v>0</v>
      </c>
      <c r="AE129" s="1218">
        <f t="shared" si="56"/>
        <v>2007</v>
      </c>
      <c r="AF129" s="1283">
        <f t="shared" si="57"/>
        <v>0</v>
      </c>
      <c r="AG129" s="1284">
        <f t="shared" si="58"/>
        <v>24981862.507780001</v>
      </c>
      <c r="AH129" s="1285">
        <f t="shared" si="59"/>
        <v>24981862.507780001</v>
      </c>
      <c r="AI129" s="1286">
        <f t="shared" si="60"/>
        <v>24981862.507780001</v>
      </c>
      <c r="AJ129" s="1286">
        <f t="shared" si="61"/>
        <v>24981862.507780001</v>
      </c>
      <c r="AK129" s="1272"/>
      <c r="AL129" s="1203"/>
      <c r="AM129" s="1203"/>
      <c r="AN129" s="1203"/>
      <c r="AO129" s="1267"/>
      <c r="AP129" s="1268"/>
      <c r="AQ129" s="1268"/>
      <c r="AR129" s="1268"/>
    </row>
    <row r="130" spans="1:44" s="993" customFormat="1" ht="92" customHeight="1" x14ac:dyDescent="0.15">
      <c r="A130" s="1276" t="s">
        <v>1220</v>
      </c>
      <c r="B130" s="1276" t="str">
        <f t="shared" si="43"/>
        <v>02.06.03.02</v>
      </c>
      <c r="C130" s="1293">
        <v>101</v>
      </c>
      <c r="D130" s="1250" t="s">
        <v>224</v>
      </c>
      <c r="E130" s="1019" t="s">
        <v>1023</v>
      </c>
      <c r="F130" s="1249" t="s">
        <v>128</v>
      </c>
      <c r="G130" s="1250" t="s">
        <v>260</v>
      </c>
      <c r="H130" s="1041" t="s">
        <v>128</v>
      </c>
      <c r="I130" s="1250" t="s">
        <v>1156</v>
      </c>
      <c r="J130" s="1250">
        <v>2007</v>
      </c>
      <c r="K130" s="1041"/>
      <c r="L130" s="1041" t="s">
        <v>128</v>
      </c>
      <c r="M130" s="1041" t="s">
        <v>128</v>
      </c>
      <c r="N130" s="1041" t="s">
        <v>128</v>
      </c>
      <c r="O130" s="1041" t="s">
        <v>128</v>
      </c>
      <c r="P130" s="1250" t="s">
        <v>130</v>
      </c>
      <c r="Q130" s="1277">
        <v>25203923.510000002</v>
      </c>
      <c r="R130" s="1020"/>
      <c r="S130" s="1278" t="str">
        <f t="shared" si="44"/>
        <v>2.06.03</v>
      </c>
      <c r="T130" s="1219" t="str">
        <f t="shared" si="45"/>
        <v>KOMPUTER</v>
      </c>
      <c r="U130" s="1218">
        <f t="shared" si="46"/>
        <v>4</v>
      </c>
      <c r="V130" s="1279">
        <f t="shared" si="47"/>
        <v>6300980.8775000004</v>
      </c>
      <c r="W130" s="1218">
        <f t="shared" si="48"/>
        <v>7</v>
      </c>
      <c r="X130" s="1280">
        <f t="shared" si="49"/>
        <v>25203923.510000002</v>
      </c>
      <c r="Y130" s="1281">
        <f t="shared" si="50"/>
        <v>0</v>
      </c>
      <c r="Z130" s="1279">
        <f t="shared" si="51"/>
        <v>0</v>
      </c>
      <c r="AA130" s="1279">
        <f t="shared" si="52"/>
        <v>0</v>
      </c>
      <c r="AB130" s="1279">
        <f t="shared" si="53"/>
        <v>0</v>
      </c>
      <c r="AC130" s="1279">
        <f t="shared" si="54"/>
        <v>0</v>
      </c>
      <c r="AD130" s="1282">
        <f t="shared" si="55"/>
        <v>0</v>
      </c>
      <c r="AE130" s="1218">
        <f t="shared" si="56"/>
        <v>2007</v>
      </c>
      <c r="AF130" s="1283">
        <f t="shared" si="57"/>
        <v>0</v>
      </c>
      <c r="AG130" s="1284">
        <f t="shared" si="58"/>
        <v>25203923.510000002</v>
      </c>
      <c r="AH130" s="1285">
        <f t="shared" si="59"/>
        <v>25203923.510000002</v>
      </c>
      <c r="AI130" s="1286">
        <f t="shared" si="60"/>
        <v>25203923.510000002</v>
      </c>
      <c r="AJ130" s="1286">
        <f t="shared" si="61"/>
        <v>25203923.510000002</v>
      </c>
      <c r="AK130" s="1272"/>
      <c r="AL130" s="1203"/>
      <c r="AM130" s="1203"/>
      <c r="AN130" s="1203"/>
      <c r="AO130" s="1267"/>
      <c r="AP130" s="1268"/>
      <c r="AQ130" s="1268"/>
      <c r="AR130" s="1268"/>
    </row>
    <row r="131" spans="1:44" s="993" customFormat="1" ht="84" customHeight="1" x14ac:dyDescent="0.15">
      <c r="A131" s="1276" t="s">
        <v>1220</v>
      </c>
      <c r="B131" s="1276" t="str">
        <f t="shared" si="43"/>
        <v>02.06.03.02</v>
      </c>
      <c r="C131" s="1293">
        <v>102</v>
      </c>
      <c r="D131" s="1250" t="s">
        <v>224</v>
      </c>
      <c r="E131" s="1019" t="s">
        <v>1024</v>
      </c>
      <c r="F131" s="1249" t="s">
        <v>128</v>
      </c>
      <c r="G131" s="1250" t="s">
        <v>265</v>
      </c>
      <c r="H131" s="1041" t="s">
        <v>128</v>
      </c>
      <c r="I131" s="1250" t="s">
        <v>1156</v>
      </c>
      <c r="J131" s="1250">
        <v>2007</v>
      </c>
      <c r="K131" s="1041"/>
      <c r="L131" s="1041" t="s">
        <v>128</v>
      </c>
      <c r="M131" s="1041" t="s">
        <v>128</v>
      </c>
      <c r="N131" s="1041" t="s">
        <v>128</v>
      </c>
      <c r="O131" s="1041" t="s">
        <v>128</v>
      </c>
      <c r="P131" s="1250" t="s">
        <v>130</v>
      </c>
      <c r="Q131" s="1277">
        <v>30255811.260000002</v>
      </c>
      <c r="R131" s="1020"/>
      <c r="S131" s="1278" t="str">
        <f t="shared" si="44"/>
        <v>2.06.03</v>
      </c>
      <c r="T131" s="1219" t="str">
        <f t="shared" si="45"/>
        <v>KOMPUTER</v>
      </c>
      <c r="U131" s="1218">
        <f t="shared" si="46"/>
        <v>4</v>
      </c>
      <c r="V131" s="1279">
        <f t="shared" si="47"/>
        <v>7563952.8150000004</v>
      </c>
      <c r="W131" s="1218">
        <f t="shared" si="48"/>
        <v>7</v>
      </c>
      <c r="X131" s="1280">
        <f t="shared" si="49"/>
        <v>30255811.260000002</v>
      </c>
      <c r="Y131" s="1281">
        <f t="shared" si="50"/>
        <v>0</v>
      </c>
      <c r="Z131" s="1279">
        <f t="shared" si="51"/>
        <v>0</v>
      </c>
      <c r="AA131" s="1279">
        <f t="shared" si="52"/>
        <v>0</v>
      </c>
      <c r="AB131" s="1279">
        <f t="shared" si="53"/>
        <v>0</v>
      </c>
      <c r="AC131" s="1279">
        <f t="shared" si="54"/>
        <v>0</v>
      </c>
      <c r="AD131" s="1282">
        <f t="shared" si="55"/>
        <v>0</v>
      </c>
      <c r="AE131" s="1218">
        <f t="shared" si="56"/>
        <v>2007</v>
      </c>
      <c r="AF131" s="1283">
        <f t="shared" si="57"/>
        <v>0</v>
      </c>
      <c r="AG131" s="1284">
        <f t="shared" si="58"/>
        <v>30255811.260000002</v>
      </c>
      <c r="AH131" s="1285">
        <f t="shared" si="59"/>
        <v>30255811.260000002</v>
      </c>
      <c r="AI131" s="1286">
        <f t="shared" si="60"/>
        <v>30255811.260000002</v>
      </c>
      <c r="AJ131" s="1286">
        <f t="shared" si="61"/>
        <v>30255811.260000002</v>
      </c>
      <c r="AK131" s="1272"/>
      <c r="AL131" s="1203"/>
      <c r="AM131" s="1203"/>
      <c r="AN131" s="1203"/>
      <c r="AO131" s="1267"/>
      <c r="AP131" s="1268"/>
      <c r="AQ131" s="1268"/>
      <c r="AR131" s="1268"/>
    </row>
    <row r="132" spans="1:44" s="993" customFormat="1" ht="82" customHeight="1" x14ac:dyDescent="0.15">
      <c r="A132" s="1276" t="s">
        <v>1220</v>
      </c>
      <c r="B132" s="1276" t="str">
        <f t="shared" si="43"/>
        <v>02.06.03.02</v>
      </c>
      <c r="C132" s="1293">
        <v>103</v>
      </c>
      <c r="D132" s="1250" t="s">
        <v>224</v>
      </c>
      <c r="E132" s="1019" t="s">
        <v>1024</v>
      </c>
      <c r="F132" s="1249" t="s">
        <v>128</v>
      </c>
      <c r="G132" s="1250" t="s">
        <v>265</v>
      </c>
      <c r="H132" s="1041" t="s">
        <v>128</v>
      </c>
      <c r="I132" s="1250" t="s">
        <v>1156</v>
      </c>
      <c r="J132" s="1250">
        <v>2007</v>
      </c>
      <c r="K132" s="1041"/>
      <c r="L132" s="1041" t="s">
        <v>128</v>
      </c>
      <c r="M132" s="1041" t="s">
        <v>128</v>
      </c>
      <c r="N132" s="1041" t="s">
        <v>128</v>
      </c>
      <c r="O132" s="1041" t="s">
        <v>128</v>
      </c>
      <c r="P132" s="1250" t="s">
        <v>130</v>
      </c>
      <c r="Q132" s="1277">
        <v>30255811.260000002</v>
      </c>
      <c r="R132" s="1020"/>
      <c r="S132" s="1278" t="str">
        <f t="shared" si="44"/>
        <v>2.06.03</v>
      </c>
      <c r="T132" s="1219" t="str">
        <f t="shared" si="45"/>
        <v>KOMPUTER</v>
      </c>
      <c r="U132" s="1218">
        <f t="shared" si="46"/>
        <v>4</v>
      </c>
      <c r="V132" s="1279">
        <f t="shared" si="47"/>
        <v>7563952.8150000004</v>
      </c>
      <c r="W132" s="1218">
        <f t="shared" si="48"/>
        <v>7</v>
      </c>
      <c r="X132" s="1280">
        <f t="shared" si="49"/>
        <v>30255811.260000002</v>
      </c>
      <c r="Y132" s="1281">
        <f t="shared" si="50"/>
        <v>0</v>
      </c>
      <c r="Z132" s="1279">
        <f t="shared" si="51"/>
        <v>0</v>
      </c>
      <c r="AA132" s="1279">
        <f t="shared" si="52"/>
        <v>0</v>
      </c>
      <c r="AB132" s="1279">
        <f t="shared" si="53"/>
        <v>0</v>
      </c>
      <c r="AC132" s="1279">
        <f t="shared" si="54"/>
        <v>0</v>
      </c>
      <c r="AD132" s="1282">
        <f t="shared" si="55"/>
        <v>0</v>
      </c>
      <c r="AE132" s="1218">
        <f t="shared" si="56"/>
        <v>2007</v>
      </c>
      <c r="AF132" s="1283">
        <f t="shared" si="57"/>
        <v>0</v>
      </c>
      <c r="AG132" s="1284">
        <f t="shared" si="58"/>
        <v>30255811.260000002</v>
      </c>
      <c r="AH132" s="1285">
        <f t="shared" si="59"/>
        <v>30255811.260000002</v>
      </c>
      <c r="AI132" s="1286">
        <f t="shared" si="60"/>
        <v>30255811.260000002</v>
      </c>
      <c r="AJ132" s="1286">
        <f t="shared" si="61"/>
        <v>30255811.260000002</v>
      </c>
      <c r="AK132" s="1272"/>
      <c r="AL132" s="1203"/>
      <c r="AM132" s="1203"/>
      <c r="AN132" s="1203"/>
      <c r="AO132" s="1267"/>
      <c r="AP132" s="1268"/>
      <c r="AQ132" s="1268"/>
      <c r="AR132" s="1268"/>
    </row>
    <row r="133" spans="1:44" s="993" customFormat="1" ht="24" customHeight="1" x14ac:dyDescent="0.15">
      <c r="A133" s="1276" t="s">
        <v>1220</v>
      </c>
      <c r="B133" s="1276" t="str">
        <f t="shared" si="43"/>
        <v>02.06.03.05</v>
      </c>
      <c r="C133" s="1293">
        <v>104</v>
      </c>
      <c r="D133" s="1250" t="s">
        <v>340</v>
      </c>
      <c r="E133" s="1019" t="s">
        <v>1025</v>
      </c>
      <c r="F133" s="1249" t="s">
        <v>128</v>
      </c>
      <c r="G133" s="1250" t="s">
        <v>1122</v>
      </c>
      <c r="H133" s="1250" t="s">
        <v>275</v>
      </c>
      <c r="I133" s="1250" t="s">
        <v>495</v>
      </c>
      <c r="J133" s="1041">
        <v>2007</v>
      </c>
      <c r="K133" s="1041" t="s">
        <v>128</v>
      </c>
      <c r="L133" s="1041" t="s">
        <v>128</v>
      </c>
      <c r="M133" s="1041" t="s">
        <v>128</v>
      </c>
      <c r="N133" s="1041" t="s">
        <v>128</v>
      </c>
      <c r="O133" s="1041" t="s">
        <v>128</v>
      </c>
      <c r="P133" s="1250" t="s">
        <v>130</v>
      </c>
      <c r="Q133" s="1277">
        <v>19985490.006200001</v>
      </c>
      <c r="R133" s="1256"/>
      <c r="S133" s="1278" t="str">
        <f t="shared" si="44"/>
        <v>2.06.03</v>
      </c>
      <c r="T133" s="1219" t="str">
        <f t="shared" si="45"/>
        <v>KOMPUTER</v>
      </c>
      <c r="U133" s="1218">
        <f t="shared" si="46"/>
        <v>4</v>
      </c>
      <c r="V133" s="1279">
        <f t="shared" si="47"/>
        <v>4996372.5015500002</v>
      </c>
      <c r="W133" s="1218">
        <f t="shared" si="48"/>
        <v>7</v>
      </c>
      <c r="X133" s="1280">
        <f t="shared" si="49"/>
        <v>19985490.006200001</v>
      </c>
      <c r="Y133" s="1281">
        <f t="shared" si="50"/>
        <v>0</v>
      </c>
      <c r="Z133" s="1279">
        <f t="shared" si="51"/>
        <v>0</v>
      </c>
      <c r="AA133" s="1279">
        <f t="shared" si="52"/>
        <v>0</v>
      </c>
      <c r="AB133" s="1279">
        <f t="shared" si="53"/>
        <v>0</v>
      </c>
      <c r="AC133" s="1279">
        <f t="shared" si="54"/>
        <v>0</v>
      </c>
      <c r="AD133" s="1282">
        <f t="shared" si="55"/>
        <v>0</v>
      </c>
      <c r="AE133" s="1218">
        <f t="shared" si="56"/>
        <v>2007</v>
      </c>
      <c r="AF133" s="1283">
        <f t="shared" si="57"/>
        <v>0</v>
      </c>
      <c r="AG133" s="1284">
        <f t="shared" si="58"/>
        <v>19985490.006200001</v>
      </c>
      <c r="AH133" s="1285">
        <f t="shared" si="59"/>
        <v>19985490.006200001</v>
      </c>
      <c r="AI133" s="1286">
        <f t="shared" si="60"/>
        <v>19985490.006200001</v>
      </c>
      <c r="AJ133" s="1286">
        <f t="shared" si="61"/>
        <v>19985490.006200001</v>
      </c>
      <c r="AK133" s="1272"/>
      <c r="AL133" s="1203"/>
      <c r="AM133" s="1203"/>
      <c r="AN133" s="1203"/>
      <c r="AO133" s="1267"/>
      <c r="AP133" s="1268"/>
      <c r="AQ133" s="1268"/>
      <c r="AR133" s="1268"/>
    </row>
    <row r="134" spans="1:44" s="993" customFormat="1" ht="24" customHeight="1" x14ac:dyDescent="0.15">
      <c r="A134" s="1276" t="s">
        <v>1220</v>
      </c>
      <c r="B134" s="1276" t="str">
        <f t="shared" si="43"/>
        <v>02.06.03.05</v>
      </c>
      <c r="C134" s="1293">
        <v>105</v>
      </c>
      <c r="D134" s="1250" t="s">
        <v>340</v>
      </c>
      <c r="E134" s="1019" t="s">
        <v>1026</v>
      </c>
      <c r="F134" s="1249" t="s">
        <v>128</v>
      </c>
      <c r="G134" s="1250" t="s">
        <v>295</v>
      </c>
      <c r="H134" s="1250" t="s">
        <v>275</v>
      </c>
      <c r="I134" s="1250" t="s">
        <v>495</v>
      </c>
      <c r="J134" s="1041">
        <v>2007</v>
      </c>
      <c r="K134" s="1041" t="s">
        <v>128</v>
      </c>
      <c r="L134" s="1041" t="s">
        <v>128</v>
      </c>
      <c r="M134" s="1041" t="s">
        <v>128</v>
      </c>
      <c r="N134" s="1041" t="s">
        <v>128</v>
      </c>
      <c r="O134" s="1041" t="s">
        <v>128</v>
      </c>
      <c r="P134" s="1250" t="s">
        <v>130</v>
      </c>
      <c r="Q134" s="1277">
        <v>19985490.006200001</v>
      </c>
      <c r="R134" s="1256"/>
      <c r="S134" s="1278" t="str">
        <f t="shared" si="44"/>
        <v>2.06.03</v>
      </c>
      <c r="T134" s="1219" t="str">
        <f t="shared" si="45"/>
        <v>KOMPUTER</v>
      </c>
      <c r="U134" s="1218">
        <f t="shared" si="46"/>
        <v>4</v>
      </c>
      <c r="V134" s="1279">
        <f t="shared" si="47"/>
        <v>4996372.5015500002</v>
      </c>
      <c r="W134" s="1218">
        <f t="shared" si="48"/>
        <v>7</v>
      </c>
      <c r="X134" s="1280">
        <f t="shared" si="49"/>
        <v>19985490.006200001</v>
      </c>
      <c r="Y134" s="1281">
        <f t="shared" si="50"/>
        <v>0</v>
      </c>
      <c r="Z134" s="1279">
        <f t="shared" si="51"/>
        <v>0</v>
      </c>
      <c r="AA134" s="1279">
        <f t="shared" si="52"/>
        <v>0</v>
      </c>
      <c r="AB134" s="1279">
        <f t="shared" si="53"/>
        <v>0</v>
      </c>
      <c r="AC134" s="1279">
        <f t="shared" si="54"/>
        <v>0</v>
      </c>
      <c r="AD134" s="1282">
        <f t="shared" si="55"/>
        <v>0</v>
      </c>
      <c r="AE134" s="1218">
        <f t="shared" si="56"/>
        <v>2007</v>
      </c>
      <c r="AF134" s="1283">
        <f t="shared" si="57"/>
        <v>0</v>
      </c>
      <c r="AG134" s="1284">
        <f t="shared" si="58"/>
        <v>19985490.006200001</v>
      </c>
      <c r="AH134" s="1285">
        <f t="shared" si="59"/>
        <v>19985490.006200001</v>
      </c>
      <c r="AI134" s="1286">
        <f t="shared" si="60"/>
        <v>19985490.006200001</v>
      </c>
      <c r="AJ134" s="1286">
        <f t="shared" si="61"/>
        <v>19985490.006200001</v>
      </c>
      <c r="AK134" s="1272"/>
      <c r="AL134" s="1203"/>
      <c r="AM134" s="1203"/>
      <c r="AN134" s="1203"/>
      <c r="AO134" s="1267"/>
      <c r="AP134" s="1268"/>
      <c r="AQ134" s="1268"/>
      <c r="AR134" s="1268"/>
    </row>
    <row r="135" spans="1:44" s="993" customFormat="1" ht="24" customHeight="1" x14ac:dyDescent="0.15">
      <c r="A135" s="1276" t="s">
        <v>1220</v>
      </c>
      <c r="B135" s="1276" t="str">
        <f t="shared" si="43"/>
        <v>02.06.03.05</v>
      </c>
      <c r="C135" s="1293">
        <v>106</v>
      </c>
      <c r="D135" s="1250" t="s">
        <v>340</v>
      </c>
      <c r="E135" s="1019" t="s">
        <v>1026</v>
      </c>
      <c r="F135" s="1249" t="s">
        <v>128</v>
      </c>
      <c r="G135" s="1250" t="s">
        <v>295</v>
      </c>
      <c r="H135" s="1250" t="s">
        <v>275</v>
      </c>
      <c r="I135" s="1250" t="s">
        <v>495</v>
      </c>
      <c r="J135" s="1041">
        <v>2007</v>
      </c>
      <c r="K135" s="1041" t="s">
        <v>128</v>
      </c>
      <c r="L135" s="1041" t="s">
        <v>128</v>
      </c>
      <c r="M135" s="1041" t="s">
        <v>128</v>
      </c>
      <c r="N135" s="1041" t="s">
        <v>128</v>
      </c>
      <c r="O135" s="1041" t="s">
        <v>128</v>
      </c>
      <c r="P135" s="1250" t="s">
        <v>130</v>
      </c>
      <c r="Q135" s="1277">
        <v>19985490.006200001</v>
      </c>
      <c r="R135" s="1256"/>
      <c r="S135" s="1278" t="str">
        <f t="shared" si="44"/>
        <v>2.06.03</v>
      </c>
      <c r="T135" s="1219" t="str">
        <f t="shared" si="45"/>
        <v>KOMPUTER</v>
      </c>
      <c r="U135" s="1218">
        <f t="shared" si="46"/>
        <v>4</v>
      </c>
      <c r="V135" s="1279">
        <f t="shared" si="47"/>
        <v>4996372.5015500002</v>
      </c>
      <c r="W135" s="1218">
        <f t="shared" si="48"/>
        <v>7</v>
      </c>
      <c r="X135" s="1280">
        <f t="shared" si="49"/>
        <v>19985490.006200001</v>
      </c>
      <c r="Y135" s="1281">
        <f t="shared" si="50"/>
        <v>0</v>
      </c>
      <c r="Z135" s="1279">
        <f t="shared" si="51"/>
        <v>0</v>
      </c>
      <c r="AA135" s="1279">
        <f t="shared" si="52"/>
        <v>0</v>
      </c>
      <c r="AB135" s="1279">
        <f t="shared" si="53"/>
        <v>0</v>
      </c>
      <c r="AC135" s="1279">
        <f t="shared" si="54"/>
        <v>0</v>
      </c>
      <c r="AD135" s="1282">
        <f t="shared" si="55"/>
        <v>0</v>
      </c>
      <c r="AE135" s="1218">
        <f t="shared" si="56"/>
        <v>2007</v>
      </c>
      <c r="AF135" s="1283">
        <f t="shared" si="57"/>
        <v>0</v>
      </c>
      <c r="AG135" s="1284">
        <f t="shared" si="58"/>
        <v>19985490.006200001</v>
      </c>
      <c r="AH135" s="1285">
        <f t="shared" si="59"/>
        <v>19985490.006200001</v>
      </c>
      <c r="AI135" s="1286">
        <f t="shared" si="60"/>
        <v>19985490.006200001</v>
      </c>
      <c r="AJ135" s="1286">
        <f t="shared" si="61"/>
        <v>19985490.006200001</v>
      </c>
      <c r="AK135" s="1272"/>
      <c r="AL135" s="1203"/>
      <c r="AM135" s="1203"/>
      <c r="AN135" s="1203"/>
      <c r="AO135" s="1267"/>
      <c r="AP135" s="1268"/>
      <c r="AQ135" s="1268"/>
      <c r="AR135" s="1268"/>
    </row>
    <row r="136" spans="1:44" s="993" customFormat="1" ht="24" customHeight="1" x14ac:dyDescent="0.15">
      <c r="A136" s="1276" t="s">
        <v>1220</v>
      </c>
      <c r="B136" s="1276" t="str">
        <f t="shared" si="43"/>
        <v>02.06.03.05</v>
      </c>
      <c r="C136" s="1293">
        <v>107</v>
      </c>
      <c r="D136" s="1250" t="s">
        <v>340</v>
      </c>
      <c r="E136" s="1019" t="s">
        <v>1027</v>
      </c>
      <c r="F136" s="1249" t="s">
        <v>128</v>
      </c>
      <c r="G136" s="1250" t="s">
        <v>1123</v>
      </c>
      <c r="H136" s="1250" t="s">
        <v>275</v>
      </c>
      <c r="I136" s="1250" t="s">
        <v>495</v>
      </c>
      <c r="J136" s="1041">
        <v>2007</v>
      </c>
      <c r="K136" s="1041" t="s">
        <v>128</v>
      </c>
      <c r="L136" s="1041" t="s">
        <v>128</v>
      </c>
      <c r="M136" s="1041" t="s">
        <v>128</v>
      </c>
      <c r="N136" s="1041" t="s">
        <v>128</v>
      </c>
      <c r="O136" s="1041" t="s">
        <v>128</v>
      </c>
      <c r="P136" s="1250" t="s">
        <v>130</v>
      </c>
      <c r="Q136" s="1277">
        <v>24981862.510000002</v>
      </c>
      <c r="R136" s="1256"/>
      <c r="S136" s="1278" t="str">
        <f t="shared" si="44"/>
        <v>2.06.03</v>
      </c>
      <c r="T136" s="1219" t="str">
        <f t="shared" si="45"/>
        <v>KOMPUTER</v>
      </c>
      <c r="U136" s="1218">
        <f t="shared" si="46"/>
        <v>4</v>
      </c>
      <c r="V136" s="1279">
        <f t="shared" si="47"/>
        <v>6245465.6275000004</v>
      </c>
      <c r="W136" s="1218">
        <f t="shared" si="48"/>
        <v>7</v>
      </c>
      <c r="X136" s="1280">
        <f t="shared" si="49"/>
        <v>24981862.510000002</v>
      </c>
      <c r="Y136" s="1281">
        <f t="shared" si="50"/>
        <v>0</v>
      </c>
      <c r="Z136" s="1279">
        <f t="shared" si="51"/>
        <v>0</v>
      </c>
      <c r="AA136" s="1279">
        <f t="shared" si="52"/>
        <v>0</v>
      </c>
      <c r="AB136" s="1279">
        <f t="shared" si="53"/>
        <v>0</v>
      </c>
      <c r="AC136" s="1279">
        <f t="shared" si="54"/>
        <v>0</v>
      </c>
      <c r="AD136" s="1282">
        <f t="shared" si="55"/>
        <v>0</v>
      </c>
      <c r="AE136" s="1218">
        <f t="shared" si="56"/>
        <v>2007</v>
      </c>
      <c r="AF136" s="1283">
        <f t="shared" si="57"/>
        <v>0</v>
      </c>
      <c r="AG136" s="1284">
        <f t="shared" si="58"/>
        <v>24981862.510000002</v>
      </c>
      <c r="AH136" s="1285">
        <f t="shared" si="59"/>
        <v>24981862.510000002</v>
      </c>
      <c r="AI136" s="1286">
        <f t="shared" si="60"/>
        <v>24981862.510000002</v>
      </c>
      <c r="AJ136" s="1286">
        <f t="shared" si="61"/>
        <v>24981862.510000002</v>
      </c>
      <c r="AK136" s="1272"/>
      <c r="AL136" s="1203"/>
      <c r="AM136" s="1203"/>
      <c r="AN136" s="1203"/>
      <c r="AO136" s="1267"/>
      <c r="AP136" s="1268"/>
      <c r="AQ136" s="1268"/>
      <c r="AR136" s="1268"/>
    </row>
    <row r="137" spans="1:44" s="993" customFormat="1" ht="24" customHeight="1" x14ac:dyDescent="0.15">
      <c r="A137" s="1276" t="s">
        <v>1220</v>
      </c>
      <c r="B137" s="1276" t="str">
        <f t="shared" si="43"/>
        <v>02.06.03.04</v>
      </c>
      <c r="C137" s="1293">
        <v>108</v>
      </c>
      <c r="D137" s="1250" t="s">
        <v>222</v>
      </c>
      <c r="E137" s="1019" t="s">
        <v>1028</v>
      </c>
      <c r="F137" s="1249" t="s">
        <v>128</v>
      </c>
      <c r="G137" s="1250" t="s">
        <v>1124</v>
      </c>
      <c r="H137" s="1041" t="s">
        <v>128</v>
      </c>
      <c r="I137" s="1250" t="s">
        <v>495</v>
      </c>
      <c r="J137" s="1041">
        <v>2007</v>
      </c>
      <c r="K137" s="1041" t="s">
        <v>128</v>
      </c>
      <c r="L137" s="1041" t="s">
        <v>128</v>
      </c>
      <c r="M137" s="1041" t="s">
        <v>128</v>
      </c>
      <c r="N137" s="1041" t="s">
        <v>128</v>
      </c>
      <c r="O137" s="1041" t="s">
        <v>128</v>
      </c>
      <c r="P137" s="1250" t="s">
        <v>130</v>
      </c>
      <c r="Q137" s="1277">
        <v>40370689.810000002</v>
      </c>
      <c r="R137" s="1256"/>
      <c r="S137" s="1278" t="str">
        <f t="shared" si="44"/>
        <v>2.06.03</v>
      </c>
      <c r="T137" s="1219" t="str">
        <f t="shared" si="45"/>
        <v>KOMPUTER</v>
      </c>
      <c r="U137" s="1218">
        <f t="shared" si="46"/>
        <v>4</v>
      </c>
      <c r="V137" s="1279">
        <f t="shared" si="47"/>
        <v>10092672.452500001</v>
      </c>
      <c r="W137" s="1218">
        <f t="shared" si="48"/>
        <v>7</v>
      </c>
      <c r="X137" s="1280">
        <f t="shared" si="49"/>
        <v>40370689.810000002</v>
      </c>
      <c r="Y137" s="1281">
        <f t="shared" si="50"/>
        <v>0</v>
      </c>
      <c r="Z137" s="1279">
        <f t="shared" si="51"/>
        <v>0</v>
      </c>
      <c r="AA137" s="1279">
        <f t="shared" si="52"/>
        <v>0</v>
      </c>
      <c r="AB137" s="1279">
        <f t="shared" si="53"/>
        <v>0</v>
      </c>
      <c r="AC137" s="1279">
        <f t="shared" si="54"/>
        <v>0</v>
      </c>
      <c r="AD137" s="1282">
        <f t="shared" si="55"/>
        <v>0</v>
      </c>
      <c r="AE137" s="1218">
        <f t="shared" si="56"/>
        <v>2007</v>
      </c>
      <c r="AF137" s="1283">
        <f t="shared" si="57"/>
        <v>0</v>
      </c>
      <c r="AG137" s="1284">
        <f t="shared" si="58"/>
        <v>40370689.810000002</v>
      </c>
      <c r="AH137" s="1285">
        <f t="shared" si="59"/>
        <v>40370689.810000002</v>
      </c>
      <c r="AI137" s="1286">
        <f t="shared" si="60"/>
        <v>40370689.810000002</v>
      </c>
      <c r="AJ137" s="1286">
        <f t="shared" si="61"/>
        <v>40370689.810000002</v>
      </c>
      <c r="AK137" s="1272"/>
      <c r="AL137" s="1203"/>
      <c r="AM137" s="1203"/>
      <c r="AN137" s="1203"/>
      <c r="AO137" s="1267"/>
      <c r="AP137" s="1268"/>
      <c r="AQ137" s="1268"/>
      <c r="AR137" s="1268"/>
    </row>
    <row r="138" spans="1:44" s="993" customFormat="1" ht="24" customHeight="1" x14ac:dyDescent="0.15">
      <c r="A138" s="1276" t="s">
        <v>1220</v>
      </c>
      <c r="B138" s="1276" t="str">
        <f t="shared" si="43"/>
        <v>02.06.02.04</v>
      </c>
      <c r="C138" s="1293">
        <v>109</v>
      </c>
      <c r="D138" s="1250" t="s">
        <v>221</v>
      </c>
      <c r="E138" s="1019" t="s">
        <v>1029</v>
      </c>
      <c r="F138" s="1249" t="s">
        <v>128</v>
      </c>
      <c r="G138" s="1250" t="s">
        <v>399</v>
      </c>
      <c r="H138" s="1250" t="s">
        <v>299</v>
      </c>
      <c r="I138" s="1250" t="s">
        <v>1156</v>
      </c>
      <c r="J138" s="1250">
        <v>2008</v>
      </c>
      <c r="K138" s="1041" t="s">
        <v>128</v>
      </c>
      <c r="L138" s="1041" t="s">
        <v>128</v>
      </c>
      <c r="M138" s="1041" t="s">
        <v>128</v>
      </c>
      <c r="N138" s="1041" t="s">
        <v>128</v>
      </c>
      <c r="O138" s="1041" t="s">
        <v>128</v>
      </c>
      <c r="P138" s="1250" t="s">
        <v>130</v>
      </c>
      <c r="Q138" s="1277">
        <v>8371580.6889626272</v>
      </c>
      <c r="R138" s="1256"/>
      <c r="S138" s="1278" t="str">
        <f t="shared" si="44"/>
        <v>2.06.02</v>
      </c>
      <c r="T138" s="1219" t="str">
        <f t="shared" si="45"/>
        <v>ALAT RUMAH TANGGA</v>
      </c>
      <c r="U138" s="1218">
        <f t="shared" si="46"/>
        <v>5</v>
      </c>
      <c r="V138" s="1279">
        <f t="shared" si="47"/>
        <v>1674316.1377925253</v>
      </c>
      <c r="W138" s="1218">
        <f t="shared" si="48"/>
        <v>6</v>
      </c>
      <c r="X138" s="1280">
        <f t="shared" si="49"/>
        <v>8371580.6889626272</v>
      </c>
      <c r="Y138" s="1281">
        <f t="shared" si="50"/>
        <v>0</v>
      </c>
      <c r="Z138" s="1279">
        <f t="shared" si="51"/>
        <v>0</v>
      </c>
      <c r="AA138" s="1279">
        <f t="shared" si="52"/>
        <v>0</v>
      </c>
      <c r="AB138" s="1279">
        <f t="shared" si="53"/>
        <v>0</v>
      </c>
      <c r="AC138" s="1279">
        <f t="shared" si="54"/>
        <v>0</v>
      </c>
      <c r="AD138" s="1282">
        <f t="shared" si="55"/>
        <v>0</v>
      </c>
      <c r="AE138" s="1218">
        <f t="shared" si="56"/>
        <v>2008</v>
      </c>
      <c r="AF138" s="1283">
        <f t="shared" si="57"/>
        <v>0</v>
      </c>
      <c r="AG138" s="1284">
        <f t="shared" si="58"/>
        <v>8371580.6889626272</v>
      </c>
      <c r="AH138" s="1285">
        <f t="shared" si="59"/>
        <v>8371580.6889626272</v>
      </c>
      <c r="AI138" s="1286">
        <f t="shared" si="60"/>
        <v>8371580.6889626272</v>
      </c>
      <c r="AJ138" s="1286">
        <f t="shared" si="61"/>
        <v>8371580.6889626272</v>
      </c>
      <c r="AK138" s="1272"/>
      <c r="AL138" s="1203"/>
      <c r="AM138" s="1203"/>
      <c r="AN138" s="1203"/>
      <c r="AO138" s="1267"/>
      <c r="AP138" s="1268"/>
      <c r="AQ138" s="1268"/>
      <c r="AR138" s="1268"/>
    </row>
    <row r="139" spans="1:44" s="993" customFormat="1" ht="24" customHeight="1" x14ac:dyDescent="0.15">
      <c r="A139" s="1276" t="s">
        <v>1220</v>
      </c>
      <c r="B139" s="1276" t="str">
        <f t="shared" si="43"/>
        <v>02.06.02.04</v>
      </c>
      <c r="C139" s="1293">
        <v>110</v>
      </c>
      <c r="D139" s="1250" t="s">
        <v>221</v>
      </c>
      <c r="E139" s="1019" t="s">
        <v>1029</v>
      </c>
      <c r="F139" s="1249" t="s">
        <v>128</v>
      </c>
      <c r="G139" s="1250" t="s">
        <v>399</v>
      </c>
      <c r="H139" s="1250" t="s">
        <v>299</v>
      </c>
      <c r="I139" s="1250" t="s">
        <v>1156</v>
      </c>
      <c r="J139" s="1250">
        <v>2008</v>
      </c>
      <c r="K139" s="1041" t="s">
        <v>128</v>
      </c>
      <c r="L139" s="1041" t="s">
        <v>128</v>
      </c>
      <c r="M139" s="1041" t="s">
        <v>128</v>
      </c>
      <c r="N139" s="1041" t="s">
        <v>128</v>
      </c>
      <c r="O139" s="1041" t="s">
        <v>128</v>
      </c>
      <c r="P139" s="1250" t="s">
        <v>130</v>
      </c>
      <c r="Q139" s="1277">
        <v>8371580.6889626272</v>
      </c>
      <c r="R139" s="1256"/>
      <c r="S139" s="1278" t="str">
        <f t="shared" si="44"/>
        <v>2.06.02</v>
      </c>
      <c r="T139" s="1219" t="str">
        <f t="shared" si="45"/>
        <v>ALAT RUMAH TANGGA</v>
      </c>
      <c r="U139" s="1218">
        <f t="shared" si="46"/>
        <v>5</v>
      </c>
      <c r="V139" s="1279">
        <f t="shared" si="47"/>
        <v>1674316.1377925253</v>
      </c>
      <c r="W139" s="1218">
        <f t="shared" si="48"/>
        <v>6</v>
      </c>
      <c r="X139" s="1280">
        <f t="shared" si="49"/>
        <v>8371580.6889626272</v>
      </c>
      <c r="Y139" s="1281">
        <f t="shared" si="50"/>
        <v>0</v>
      </c>
      <c r="Z139" s="1279">
        <f t="shared" si="51"/>
        <v>0</v>
      </c>
      <c r="AA139" s="1279">
        <f t="shared" si="52"/>
        <v>0</v>
      </c>
      <c r="AB139" s="1279">
        <f t="shared" si="53"/>
        <v>0</v>
      </c>
      <c r="AC139" s="1279">
        <f t="shared" si="54"/>
        <v>0</v>
      </c>
      <c r="AD139" s="1282">
        <f t="shared" si="55"/>
        <v>0</v>
      </c>
      <c r="AE139" s="1218">
        <f t="shared" si="56"/>
        <v>2008</v>
      </c>
      <c r="AF139" s="1283">
        <f t="shared" si="57"/>
        <v>0</v>
      </c>
      <c r="AG139" s="1284">
        <f t="shared" si="58"/>
        <v>8371580.6889626272</v>
      </c>
      <c r="AH139" s="1285">
        <f t="shared" si="59"/>
        <v>8371580.6889626272</v>
      </c>
      <c r="AI139" s="1286">
        <f t="shared" si="60"/>
        <v>8371580.6889626272</v>
      </c>
      <c r="AJ139" s="1286">
        <f t="shared" si="61"/>
        <v>8371580.6889626272</v>
      </c>
      <c r="AK139" s="1272"/>
      <c r="AL139" s="1203"/>
      <c r="AM139" s="1203"/>
      <c r="AN139" s="1203"/>
      <c r="AO139" s="1267"/>
      <c r="AP139" s="1268"/>
      <c r="AQ139" s="1268"/>
      <c r="AR139" s="1268"/>
    </row>
    <row r="140" spans="1:44" s="993" customFormat="1" ht="24" customHeight="1" x14ac:dyDescent="0.15">
      <c r="A140" s="1276" t="s">
        <v>1220</v>
      </c>
      <c r="B140" s="1276" t="str">
        <f t="shared" ref="B140:B203" si="62">LEFT(D140,11)</f>
        <v>02.06.02.04</v>
      </c>
      <c r="C140" s="1293">
        <v>111</v>
      </c>
      <c r="D140" s="1250" t="s">
        <v>221</v>
      </c>
      <c r="E140" s="1019" t="s">
        <v>1029</v>
      </c>
      <c r="F140" s="1249" t="s">
        <v>128</v>
      </c>
      <c r="G140" s="1250" t="s">
        <v>399</v>
      </c>
      <c r="H140" s="1250" t="s">
        <v>299</v>
      </c>
      <c r="I140" s="1250" t="s">
        <v>1156</v>
      </c>
      <c r="J140" s="1250">
        <v>2008</v>
      </c>
      <c r="K140" s="1041" t="s">
        <v>128</v>
      </c>
      <c r="L140" s="1041" t="s">
        <v>128</v>
      </c>
      <c r="M140" s="1041" t="s">
        <v>128</v>
      </c>
      <c r="N140" s="1041" t="s">
        <v>128</v>
      </c>
      <c r="O140" s="1041" t="s">
        <v>128</v>
      </c>
      <c r="P140" s="1250" t="s">
        <v>130</v>
      </c>
      <c r="Q140" s="1277">
        <v>8371580.6889626272</v>
      </c>
      <c r="R140" s="1295"/>
      <c r="S140" s="1278" t="str">
        <f t="shared" si="44"/>
        <v>2.06.02</v>
      </c>
      <c r="T140" s="1219" t="str">
        <f t="shared" si="45"/>
        <v>ALAT RUMAH TANGGA</v>
      </c>
      <c r="U140" s="1218">
        <f t="shared" si="46"/>
        <v>5</v>
      </c>
      <c r="V140" s="1279">
        <f t="shared" si="47"/>
        <v>1674316.1377925253</v>
      </c>
      <c r="W140" s="1218">
        <f t="shared" si="48"/>
        <v>6</v>
      </c>
      <c r="X140" s="1280">
        <f t="shared" si="49"/>
        <v>8371580.6889626272</v>
      </c>
      <c r="Y140" s="1281">
        <f t="shared" si="50"/>
        <v>0</v>
      </c>
      <c r="Z140" s="1279">
        <f t="shared" si="51"/>
        <v>0</v>
      </c>
      <c r="AA140" s="1279">
        <f t="shared" si="52"/>
        <v>0</v>
      </c>
      <c r="AB140" s="1279">
        <f t="shared" si="53"/>
        <v>0</v>
      </c>
      <c r="AC140" s="1279">
        <f t="shared" si="54"/>
        <v>0</v>
      </c>
      <c r="AD140" s="1282">
        <f t="shared" si="55"/>
        <v>0</v>
      </c>
      <c r="AE140" s="1218">
        <f t="shared" si="56"/>
        <v>2008</v>
      </c>
      <c r="AF140" s="1283">
        <f t="shared" si="57"/>
        <v>0</v>
      </c>
      <c r="AG140" s="1284">
        <f t="shared" si="58"/>
        <v>8371580.6889626272</v>
      </c>
      <c r="AH140" s="1285">
        <f t="shared" si="59"/>
        <v>8371580.6889626272</v>
      </c>
      <c r="AI140" s="1286">
        <f t="shared" si="60"/>
        <v>8371580.6889626272</v>
      </c>
      <c r="AJ140" s="1286">
        <f t="shared" si="61"/>
        <v>8371580.6889626272</v>
      </c>
      <c r="AK140" s="1272"/>
      <c r="AL140" s="1203"/>
      <c r="AM140" s="1203"/>
      <c r="AN140" s="1203"/>
      <c r="AO140" s="1267"/>
      <c r="AP140" s="1268"/>
      <c r="AQ140" s="1268"/>
      <c r="AR140" s="1268"/>
    </row>
    <row r="141" spans="1:44" s="993" customFormat="1" ht="24" customHeight="1" x14ac:dyDescent="0.15">
      <c r="A141" s="1276" t="s">
        <v>1220</v>
      </c>
      <c r="B141" s="1276" t="str">
        <f t="shared" si="62"/>
        <v>02.06.02.04</v>
      </c>
      <c r="C141" s="1293">
        <v>112</v>
      </c>
      <c r="D141" s="1250" t="s">
        <v>221</v>
      </c>
      <c r="E141" s="1019" t="s">
        <v>1029</v>
      </c>
      <c r="F141" s="1249" t="s">
        <v>128</v>
      </c>
      <c r="G141" s="1250" t="s">
        <v>399</v>
      </c>
      <c r="H141" s="1250" t="s">
        <v>299</v>
      </c>
      <c r="I141" s="1250" t="s">
        <v>1156</v>
      </c>
      <c r="J141" s="1250">
        <v>2008</v>
      </c>
      <c r="K141" s="1041" t="s">
        <v>128</v>
      </c>
      <c r="L141" s="1041" t="s">
        <v>128</v>
      </c>
      <c r="M141" s="1041" t="s">
        <v>128</v>
      </c>
      <c r="N141" s="1041" t="s">
        <v>128</v>
      </c>
      <c r="O141" s="1041" t="s">
        <v>128</v>
      </c>
      <c r="P141" s="1250" t="s">
        <v>130</v>
      </c>
      <c r="Q141" s="1277">
        <v>8371580.6889626272</v>
      </c>
      <c r="R141" s="1295"/>
      <c r="S141" s="1278" t="str">
        <f t="shared" si="44"/>
        <v>2.06.02</v>
      </c>
      <c r="T141" s="1219" t="str">
        <f t="shared" si="45"/>
        <v>ALAT RUMAH TANGGA</v>
      </c>
      <c r="U141" s="1218">
        <f t="shared" si="46"/>
        <v>5</v>
      </c>
      <c r="V141" s="1279">
        <f t="shared" si="47"/>
        <v>1674316.1377925253</v>
      </c>
      <c r="W141" s="1218">
        <f t="shared" si="48"/>
        <v>6</v>
      </c>
      <c r="X141" s="1280">
        <f t="shared" si="49"/>
        <v>8371580.6889626272</v>
      </c>
      <c r="Y141" s="1281">
        <f t="shared" si="50"/>
        <v>0</v>
      </c>
      <c r="Z141" s="1279">
        <f t="shared" si="51"/>
        <v>0</v>
      </c>
      <c r="AA141" s="1279">
        <f t="shared" si="52"/>
        <v>0</v>
      </c>
      <c r="AB141" s="1279">
        <f t="shared" si="53"/>
        <v>0</v>
      </c>
      <c r="AC141" s="1279">
        <f t="shared" si="54"/>
        <v>0</v>
      </c>
      <c r="AD141" s="1282">
        <f t="shared" si="55"/>
        <v>0</v>
      </c>
      <c r="AE141" s="1218">
        <f t="shared" si="56"/>
        <v>2008</v>
      </c>
      <c r="AF141" s="1283">
        <f t="shared" si="57"/>
        <v>0</v>
      </c>
      <c r="AG141" s="1284">
        <f t="shared" si="58"/>
        <v>8371580.6889626272</v>
      </c>
      <c r="AH141" s="1285">
        <f t="shared" si="59"/>
        <v>8371580.6889626272</v>
      </c>
      <c r="AI141" s="1286">
        <f t="shared" si="60"/>
        <v>8371580.6889626272</v>
      </c>
      <c r="AJ141" s="1286">
        <f t="shared" si="61"/>
        <v>8371580.6889626272</v>
      </c>
      <c r="AK141" s="1272"/>
      <c r="AL141" s="1203"/>
      <c r="AM141" s="1203"/>
      <c r="AN141" s="1203"/>
      <c r="AO141" s="1267"/>
      <c r="AP141" s="1268"/>
      <c r="AQ141" s="1268"/>
      <c r="AR141" s="1268"/>
    </row>
    <row r="142" spans="1:44" s="993" customFormat="1" ht="24" customHeight="1" x14ac:dyDescent="0.15">
      <c r="A142" s="1276" t="s">
        <v>1220</v>
      </c>
      <c r="B142" s="1276" t="str">
        <f t="shared" si="62"/>
        <v>02.06.02.04</v>
      </c>
      <c r="C142" s="1293">
        <v>113</v>
      </c>
      <c r="D142" s="1250" t="s">
        <v>221</v>
      </c>
      <c r="E142" s="1019" t="s">
        <v>1029</v>
      </c>
      <c r="F142" s="1249" t="s">
        <v>128</v>
      </c>
      <c r="G142" s="1250" t="s">
        <v>399</v>
      </c>
      <c r="H142" s="1250" t="s">
        <v>299</v>
      </c>
      <c r="I142" s="1250" t="s">
        <v>1156</v>
      </c>
      <c r="J142" s="1250">
        <v>2008</v>
      </c>
      <c r="K142" s="1041" t="s">
        <v>128</v>
      </c>
      <c r="L142" s="1041" t="s">
        <v>128</v>
      </c>
      <c r="M142" s="1041" t="s">
        <v>128</v>
      </c>
      <c r="N142" s="1041" t="s">
        <v>128</v>
      </c>
      <c r="O142" s="1041" t="s">
        <v>128</v>
      </c>
      <c r="P142" s="1250" t="s">
        <v>130</v>
      </c>
      <c r="Q142" s="1277">
        <v>8371580.6889626272</v>
      </c>
      <c r="R142" s="1295"/>
      <c r="S142" s="1278" t="str">
        <f t="shared" si="44"/>
        <v>2.06.02</v>
      </c>
      <c r="T142" s="1219" t="str">
        <f t="shared" si="45"/>
        <v>ALAT RUMAH TANGGA</v>
      </c>
      <c r="U142" s="1218">
        <f t="shared" si="46"/>
        <v>5</v>
      </c>
      <c r="V142" s="1279">
        <f t="shared" si="47"/>
        <v>1674316.1377925253</v>
      </c>
      <c r="W142" s="1218">
        <f t="shared" si="48"/>
        <v>6</v>
      </c>
      <c r="X142" s="1280">
        <f t="shared" si="49"/>
        <v>8371580.6889626272</v>
      </c>
      <c r="Y142" s="1281">
        <f t="shared" si="50"/>
        <v>0</v>
      </c>
      <c r="Z142" s="1279">
        <f t="shared" si="51"/>
        <v>0</v>
      </c>
      <c r="AA142" s="1279">
        <f t="shared" si="52"/>
        <v>0</v>
      </c>
      <c r="AB142" s="1279">
        <f t="shared" si="53"/>
        <v>0</v>
      </c>
      <c r="AC142" s="1279">
        <f t="shared" si="54"/>
        <v>0</v>
      </c>
      <c r="AD142" s="1282">
        <f t="shared" si="55"/>
        <v>0</v>
      </c>
      <c r="AE142" s="1218">
        <f t="shared" si="56"/>
        <v>2008</v>
      </c>
      <c r="AF142" s="1283">
        <f t="shared" si="57"/>
        <v>0</v>
      </c>
      <c r="AG142" s="1284">
        <f t="shared" si="58"/>
        <v>8371580.6889626272</v>
      </c>
      <c r="AH142" s="1285">
        <f t="shared" si="59"/>
        <v>8371580.6889626272</v>
      </c>
      <c r="AI142" s="1286">
        <f t="shared" si="60"/>
        <v>8371580.6889626272</v>
      </c>
      <c r="AJ142" s="1286">
        <f t="shared" si="61"/>
        <v>8371580.6889626272</v>
      </c>
      <c r="AK142" s="1272"/>
      <c r="AL142" s="1203"/>
      <c r="AM142" s="1203"/>
      <c r="AN142" s="1203"/>
      <c r="AO142" s="1267"/>
      <c r="AP142" s="1268"/>
      <c r="AQ142" s="1268"/>
      <c r="AR142" s="1268"/>
    </row>
    <row r="143" spans="1:44" s="993" customFormat="1" ht="54" customHeight="1" x14ac:dyDescent="0.15">
      <c r="A143" s="1276" t="s">
        <v>1220</v>
      </c>
      <c r="B143" s="1276" t="str">
        <f t="shared" si="62"/>
        <v>02.06.01.05</v>
      </c>
      <c r="C143" s="1293">
        <v>114</v>
      </c>
      <c r="D143" s="1041" t="s">
        <v>1211</v>
      </c>
      <c r="E143" s="1019" t="s">
        <v>1030</v>
      </c>
      <c r="F143" s="1249" t="s">
        <v>128</v>
      </c>
      <c r="G143" s="1041" t="s">
        <v>128</v>
      </c>
      <c r="H143" s="1041" t="s">
        <v>128</v>
      </c>
      <c r="I143" s="1250" t="s">
        <v>1157</v>
      </c>
      <c r="J143" s="1250">
        <v>2008</v>
      </c>
      <c r="K143" s="1041" t="s">
        <v>128</v>
      </c>
      <c r="L143" s="1041" t="s">
        <v>128</v>
      </c>
      <c r="M143" s="1041" t="s">
        <v>128</v>
      </c>
      <c r="N143" s="1041" t="s">
        <v>128</v>
      </c>
      <c r="O143" s="1041" t="s">
        <v>128</v>
      </c>
      <c r="P143" s="1250" t="s">
        <v>130</v>
      </c>
      <c r="Q143" s="1277">
        <v>45360762.312259868</v>
      </c>
      <c r="R143" s="1256"/>
      <c r="S143" s="1278" t="str">
        <f t="shared" si="44"/>
        <v>2.06.01</v>
      </c>
      <c r="T143" s="1219" t="str">
        <f t="shared" si="45"/>
        <v>ALAT KANTOR</v>
      </c>
      <c r="U143" s="1218">
        <f t="shared" si="46"/>
        <v>5</v>
      </c>
      <c r="V143" s="1279">
        <f t="shared" si="47"/>
        <v>9072152.4624519739</v>
      </c>
      <c r="W143" s="1218">
        <f t="shared" si="48"/>
        <v>6</v>
      </c>
      <c r="X143" s="1280">
        <f t="shared" si="49"/>
        <v>45360762.312259868</v>
      </c>
      <c r="Y143" s="1281">
        <f t="shared" si="50"/>
        <v>0</v>
      </c>
      <c r="Z143" s="1279">
        <f t="shared" si="51"/>
        <v>0</v>
      </c>
      <c r="AA143" s="1279">
        <f t="shared" si="52"/>
        <v>0</v>
      </c>
      <c r="AB143" s="1279">
        <f t="shared" si="53"/>
        <v>0</v>
      </c>
      <c r="AC143" s="1279">
        <f t="shared" si="54"/>
        <v>0</v>
      </c>
      <c r="AD143" s="1282">
        <f t="shared" si="55"/>
        <v>0</v>
      </c>
      <c r="AE143" s="1218">
        <f t="shared" si="56"/>
        <v>2008</v>
      </c>
      <c r="AF143" s="1283">
        <f t="shared" si="57"/>
        <v>0</v>
      </c>
      <c r="AG143" s="1284">
        <f t="shared" si="58"/>
        <v>45360762.312259868</v>
      </c>
      <c r="AH143" s="1285">
        <f t="shared" si="59"/>
        <v>45360762.312259868</v>
      </c>
      <c r="AI143" s="1286">
        <f t="shared" si="60"/>
        <v>45360762.312259868</v>
      </c>
      <c r="AJ143" s="1286">
        <f t="shared" si="61"/>
        <v>45360762.312259868</v>
      </c>
      <c r="AK143" s="1272"/>
      <c r="AL143" s="1203"/>
      <c r="AM143" s="1203"/>
      <c r="AN143" s="1203"/>
      <c r="AO143" s="1267"/>
      <c r="AP143" s="1268"/>
      <c r="AQ143" s="1268"/>
      <c r="AR143" s="1268"/>
    </row>
    <row r="144" spans="1:44" s="993" customFormat="1" ht="24" customHeight="1" x14ac:dyDescent="0.15">
      <c r="A144" s="1276" t="s">
        <v>1220</v>
      </c>
      <c r="B144" s="1276" t="str">
        <f t="shared" si="62"/>
        <v>02.06.01.04</v>
      </c>
      <c r="C144" s="1293">
        <v>115</v>
      </c>
      <c r="D144" s="1250" t="s">
        <v>220</v>
      </c>
      <c r="E144" s="1019" t="s">
        <v>1031</v>
      </c>
      <c r="F144" s="1249" t="s">
        <v>128</v>
      </c>
      <c r="G144" s="1250" t="s">
        <v>301</v>
      </c>
      <c r="H144" s="1250" t="s">
        <v>278</v>
      </c>
      <c r="I144" s="1250" t="s">
        <v>256</v>
      </c>
      <c r="J144" s="1250">
        <v>2010</v>
      </c>
      <c r="K144" s="1041" t="s">
        <v>128</v>
      </c>
      <c r="L144" s="1041" t="s">
        <v>128</v>
      </c>
      <c r="M144" s="1041" t="s">
        <v>128</v>
      </c>
      <c r="N144" s="1041" t="s">
        <v>128</v>
      </c>
      <c r="O144" s="1041" t="s">
        <v>128</v>
      </c>
      <c r="P144" s="1250" t="s">
        <v>130</v>
      </c>
      <c r="Q144" s="1277">
        <v>4232274.1392699974</v>
      </c>
      <c r="R144" s="1295"/>
      <c r="S144" s="1278" t="str">
        <f t="shared" ref="S144:S207" si="63">MID(D144,2,7)</f>
        <v>2.06.01</v>
      </c>
      <c r="T144" s="1219" t="str">
        <f t="shared" si="45"/>
        <v>ALAT KANTOR</v>
      </c>
      <c r="U144" s="1218">
        <f t="shared" si="46"/>
        <v>5</v>
      </c>
      <c r="V144" s="1279">
        <f t="shared" si="47"/>
        <v>846454.82785399945</v>
      </c>
      <c r="W144" s="1218">
        <f t="shared" si="48"/>
        <v>4</v>
      </c>
      <c r="X144" s="1280">
        <f t="shared" si="49"/>
        <v>3385819.3114159978</v>
      </c>
      <c r="Y144" s="1281">
        <f t="shared" si="50"/>
        <v>846454.82785399945</v>
      </c>
      <c r="Z144" s="1279">
        <f t="shared" si="51"/>
        <v>0</v>
      </c>
      <c r="AA144" s="1279">
        <f t="shared" si="52"/>
        <v>0</v>
      </c>
      <c r="AB144" s="1279">
        <f t="shared" si="53"/>
        <v>0</v>
      </c>
      <c r="AC144" s="1279">
        <f t="shared" si="54"/>
        <v>0</v>
      </c>
      <c r="AD144" s="1282">
        <f t="shared" si="55"/>
        <v>0</v>
      </c>
      <c r="AE144" s="1218">
        <f t="shared" si="56"/>
        <v>2010</v>
      </c>
      <c r="AF144" s="1283">
        <f t="shared" si="57"/>
        <v>0</v>
      </c>
      <c r="AG144" s="1284">
        <f t="shared" si="58"/>
        <v>4232274.1392699974</v>
      </c>
      <c r="AH144" s="1285">
        <f t="shared" si="59"/>
        <v>4232274.1392699974</v>
      </c>
      <c r="AI144" s="1286">
        <f t="shared" si="60"/>
        <v>4232274.1392699974</v>
      </c>
      <c r="AJ144" s="1286">
        <f t="shared" si="61"/>
        <v>4232274.1392699974</v>
      </c>
      <c r="AK144" s="1272"/>
      <c r="AL144" s="1203"/>
      <c r="AM144" s="1203"/>
      <c r="AN144" s="1203"/>
      <c r="AO144" s="1267"/>
      <c r="AP144" s="1268"/>
      <c r="AQ144" s="1268"/>
      <c r="AR144" s="1268"/>
    </row>
    <row r="145" spans="1:44" s="993" customFormat="1" ht="24" customHeight="1" x14ac:dyDescent="0.15">
      <c r="A145" s="1276" t="s">
        <v>1220</v>
      </c>
      <c r="B145" s="1276" t="str">
        <f t="shared" si="62"/>
        <v>02.06.01.04</v>
      </c>
      <c r="C145" s="1293">
        <v>116</v>
      </c>
      <c r="D145" s="1250" t="s">
        <v>220</v>
      </c>
      <c r="E145" s="1019" t="s">
        <v>1031</v>
      </c>
      <c r="F145" s="1249" t="s">
        <v>128</v>
      </c>
      <c r="G145" s="1250" t="s">
        <v>301</v>
      </c>
      <c r="H145" s="1250" t="s">
        <v>278</v>
      </c>
      <c r="I145" s="1250" t="s">
        <v>256</v>
      </c>
      <c r="J145" s="1250">
        <v>2010</v>
      </c>
      <c r="K145" s="1041" t="s">
        <v>128</v>
      </c>
      <c r="L145" s="1041" t="s">
        <v>128</v>
      </c>
      <c r="M145" s="1041" t="s">
        <v>128</v>
      </c>
      <c r="N145" s="1041" t="s">
        <v>128</v>
      </c>
      <c r="O145" s="1041" t="s">
        <v>128</v>
      </c>
      <c r="P145" s="1250" t="s">
        <v>130</v>
      </c>
      <c r="Q145" s="1277">
        <v>4232274.1392699974</v>
      </c>
      <c r="R145" s="1295"/>
      <c r="S145" s="1278" t="str">
        <f t="shared" si="63"/>
        <v>2.06.01</v>
      </c>
      <c r="T145" s="1219" t="str">
        <f t="shared" si="45"/>
        <v>ALAT KANTOR</v>
      </c>
      <c r="U145" s="1218">
        <f t="shared" si="46"/>
        <v>5</v>
      </c>
      <c r="V145" s="1279">
        <f t="shared" si="47"/>
        <v>846454.82785399945</v>
      </c>
      <c r="W145" s="1218">
        <f t="shared" si="48"/>
        <v>4</v>
      </c>
      <c r="X145" s="1280">
        <f t="shared" si="49"/>
        <v>3385819.3114159978</v>
      </c>
      <c r="Y145" s="1281">
        <f t="shared" si="50"/>
        <v>846454.82785399945</v>
      </c>
      <c r="Z145" s="1279">
        <f t="shared" si="51"/>
        <v>0</v>
      </c>
      <c r="AA145" s="1279">
        <f t="shared" si="52"/>
        <v>0</v>
      </c>
      <c r="AB145" s="1279">
        <f t="shared" si="53"/>
        <v>0</v>
      </c>
      <c r="AC145" s="1279">
        <f t="shared" si="54"/>
        <v>0</v>
      </c>
      <c r="AD145" s="1282">
        <f t="shared" si="55"/>
        <v>0</v>
      </c>
      <c r="AE145" s="1218">
        <f t="shared" si="56"/>
        <v>2010</v>
      </c>
      <c r="AF145" s="1283">
        <f t="shared" si="57"/>
        <v>0</v>
      </c>
      <c r="AG145" s="1284">
        <f t="shared" si="58"/>
        <v>4232274.1392699974</v>
      </c>
      <c r="AH145" s="1285">
        <f t="shared" si="59"/>
        <v>4232274.1392699974</v>
      </c>
      <c r="AI145" s="1286">
        <f t="shared" si="60"/>
        <v>4232274.1392699974</v>
      </c>
      <c r="AJ145" s="1286">
        <f t="shared" si="61"/>
        <v>4232274.1392699974</v>
      </c>
      <c r="AK145" s="1272"/>
      <c r="AL145" s="1203"/>
      <c r="AM145" s="1203"/>
      <c r="AN145" s="1203"/>
      <c r="AO145" s="1267"/>
      <c r="AP145" s="1268"/>
      <c r="AQ145" s="1268"/>
      <c r="AR145" s="1268"/>
    </row>
    <row r="146" spans="1:44" s="993" customFormat="1" ht="24" customHeight="1" x14ac:dyDescent="0.15">
      <c r="A146" s="1276" t="s">
        <v>1220</v>
      </c>
      <c r="B146" s="1276" t="str">
        <f t="shared" si="62"/>
        <v>02.06.01.04</v>
      </c>
      <c r="C146" s="1293">
        <v>117</v>
      </c>
      <c r="D146" s="1250" t="s">
        <v>220</v>
      </c>
      <c r="E146" s="1019" t="s">
        <v>1031</v>
      </c>
      <c r="F146" s="1249" t="s">
        <v>128</v>
      </c>
      <c r="G146" s="1250" t="s">
        <v>301</v>
      </c>
      <c r="H146" s="1250" t="s">
        <v>278</v>
      </c>
      <c r="I146" s="1250" t="s">
        <v>256</v>
      </c>
      <c r="J146" s="1250">
        <v>2010</v>
      </c>
      <c r="K146" s="1041" t="s">
        <v>128</v>
      </c>
      <c r="L146" s="1041" t="s">
        <v>128</v>
      </c>
      <c r="M146" s="1041" t="s">
        <v>128</v>
      </c>
      <c r="N146" s="1041" t="s">
        <v>128</v>
      </c>
      <c r="O146" s="1041" t="s">
        <v>128</v>
      </c>
      <c r="P146" s="1250" t="s">
        <v>130</v>
      </c>
      <c r="Q146" s="1277">
        <v>4232274.1392699974</v>
      </c>
      <c r="R146" s="1256"/>
      <c r="S146" s="1278" t="str">
        <f t="shared" si="63"/>
        <v>2.06.01</v>
      </c>
      <c r="T146" s="1219" t="str">
        <f t="shared" si="45"/>
        <v>ALAT KANTOR</v>
      </c>
      <c r="U146" s="1218">
        <f t="shared" si="46"/>
        <v>5</v>
      </c>
      <c r="V146" s="1279">
        <f t="shared" si="47"/>
        <v>846454.82785399945</v>
      </c>
      <c r="W146" s="1218">
        <f t="shared" si="48"/>
        <v>4</v>
      </c>
      <c r="X146" s="1280">
        <f t="shared" si="49"/>
        <v>3385819.3114159978</v>
      </c>
      <c r="Y146" s="1281">
        <f t="shared" si="50"/>
        <v>846454.82785399945</v>
      </c>
      <c r="Z146" s="1279">
        <f t="shared" si="51"/>
        <v>0</v>
      </c>
      <c r="AA146" s="1279">
        <f t="shared" si="52"/>
        <v>0</v>
      </c>
      <c r="AB146" s="1279">
        <f t="shared" si="53"/>
        <v>0</v>
      </c>
      <c r="AC146" s="1279">
        <f t="shared" si="54"/>
        <v>0</v>
      </c>
      <c r="AD146" s="1282">
        <f t="shared" si="55"/>
        <v>0</v>
      </c>
      <c r="AE146" s="1218">
        <f t="shared" si="56"/>
        <v>2010</v>
      </c>
      <c r="AF146" s="1283">
        <f t="shared" si="57"/>
        <v>0</v>
      </c>
      <c r="AG146" s="1284">
        <f t="shared" si="58"/>
        <v>4232274.1392699974</v>
      </c>
      <c r="AH146" s="1285">
        <f t="shared" si="59"/>
        <v>4232274.1392699974</v>
      </c>
      <c r="AI146" s="1286">
        <f t="shared" si="60"/>
        <v>4232274.1392699974</v>
      </c>
      <c r="AJ146" s="1286">
        <f t="shared" si="61"/>
        <v>4232274.1392699974</v>
      </c>
      <c r="AK146" s="1272"/>
      <c r="AL146" s="1203"/>
      <c r="AM146" s="1203"/>
      <c r="AN146" s="1203"/>
      <c r="AO146" s="1267"/>
      <c r="AP146" s="1268"/>
      <c r="AQ146" s="1268"/>
      <c r="AR146" s="1268"/>
    </row>
    <row r="147" spans="1:44" s="993" customFormat="1" ht="24" customHeight="1" x14ac:dyDescent="0.15">
      <c r="A147" s="1276" t="s">
        <v>1220</v>
      </c>
      <c r="B147" s="1276" t="str">
        <f t="shared" si="62"/>
        <v>02.06.01.04</v>
      </c>
      <c r="C147" s="1293">
        <v>118</v>
      </c>
      <c r="D147" s="1250" t="s">
        <v>220</v>
      </c>
      <c r="E147" s="1019" t="s">
        <v>1031</v>
      </c>
      <c r="F147" s="1249" t="s">
        <v>128</v>
      </c>
      <c r="G147" s="1250" t="s">
        <v>301</v>
      </c>
      <c r="H147" s="1250" t="s">
        <v>278</v>
      </c>
      <c r="I147" s="1250" t="s">
        <v>256</v>
      </c>
      <c r="J147" s="1250">
        <v>2010</v>
      </c>
      <c r="K147" s="1041" t="s">
        <v>128</v>
      </c>
      <c r="L147" s="1041" t="s">
        <v>128</v>
      </c>
      <c r="M147" s="1041" t="s">
        <v>128</v>
      </c>
      <c r="N147" s="1041" t="s">
        <v>128</v>
      </c>
      <c r="O147" s="1041" t="s">
        <v>128</v>
      </c>
      <c r="P147" s="1250" t="s">
        <v>130</v>
      </c>
      <c r="Q147" s="1277">
        <v>4232274.1392699974</v>
      </c>
      <c r="R147" s="1295"/>
      <c r="S147" s="1278" t="str">
        <f t="shared" si="63"/>
        <v>2.06.01</v>
      </c>
      <c r="T147" s="1219" t="str">
        <f t="shared" si="45"/>
        <v>ALAT KANTOR</v>
      </c>
      <c r="U147" s="1218">
        <f t="shared" si="46"/>
        <v>5</v>
      </c>
      <c r="V147" s="1279">
        <f t="shared" si="47"/>
        <v>846454.82785399945</v>
      </c>
      <c r="W147" s="1218">
        <f t="shared" si="48"/>
        <v>4</v>
      </c>
      <c r="X147" s="1280">
        <f t="shared" si="49"/>
        <v>3385819.3114159978</v>
      </c>
      <c r="Y147" s="1281">
        <f t="shared" si="50"/>
        <v>846454.82785399945</v>
      </c>
      <c r="Z147" s="1279">
        <f t="shared" si="51"/>
        <v>0</v>
      </c>
      <c r="AA147" s="1279">
        <f t="shared" si="52"/>
        <v>0</v>
      </c>
      <c r="AB147" s="1279">
        <f t="shared" si="53"/>
        <v>0</v>
      </c>
      <c r="AC147" s="1279">
        <f t="shared" si="54"/>
        <v>0</v>
      </c>
      <c r="AD147" s="1282">
        <f t="shared" si="55"/>
        <v>0</v>
      </c>
      <c r="AE147" s="1218">
        <f t="shared" si="56"/>
        <v>2010</v>
      </c>
      <c r="AF147" s="1283">
        <f t="shared" si="57"/>
        <v>0</v>
      </c>
      <c r="AG147" s="1284">
        <f t="shared" si="58"/>
        <v>4232274.1392699974</v>
      </c>
      <c r="AH147" s="1285">
        <f t="shared" si="59"/>
        <v>4232274.1392699974</v>
      </c>
      <c r="AI147" s="1286">
        <f t="shared" si="60"/>
        <v>4232274.1392699974</v>
      </c>
      <c r="AJ147" s="1286">
        <f t="shared" si="61"/>
        <v>4232274.1392699974</v>
      </c>
      <c r="AK147" s="1272"/>
      <c r="AL147" s="1203"/>
      <c r="AM147" s="1203"/>
      <c r="AN147" s="1203"/>
      <c r="AO147" s="1267"/>
      <c r="AP147" s="1268"/>
      <c r="AQ147" s="1268"/>
      <c r="AR147" s="1268"/>
    </row>
    <row r="148" spans="1:44" s="993" customFormat="1" ht="24" customHeight="1" x14ac:dyDescent="0.15">
      <c r="A148" s="1276" t="s">
        <v>1220</v>
      </c>
      <c r="B148" s="1276" t="str">
        <f t="shared" si="62"/>
        <v>02.06.01.04</v>
      </c>
      <c r="C148" s="1293">
        <v>119</v>
      </c>
      <c r="D148" s="1250" t="s">
        <v>220</v>
      </c>
      <c r="E148" s="1019" t="s">
        <v>1031</v>
      </c>
      <c r="F148" s="1249" t="s">
        <v>128</v>
      </c>
      <c r="G148" s="1250" t="s">
        <v>301</v>
      </c>
      <c r="H148" s="1250" t="s">
        <v>278</v>
      </c>
      <c r="I148" s="1250" t="s">
        <v>256</v>
      </c>
      <c r="J148" s="1250">
        <v>2010</v>
      </c>
      <c r="K148" s="1041" t="s">
        <v>128</v>
      </c>
      <c r="L148" s="1041" t="s">
        <v>128</v>
      </c>
      <c r="M148" s="1041" t="s">
        <v>128</v>
      </c>
      <c r="N148" s="1041" t="s">
        <v>128</v>
      </c>
      <c r="O148" s="1041" t="s">
        <v>128</v>
      </c>
      <c r="P148" s="1250" t="s">
        <v>130</v>
      </c>
      <c r="Q148" s="1277">
        <v>4232274.1392699974</v>
      </c>
      <c r="R148" s="1256"/>
      <c r="S148" s="1278" t="str">
        <f t="shared" si="63"/>
        <v>2.06.01</v>
      </c>
      <c r="T148" s="1219" t="str">
        <f t="shared" si="45"/>
        <v>ALAT KANTOR</v>
      </c>
      <c r="U148" s="1218">
        <f t="shared" si="46"/>
        <v>5</v>
      </c>
      <c r="V148" s="1279">
        <f t="shared" si="47"/>
        <v>846454.82785399945</v>
      </c>
      <c r="W148" s="1218">
        <f t="shared" si="48"/>
        <v>4</v>
      </c>
      <c r="X148" s="1280">
        <f t="shared" si="49"/>
        <v>3385819.3114159978</v>
      </c>
      <c r="Y148" s="1281">
        <f t="shared" si="50"/>
        <v>846454.82785399945</v>
      </c>
      <c r="Z148" s="1279">
        <f t="shared" si="51"/>
        <v>0</v>
      </c>
      <c r="AA148" s="1279">
        <f t="shared" si="52"/>
        <v>0</v>
      </c>
      <c r="AB148" s="1279">
        <f t="shared" si="53"/>
        <v>0</v>
      </c>
      <c r="AC148" s="1279">
        <f t="shared" si="54"/>
        <v>0</v>
      </c>
      <c r="AD148" s="1282">
        <f t="shared" si="55"/>
        <v>0</v>
      </c>
      <c r="AE148" s="1218">
        <f t="shared" si="56"/>
        <v>2010</v>
      </c>
      <c r="AF148" s="1283">
        <f t="shared" si="57"/>
        <v>0</v>
      </c>
      <c r="AG148" s="1284">
        <f t="shared" si="58"/>
        <v>4232274.1392699974</v>
      </c>
      <c r="AH148" s="1285">
        <f t="shared" si="59"/>
        <v>4232274.1392699974</v>
      </c>
      <c r="AI148" s="1286">
        <f t="shared" si="60"/>
        <v>4232274.1392699974</v>
      </c>
      <c r="AJ148" s="1286">
        <f t="shared" si="61"/>
        <v>4232274.1392699974</v>
      </c>
      <c r="AK148" s="1272"/>
      <c r="AL148" s="1203"/>
      <c r="AM148" s="1203"/>
      <c r="AN148" s="1203"/>
      <c r="AO148" s="1267"/>
      <c r="AP148" s="1268"/>
      <c r="AQ148" s="1268"/>
      <c r="AR148" s="1268"/>
    </row>
    <row r="149" spans="1:44" s="993" customFormat="1" ht="24" customHeight="1" x14ac:dyDescent="0.15">
      <c r="A149" s="1276" t="s">
        <v>1220</v>
      </c>
      <c r="B149" s="1276" t="str">
        <f t="shared" si="62"/>
        <v>02.06.04.07</v>
      </c>
      <c r="C149" s="1293">
        <v>120</v>
      </c>
      <c r="D149" s="1250" t="s">
        <v>954</v>
      </c>
      <c r="E149" s="1019" t="s">
        <v>161</v>
      </c>
      <c r="F149" s="1249" t="s">
        <v>128</v>
      </c>
      <c r="G149" s="1250" t="s">
        <v>476</v>
      </c>
      <c r="H149" s="1041" t="s">
        <v>128</v>
      </c>
      <c r="I149" s="1250" t="s">
        <v>1155</v>
      </c>
      <c r="J149" s="1250">
        <v>2010</v>
      </c>
      <c r="K149" s="1041" t="s">
        <v>128</v>
      </c>
      <c r="L149" s="1041" t="s">
        <v>128</v>
      </c>
      <c r="M149" s="1041" t="s">
        <v>128</v>
      </c>
      <c r="N149" s="1041" t="s">
        <v>128</v>
      </c>
      <c r="O149" s="1041" t="s">
        <v>128</v>
      </c>
      <c r="P149" s="1250" t="s">
        <v>130</v>
      </c>
      <c r="Q149" s="1277">
        <v>6154543.1012166711</v>
      </c>
      <c r="R149" s="1295"/>
      <c r="S149" s="1278" t="str">
        <f t="shared" si="63"/>
        <v>2.06.04</v>
      </c>
      <c r="T149" s="1219" t="str">
        <f t="shared" si="45"/>
        <v>MEJA DAN KURSI KERJA/RAPAT PEJABAT</v>
      </c>
      <c r="U149" s="1218">
        <f t="shared" si="46"/>
        <v>5</v>
      </c>
      <c r="V149" s="1279">
        <f t="shared" si="47"/>
        <v>1230908.6202433342</v>
      </c>
      <c r="W149" s="1218">
        <f t="shared" si="48"/>
        <v>4</v>
      </c>
      <c r="X149" s="1280">
        <f t="shared" si="49"/>
        <v>4923634.4809733368</v>
      </c>
      <c r="Y149" s="1281">
        <f t="shared" si="50"/>
        <v>1230908.6202433342</v>
      </c>
      <c r="Z149" s="1279">
        <f t="shared" si="51"/>
        <v>0</v>
      </c>
      <c r="AA149" s="1279">
        <f t="shared" si="52"/>
        <v>0</v>
      </c>
      <c r="AB149" s="1279">
        <f t="shared" si="53"/>
        <v>0</v>
      </c>
      <c r="AC149" s="1279">
        <f t="shared" si="54"/>
        <v>0</v>
      </c>
      <c r="AD149" s="1282">
        <f t="shared" si="55"/>
        <v>0</v>
      </c>
      <c r="AE149" s="1218">
        <f t="shared" si="56"/>
        <v>2010</v>
      </c>
      <c r="AF149" s="1283">
        <f t="shared" si="57"/>
        <v>0</v>
      </c>
      <c r="AG149" s="1284">
        <f t="shared" si="58"/>
        <v>6154543.1012166711</v>
      </c>
      <c r="AH149" s="1285">
        <f t="shared" si="59"/>
        <v>6154543.1012166711</v>
      </c>
      <c r="AI149" s="1286">
        <f t="shared" si="60"/>
        <v>6154543.1012166711</v>
      </c>
      <c r="AJ149" s="1286">
        <f t="shared" si="61"/>
        <v>6154543.1012166711</v>
      </c>
      <c r="AK149" s="1272"/>
      <c r="AL149" s="1203"/>
      <c r="AM149" s="1203"/>
      <c r="AN149" s="1203"/>
      <c r="AO149" s="1267"/>
      <c r="AP149" s="1268"/>
      <c r="AQ149" s="1268"/>
      <c r="AR149" s="1268"/>
    </row>
    <row r="150" spans="1:44" s="993" customFormat="1" ht="24" customHeight="1" x14ac:dyDescent="0.15">
      <c r="A150" s="1276" t="s">
        <v>1220</v>
      </c>
      <c r="B150" s="1276" t="str">
        <f t="shared" si="62"/>
        <v>02.06.04.07</v>
      </c>
      <c r="C150" s="1293">
        <v>121</v>
      </c>
      <c r="D150" s="1250" t="s">
        <v>954</v>
      </c>
      <c r="E150" s="1019" t="s">
        <v>161</v>
      </c>
      <c r="F150" s="1249" t="s">
        <v>128</v>
      </c>
      <c r="G150" s="1250" t="s">
        <v>476</v>
      </c>
      <c r="H150" s="1041" t="s">
        <v>128</v>
      </c>
      <c r="I150" s="1250" t="s">
        <v>1155</v>
      </c>
      <c r="J150" s="1250">
        <v>2010</v>
      </c>
      <c r="K150" s="1041" t="s">
        <v>128</v>
      </c>
      <c r="L150" s="1041" t="s">
        <v>128</v>
      </c>
      <c r="M150" s="1041" t="s">
        <v>128</v>
      </c>
      <c r="N150" s="1041" t="s">
        <v>128</v>
      </c>
      <c r="O150" s="1041" t="s">
        <v>128</v>
      </c>
      <c r="P150" s="1250" t="s">
        <v>130</v>
      </c>
      <c r="Q150" s="1277">
        <v>6154543.1012166711</v>
      </c>
      <c r="R150" s="1295"/>
      <c r="S150" s="1278" t="str">
        <f t="shared" si="63"/>
        <v>2.06.04</v>
      </c>
      <c r="T150" s="1219" t="str">
        <f t="shared" si="45"/>
        <v>MEJA DAN KURSI KERJA/RAPAT PEJABAT</v>
      </c>
      <c r="U150" s="1218">
        <f t="shared" si="46"/>
        <v>5</v>
      </c>
      <c r="V150" s="1279">
        <f t="shared" si="47"/>
        <v>1230908.6202433342</v>
      </c>
      <c r="W150" s="1218">
        <f t="shared" si="48"/>
        <v>4</v>
      </c>
      <c r="X150" s="1280">
        <f t="shared" si="49"/>
        <v>4923634.4809733368</v>
      </c>
      <c r="Y150" s="1281">
        <f t="shared" si="50"/>
        <v>1230908.6202433342</v>
      </c>
      <c r="Z150" s="1279">
        <f t="shared" si="51"/>
        <v>0</v>
      </c>
      <c r="AA150" s="1279">
        <f t="shared" si="52"/>
        <v>0</v>
      </c>
      <c r="AB150" s="1279">
        <f t="shared" si="53"/>
        <v>0</v>
      </c>
      <c r="AC150" s="1279">
        <f t="shared" si="54"/>
        <v>0</v>
      </c>
      <c r="AD150" s="1282">
        <f t="shared" si="55"/>
        <v>0</v>
      </c>
      <c r="AE150" s="1218">
        <f t="shared" si="56"/>
        <v>2010</v>
      </c>
      <c r="AF150" s="1283">
        <f t="shared" si="57"/>
        <v>0</v>
      </c>
      <c r="AG150" s="1284">
        <f t="shared" si="58"/>
        <v>6154543.1012166711</v>
      </c>
      <c r="AH150" s="1285">
        <f t="shared" si="59"/>
        <v>6154543.1012166711</v>
      </c>
      <c r="AI150" s="1286">
        <f t="shared" si="60"/>
        <v>6154543.1012166711</v>
      </c>
      <c r="AJ150" s="1286">
        <f t="shared" si="61"/>
        <v>6154543.1012166711</v>
      </c>
      <c r="AK150" s="1272"/>
      <c r="AL150" s="1203"/>
      <c r="AM150" s="1203"/>
      <c r="AN150" s="1203"/>
      <c r="AO150" s="1267"/>
      <c r="AP150" s="1268"/>
      <c r="AQ150" s="1268"/>
      <c r="AR150" s="1268"/>
    </row>
    <row r="151" spans="1:44" s="993" customFormat="1" ht="24" customHeight="1" x14ac:dyDescent="0.15">
      <c r="A151" s="1276" t="s">
        <v>1220</v>
      </c>
      <c r="B151" s="1276" t="str">
        <f t="shared" si="62"/>
        <v>02.06.04.07</v>
      </c>
      <c r="C151" s="1293">
        <v>122</v>
      </c>
      <c r="D151" s="1250" t="s">
        <v>954</v>
      </c>
      <c r="E151" s="1019" t="s">
        <v>161</v>
      </c>
      <c r="F151" s="1249" t="s">
        <v>128</v>
      </c>
      <c r="G151" s="1250" t="s">
        <v>476</v>
      </c>
      <c r="H151" s="1041" t="s">
        <v>128</v>
      </c>
      <c r="I151" s="1250" t="s">
        <v>1155</v>
      </c>
      <c r="J151" s="1250">
        <v>2010</v>
      </c>
      <c r="K151" s="1041" t="s">
        <v>128</v>
      </c>
      <c r="L151" s="1041" t="s">
        <v>128</v>
      </c>
      <c r="M151" s="1041" t="s">
        <v>128</v>
      </c>
      <c r="N151" s="1041" t="s">
        <v>128</v>
      </c>
      <c r="O151" s="1041" t="s">
        <v>128</v>
      </c>
      <c r="P151" s="1250" t="s">
        <v>130</v>
      </c>
      <c r="Q151" s="1277">
        <v>6154543.1012166711</v>
      </c>
      <c r="R151" s="1295"/>
      <c r="S151" s="1278" t="str">
        <f t="shared" si="63"/>
        <v>2.06.04</v>
      </c>
      <c r="T151" s="1219" t="str">
        <f t="shared" si="45"/>
        <v>MEJA DAN KURSI KERJA/RAPAT PEJABAT</v>
      </c>
      <c r="U151" s="1218">
        <f t="shared" si="46"/>
        <v>5</v>
      </c>
      <c r="V151" s="1279">
        <f t="shared" si="47"/>
        <v>1230908.6202433342</v>
      </c>
      <c r="W151" s="1218">
        <f t="shared" si="48"/>
        <v>4</v>
      </c>
      <c r="X151" s="1280">
        <f t="shared" si="49"/>
        <v>4923634.4809733368</v>
      </c>
      <c r="Y151" s="1281">
        <f t="shared" si="50"/>
        <v>1230908.6202433342</v>
      </c>
      <c r="Z151" s="1279">
        <f t="shared" si="51"/>
        <v>0</v>
      </c>
      <c r="AA151" s="1279">
        <f t="shared" si="52"/>
        <v>0</v>
      </c>
      <c r="AB151" s="1279">
        <f t="shared" si="53"/>
        <v>0</v>
      </c>
      <c r="AC151" s="1279">
        <f t="shared" si="54"/>
        <v>0</v>
      </c>
      <c r="AD151" s="1282">
        <f t="shared" si="55"/>
        <v>0</v>
      </c>
      <c r="AE151" s="1218">
        <f t="shared" si="56"/>
        <v>2010</v>
      </c>
      <c r="AF151" s="1283">
        <f t="shared" si="57"/>
        <v>0</v>
      </c>
      <c r="AG151" s="1284">
        <f t="shared" si="58"/>
        <v>6154543.1012166711</v>
      </c>
      <c r="AH151" s="1285">
        <f t="shared" si="59"/>
        <v>6154543.1012166711</v>
      </c>
      <c r="AI151" s="1286">
        <f t="shared" si="60"/>
        <v>6154543.1012166711</v>
      </c>
      <c r="AJ151" s="1286">
        <f t="shared" si="61"/>
        <v>6154543.1012166711</v>
      </c>
      <c r="AK151" s="1272"/>
      <c r="AL151" s="1203"/>
      <c r="AM151" s="1203"/>
      <c r="AN151" s="1203"/>
      <c r="AO151" s="1267"/>
      <c r="AP151" s="1268"/>
      <c r="AQ151" s="1268"/>
      <c r="AR151" s="1268"/>
    </row>
    <row r="152" spans="1:44" s="993" customFormat="1" ht="24" customHeight="1" x14ac:dyDescent="0.15">
      <c r="A152" s="1276" t="s">
        <v>1220</v>
      </c>
      <c r="B152" s="1276" t="str">
        <f t="shared" si="62"/>
        <v>02.06.03.02</v>
      </c>
      <c r="C152" s="1293">
        <v>123</v>
      </c>
      <c r="D152" s="1250" t="s">
        <v>144</v>
      </c>
      <c r="E152" s="1019" t="s">
        <v>1032</v>
      </c>
      <c r="F152" s="1249" t="s">
        <v>128</v>
      </c>
      <c r="G152" s="1250" t="s">
        <v>1125</v>
      </c>
      <c r="H152" s="1041" t="s">
        <v>128</v>
      </c>
      <c r="I152" s="1250" t="s">
        <v>495</v>
      </c>
      <c r="J152" s="1250">
        <v>2010</v>
      </c>
      <c r="K152" s="1041" t="s">
        <v>128</v>
      </c>
      <c r="L152" s="1041" t="s">
        <v>128</v>
      </c>
      <c r="M152" s="1041" t="s">
        <v>128</v>
      </c>
      <c r="N152" s="1041" t="s">
        <v>128</v>
      </c>
      <c r="O152" s="1041" t="s">
        <v>128</v>
      </c>
      <c r="P152" s="1250" t="s">
        <v>130</v>
      </c>
      <c r="Q152" s="1277">
        <v>14957500</v>
      </c>
      <c r="R152" s="1295"/>
      <c r="S152" s="1278" t="str">
        <f t="shared" si="63"/>
        <v>2.06.03</v>
      </c>
      <c r="T152" s="1219" t="str">
        <f t="shared" si="45"/>
        <v>KOMPUTER</v>
      </c>
      <c r="U152" s="1218">
        <f t="shared" si="46"/>
        <v>4</v>
      </c>
      <c r="V152" s="1279">
        <f t="shared" si="47"/>
        <v>3739375</v>
      </c>
      <c r="W152" s="1218">
        <f t="shared" si="48"/>
        <v>4</v>
      </c>
      <c r="X152" s="1280">
        <f t="shared" si="49"/>
        <v>14957500</v>
      </c>
      <c r="Y152" s="1281">
        <f t="shared" si="50"/>
        <v>0</v>
      </c>
      <c r="Z152" s="1279">
        <f t="shared" si="51"/>
        <v>0</v>
      </c>
      <c r="AA152" s="1279">
        <f t="shared" si="52"/>
        <v>0</v>
      </c>
      <c r="AB152" s="1279">
        <f t="shared" si="53"/>
        <v>0</v>
      </c>
      <c r="AC152" s="1279">
        <f t="shared" si="54"/>
        <v>0</v>
      </c>
      <c r="AD152" s="1282">
        <f t="shared" si="55"/>
        <v>0</v>
      </c>
      <c r="AE152" s="1218">
        <f t="shared" si="56"/>
        <v>2010</v>
      </c>
      <c r="AF152" s="1283">
        <f t="shared" si="57"/>
        <v>0</v>
      </c>
      <c r="AG152" s="1284">
        <f t="shared" si="58"/>
        <v>14957500</v>
      </c>
      <c r="AH152" s="1285">
        <f t="shared" si="59"/>
        <v>14957500</v>
      </c>
      <c r="AI152" s="1286">
        <f t="shared" si="60"/>
        <v>14957500</v>
      </c>
      <c r="AJ152" s="1286">
        <f t="shared" si="61"/>
        <v>14957500</v>
      </c>
      <c r="AK152" s="1272"/>
      <c r="AL152" s="1203"/>
      <c r="AM152" s="1203"/>
      <c r="AN152" s="1203"/>
      <c r="AO152" s="1267"/>
      <c r="AP152" s="1268"/>
      <c r="AQ152" s="1268"/>
      <c r="AR152" s="1268"/>
    </row>
    <row r="153" spans="1:44" s="993" customFormat="1" ht="24" customHeight="1" x14ac:dyDescent="0.15">
      <c r="A153" s="1276" t="s">
        <v>1220</v>
      </c>
      <c r="B153" s="1276" t="str">
        <f t="shared" si="62"/>
        <v>02.06.03.02</v>
      </c>
      <c r="C153" s="1293">
        <v>124</v>
      </c>
      <c r="D153" s="1250" t="s">
        <v>144</v>
      </c>
      <c r="E153" s="1019" t="s">
        <v>1032</v>
      </c>
      <c r="F153" s="1249" t="s">
        <v>128</v>
      </c>
      <c r="G153" s="1250" t="s">
        <v>1125</v>
      </c>
      <c r="H153" s="1041" t="s">
        <v>128</v>
      </c>
      <c r="I153" s="1250" t="s">
        <v>495</v>
      </c>
      <c r="J153" s="1250">
        <v>2010</v>
      </c>
      <c r="K153" s="1041" t="s">
        <v>128</v>
      </c>
      <c r="L153" s="1041" t="s">
        <v>128</v>
      </c>
      <c r="M153" s="1041" t="s">
        <v>128</v>
      </c>
      <c r="N153" s="1041" t="s">
        <v>128</v>
      </c>
      <c r="O153" s="1041" t="s">
        <v>128</v>
      </c>
      <c r="P153" s="1250" t="s">
        <v>130</v>
      </c>
      <c r="Q153" s="1277">
        <v>14957500</v>
      </c>
      <c r="R153" s="1256"/>
      <c r="S153" s="1278" t="str">
        <f t="shared" si="63"/>
        <v>2.06.03</v>
      </c>
      <c r="T153" s="1219" t="str">
        <f t="shared" si="45"/>
        <v>KOMPUTER</v>
      </c>
      <c r="U153" s="1218">
        <f t="shared" si="46"/>
        <v>4</v>
      </c>
      <c r="V153" s="1279">
        <f t="shared" si="47"/>
        <v>3739375</v>
      </c>
      <c r="W153" s="1218">
        <f t="shared" si="48"/>
        <v>4</v>
      </c>
      <c r="X153" s="1280">
        <f t="shared" si="49"/>
        <v>14957500</v>
      </c>
      <c r="Y153" s="1281">
        <f t="shared" si="50"/>
        <v>0</v>
      </c>
      <c r="Z153" s="1279">
        <f t="shared" si="51"/>
        <v>0</v>
      </c>
      <c r="AA153" s="1279">
        <f t="shared" si="52"/>
        <v>0</v>
      </c>
      <c r="AB153" s="1279">
        <f t="shared" si="53"/>
        <v>0</v>
      </c>
      <c r="AC153" s="1279">
        <f t="shared" si="54"/>
        <v>0</v>
      </c>
      <c r="AD153" s="1282">
        <f t="shared" si="55"/>
        <v>0</v>
      </c>
      <c r="AE153" s="1218">
        <f t="shared" si="56"/>
        <v>2010</v>
      </c>
      <c r="AF153" s="1283">
        <f t="shared" si="57"/>
        <v>0</v>
      </c>
      <c r="AG153" s="1284">
        <f t="shared" si="58"/>
        <v>14957500</v>
      </c>
      <c r="AH153" s="1285">
        <f t="shared" si="59"/>
        <v>14957500</v>
      </c>
      <c r="AI153" s="1286">
        <f t="shared" si="60"/>
        <v>14957500</v>
      </c>
      <c r="AJ153" s="1286">
        <f t="shared" si="61"/>
        <v>14957500</v>
      </c>
      <c r="AK153" s="1272"/>
      <c r="AL153" s="1203"/>
      <c r="AM153" s="1203"/>
      <c r="AN153" s="1203"/>
      <c r="AO153" s="1267"/>
      <c r="AP153" s="1268"/>
      <c r="AQ153" s="1268"/>
      <c r="AR153" s="1268"/>
    </row>
    <row r="154" spans="1:44" s="993" customFormat="1" ht="24" customHeight="1" x14ac:dyDescent="0.15">
      <c r="A154" s="1276" t="s">
        <v>1220</v>
      </c>
      <c r="B154" s="1276" t="str">
        <f t="shared" si="62"/>
        <v>02.06.03.02</v>
      </c>
      <c r="C154" s="1293">
        <v>125</v>
      </c>
      <c r="D154" s="1250" t="s">
        <v>144</v>
      </c>
      <c r="E154" s="1019" t="s">
        <v>1032</v>
      </c>
      <c r="F154" s="1249" t="s">
        <v>128</v>
      </c>
      <c r="G154" s="1250" t="s">
        <v>1125</v>
      </c>
      <c r="H154" s="1041" t="s">
        <v>128</v>
      </c>
      <c r="I154" s="1250" t="s">
        <v>495</v>
      </c>
      <c r="J154" s="1250">
        <v>2010</v>
      </c>
      <c r="K154" s="1041" t="s">
        <v>128</v>
      </c>
      <c r="L154" s="1041" t="s">
        <v>128</v>
      </c>
      <c r="M154" s="1041" t="s">
        <v>128</v>
      </c>
      <c r="N154" s="1041" t="s">
        <v>128</v>
      </c>
      <c r="O154" s="1041" t="s">
        <v>128</v>
      </c>
      <c r="P154" s="1250" t="s">
        <v>130</v>
      </c>
      <c r="Q154" s="1277">
        <v>14957500</v>
      </c>
      <c r="R154" s="1295"/>
      <c r="S154" s="1278" t="str">
        <f t="shared" si="63"/>
        <v>2.06.03</v>
      </c>
      <c r="T154" s="1219" t="str">
        <f t="shared" si="45"/>
        <v>KOMPUTER</v>
      </c>
      <c r="U154" s="1218">
        <f t="shared" si="46"/>
        <v>4</v>
      </c>
      <c r="V154" s="1279">
        <f t="shared" si="47"/>
        <v>3739375</v>
      </c>
      <c r="W154" s="1218">
        <f t="shared" si="48"/>
        <v>4</v>
      </c>
      <c r="X154" s="1280">
        <f t="shared" si="49"/>
        <v>14957500</v>
      </c>
      <c r="Y154" s="1281">
        <f t="shared" si="50"/>
        <v>0</v>
      </c>
      <c r="Z154" s="1279">
        <f t="shared" si="51"/>
        <v>0</v>
      </c>
      <c r="AA154" s="1279">
        <f t="shared" si="52"/>
        <v>0</v>
      </c>
      <c r="AB154" s="1279">
        <f t="shared" si="53"/>
        <v>0</v>
      </c>
      <c r="AC154" s="1279">
        <f t="shared" si="54"/>
        <v>0</v>
      </c>
      <c r="AD154" s="1282">
        <f t="shared" si="55"/>
        <v>0</v>
      </c>
      <c r="AE154" s="1218">
        <f t="shared" si="56"/>
        <v>2010</v>
      </c>
      <c r="AF154" s="1283">
        <f t="shared" si="57"/>
        <v>0</v>
      </c>
      <c r="AG154" s="1284">
        <f t="shared" si="58"/>
        <v>14957500</v>
      </c>
      <c r="AH154" s="1285">
        <f t="shared" si="59"/>
        <v>14957500</v>
      </c>
      <c r="AI154" s="1286">
        <f t="shared" si="60"/>
        <v>14957500</v>
      </c>
      <c r="AJ154" s="1286">
        <f t="shared" si="61"/>
        <v>14957500</v>
      </c>
      <c r="AK154" s="1272"/>
      <c r="AL154" s="1203"/>
      <c r="AM154" s="1203"/>
      <c r="AN154" s="1203"/>
      <c r="AO154" s="1267"/>
      <c r="AP154" s="1268"/>
      <c r="AQ154" s="1268"/>
      <c r="AR154" s="1268"/>
    </row>
    <row r="155" spans="1:44" s="993" customFormat="1" ht="24" customHeight="1" x14ac:dyDescent="0.15">
      <c r="A155" s="1276" t="s">
        <v>1220</v>
      </c>
      <c r="B155" s="1276" t="str">
        <f t="shared" si="62"/>
        <v>02.06.03.02</v>
      </c>
      <c r="C155" s="1293">
        <v>126</v>
      </c>
      <c r="D155" s="1250" t="s">
        <v>144</v>
      </c>
      <c r="E155" s="1019" t="s">
        <v>1032</v>
      </c>
      <c r="F155" s="1249" t="s">
        <v>128</v>
      </c>
      <c r="G155" s="1250" t="s">
        <v>1125</v>
      </c>
      <c r="H155" s="1041" t="s">
        <v>128</v>
      </c>
      <c r="I155" s="1250" t="s">
        <v>495</v>
      </c>
      <c r="J155" s="1250">
        <v>2010</v>
      </c>
      <c r="K155" s="1041" t="s">
        <v>128</v>
      </c>
      <c r="L155" s="1041" t="s">
        <v>128</v>
      </c>
      <c r="M155" s="1041" t="s">
        <v>128</v>
      </c>
      <c r="N155" s="1041" t="s">
        <v>128</v>
      </c>
      <c r="O155" s="1041" t="s">
        <v>128</v>
      </c>
      <c r="P155" s="1250" t="s">
        <v>130</v>
      </c>
      <c r="Q155" s="1277">
        <v>14957500</v>
      </c>
      <c r="R155" s="1295"/>
      <c r="S155" s="1278" t="str">
        <f t="shared" si="63"/>
        <v>2.06.03</v>
      </c>
      <c r="T155" s="1219" t="str">
        <f t="shared" si="45"/>
        <v>KOMPUTER</v>
      </c>
      <c r="U155" s="1218">
        <f t="shared" si="46"/>
        <v>4</v>
      </c>
      <c r="V155" s="1279">
        <f t="shared" si="47"/>
        <v>3739375</v>
      </c>
      <c r="W155" s="1218">
        <f t="shared" si="48"/>
        <v>4</v>
      </c>
      <c r="X155" s="1280">
        <f t="shared" si="49"/>
        <v>14957500</v>
      </c>
      <c r="Y155" s="1281">
        <f t="shared" si="50"/>
        <v>0</v>
      </c>
      <c r="Z155" s="1279">
        <f t="shared" si="51"/>
        <v>0</v>
      </c>
      <c r="AA155" s="1279">
        <f t="shared" si="52"/>
        <v>0</v>
      </c>
      <c r="AB155" s="1279">
        <f t="shared" si="53"/>
        <v>0</v>
      </c>
      <c r="AC155" s="1279">
        <f t="shared" si="54"/>
        <v>0</v>
      </c>
      <c r="AD155" s="1282">
        <f t="shared" si="55"/>
        <v>0</v>
      </c>
      <c r="AE155" s="1218">
        <f t="shared" si="56"/>
        <v>2010</v>
      </c>
      <c r="AF155" s="1283">
        <f t="shared" si="57"/>
        <v>0</v>
      </c>
      <c r="AG155" s="1284">
        <f t="shared" si="58"/>
        <v>14957500</v>
      </c>
      <c r="AH155" s="1285">
        <f t="shared" si="59"/>
        <v>14957500</v>
      </c>
      <c r="AI155" s="1286">
        <f t="shared" si="60"/>
        <v>14957500</v>
      </c>
      <c r="AJ155" s="1286">
        <f t="shared" si="61"/>
        <v>14957500</v>
      </c>
      <c r="AK155" s="1272"/>
      <c r="AL155" s="1203"/>
      <c r="AM155" s="1203"/>
      <c r="AN155" s="1203"/>
      <c r="AO155" s="1267"/>
      <c r="AP155" s="1268"/>
      <c r="AQ155" s="1268"/>
      <c r="AR155" s="1268"/>
    </row>
    <row r="156" spans="1:44" s="993" customFormat="1" ht="24" customHeight="1" x14ac:dyDescent="0.15">
      <c r="A156" s="1276" t="s">
        <v>1220</v>
      </c>
      <c r="B156" s="1276" t="str">
        <f t="shared" si="62"/>
        <v>02.06.03.05</v>
      </c>
      <c r="C156" s="1293">
        <v>127</v>
      </c>
      <c r="D156" s="1250" t="s">
        <v>218</v>
      </c>
      <c r="E156" s="1019" t="s">
        <v>166</v>
      </c>
      <c r="F156" s="1249" t="s">
        <v>128</v>
      </c>
      <c r="G156" s="1250" t="s">
        <v>1126</v>
      </c>
      <c r="H156" s="1250" t="s">
        <v>305</v>
      </c>
      <c r="I156" s="1250" t="s">
        <v>495</v>
      </c>
      <c r="J156" s="1250">
        <v>2010</v>
      </c>
      <c r="K156" s="1041" t="s">
        <v>128</v>
      </c>
      <c r="L156" s="1041" t="s">
        <v>128</v>
      </c>
      <c r="M156" s="1041" t="s">
        <v>128</v>
      </c>
      <c r="N156" s="1041" t="s">
        <v>128</v>
      </c>
      <c r="O156" s="1041" t="s">
        <v>128</v>
      </c>
      <c r="P156" s="1250" t="s">
        <v>130</v>
      </c>
      <c r="Q156" s="1277">
        <v>1685446.9424460432</v>
      </c>
      <c r="R156" s="1256"/>
      <c r="S156" s="1278" t="str">
        <f t="shared" si="63"/>
        <v>2.06.03</v>
      </c>
      <c r="T156" s="1219" t="str">
        <f t="shared" si="45"/>
        <v>KOMPUTER</v>
      </c>
      <c r="U156" s="1218">
        <f t="shared" si="46"/>
        <v>4</v>
      </c>
      <c r="V156" s="1279">
        <f t="shared" si="47"/>
        <v>421361.73561151081</v>
      </c>
      <c r="W156" s="1218">
        <f t="shared" si="48"/>
        <v>4</v>
      </c>
      <c r="X156" s="1280">
        <f t="shared" si="49"/>
        <v>1685446.9424460432</v>
      </c>
      <c r="Y156" s="1281">
        <f t="shared" si="50"/>
        <v>0</v>
      </c>
      <c r="Z156" s="1279">
        <f t="shared" si="51"/>
        <v>0</v>
      </c>
      <c r="AA156" s="1279">
        <f t="shared" si="52"/>
        <v>0</v>
      </c>
      <c r="AB156" s="1279">
        <f t="shared" si="53"/>
        <v>0</v>
      </c>
      <c r="AC156" s="1279">
        <f t="shared" si="54"/>
        <v>0</v>
      </c>
      <c r="AD156" s="1282">
        <f t="shared" si="55"/>
        <v>0</v>
      </c>
      <c r="AE156" s="1218">
        <f t="shared" si="56"/>
        <v>2010</v>
      </c>
      <c r="AF156" s="1283">
        <f t="shared" si="57"/>
        <v>0</v>
      </c>
      <c r="AG156" s="1284">
        <f t="shared" si="58"/>
        <v>1685446.9424460432</v>
      </c>
      <c r="AH156" s="1285">
        <f t="shared" si="59"/>
        <v>1685446.9424460432</v>
      </c>
      <c r="AI156" s="1286">
        <f t="shared" si="60"/>
        <v>1685446.9424460432</v>
      </c>
      <c r="AJ156" s="1286">
        <f t="shared" si="61"/>
        <v>1685446.9424460432</v>
      </c>
      <c r="AK156" s="1272"/>
      <c r="AL156" s="1203"/>
      <c r="AM156" s="1203"/>
      <c r="AN156" s="1203"/>
      <c r="AO156" s="1267"/>
      <c r="AP156" s="1268"/>
      <c r="AQ156" s="1268"/>
      <c r="AR156" s="1268"/>
    </row>
    <row r="157" spans="1:44" s="993" customFormat="1" ht="24" customHeight="1" x14ac:dyDescent="0.15">
      <c r="A157" s="1276" t="s">
        <v>1220</v>
      </c>
      <c r="B157" s="1276" t="str">
        <f t="shared" si="62"/>
        <v>02.06.03.05</v>
      </c>
      <c r="C157" s="1293">
        <v>128</v>
      </c>
      <c r="D157" s="1250" t="s">
        <v>218</v>
      </c>
      <c r="E157" s="1019" t="s">
        <v>166</v>
      </c>
      <c r="F157" s="1249" t="s">
        <v>128</v>
      </c>
      <c r="G157" s="1250" t="s">
        <v>1126</v>
      </c>
      <c r="H157" s="1250" t="s">
        <v>305</v>
      </c>
      <c r="I157" s="1250" t="s">
        <v>495</v>
      </c>
      <c r="J157" s="1250">
        <v>2010</v>
      </c>
      <c r="K157" s="1041" t="s">
        <v>128</v>
      </c>
      <c r="L157" s="1041" t="s">
        <v>128</v>
      </c>
      <c r="M157" s="1041" t="s">
        <v>128</v>
      </c>
      <c r="N157" s="1041" t="s">
        <v>128</v>
      </c>
      <c r="O157" s="1041" t="s">
        <v>128</v>
      </c>
      <c r="P157" s="1250" t="s">
        <v>130</v>
      </c>
      <c r="Q157" s="1277">
        <v>1685446.9424460432</v>
      </c>
      <c r="R157" s="1295"/>
      <c r="S157" s="1278" t="str">
        <f t="shared" si="63"/>
        <v>2.06.03</v>
      </c>
      <c r="T157" s="1219" t="str">
        <f t="shared" si="45"/>
        <v>KOMPUTER</v>
      </c>
      <c r="U157" s="1218">
        <f t="shared" si="46"/>
        <v>4</v>
      </c>
      <c r="V157" s="1279">
        <f t="shared" si="47"/>
        <v>421361.73561151081</v>
      </c>
      <c r="W157" s="1218">
        <f t="shared" si="48"/>
        <v>4</v>
      </c>
      <c r="X157" s="1280">
        <f t="shared" si="49"/>
        <v>1685446.9424460432</v>
      </c>
      <c r="Y157" s="1281">
        <f t="shared" si="50"/>
        <v>0</v>
      </c>
      <c r="Z157" s="1279">
        <f t="shared" si="51"/>
        <v>0</v>
      </c>
      <c r="AA157" s="1279">
        <f t="shared" si="52"/>
        <v>0</v>
      </c>
      <c r="AB157" s="1279">
        <f t="shared" si="53"/>
        <v>0</v>
      </c>
      <c r="AC157" s="1279">
        <f t="shared" si="54"/>
        <v>0</v>
      </c>
      <c r="AD157" s="1282">
        <f t="shared" si="55"/>
        <v>0</v>
      </c>
      <c r="AE157" s="1218">
        <f t="shared" si="56"/>
        <v>2010</v>
      </c>
      <c r="AF157" s="1283">
        <f t="shared" si="57"/>
        <v>0</v>
      </c>
      <c r="AG157" s="1284">
        <f t="shared" si="58"/>
        <v>1685446.9424460432</v>
      </c>
      <c r="AH157" s="1285">
        <f t="shared" si="59"/>
        <v>1685446.9424460432</v>
      </c>
      <c r="AI157" s="1286">
        <f t="shared" si="60"/>
        <v>1685446.9424460432</v>
      </c>
      <c r="AJ157" s="1286">
        <f t="shared" si="61"/>
        <v>1685446.9424460432</v>
      </c>
      <c r="AK157" s="1272"/>
      <c r="AL157" s="1203"/>
      <c r="AM157" s="1203"/>
      <c r="AN157" s="1203"/>
      <c r="AO157" s="1267"/>
      <c r="AP157" s="1268"/>
      <c r="AQ157" s="1268"/>
      <c r="AR157" s="1268"/>
    </row>
    <row r="158" spans="1:44" s="993" customFormat="1" ht="24" customHeight="1" x14ac:dyDescent="0.15">
      <c r="A158" s="1276" t="s">
        <v>1220</v>
      </c>
      <c r="B158" s="1276" t="str">
        <f t="shared" si="62"/>
        <v>02.06.01.05</v>
      </c>
      <c r="C158" s="1293">
        <v>129</v>
      </c>
      <c r="D158" s="1250" t="s">
        <v>1211</v>
      </c>
      <c r="E158" s="1019" t="s">
        <v>1033</v>
      </c>
      <c r="F158" s="1249" t="s">
        <v>128</v>
      </c>
      <c r="G158" s="1250" t="s">
        <v>264</v>
      </c>
      <c r="H158" s="1250" t="s">
        <v>306</v>
      </c>
      <c r="I158" s="1250" t="s">
        <v>256</v>
      </c>
      <c r="J158" s="1250">
        <v>2010</v>
      </c>
      <c r="K158" s="1041" t="s">
        <v>128</v>
      </c>
      <c r="L158" s="1041" t="s">
        <v>128</v>
      </c>
      <c r="M158" s="1041" t="s">
        <v>128</v>
      </c>
      <c r="N158" s="1041" t="s">
        <v>128</v>
      </c>
      <c r="O158" s="1041" t="s">
        <v>128</v>
      </c>
      <c r="P158" s="1250" t="s">
        <v>130</v>
      </c>
      <c r="Q158" s="1277">
        <v>4899032.4460431654</v>
      </c>
      <c r="R158" s="1256"/>
      <c r="S158" s="1278" t="str">
        <f t="shared" si="63"/>
        <v>2.06.01</v>
      </c>
      <c r="T158" s="1219" t="str">
        <f t="shared" si="45"/>
        <v>ALAT KANTOR</v>
      </c>
      <c r="U158" s="1218">
        <f t="shared" si="46"/>
        <v>5</v>
      </c>
      <c r="V158" s="1279">
        <f t="shared" si="47"/>
        <v>979806.48920863308</v>
      </c>
      <c r="W158" s="1218">
        <f t="shared" si="48"/>
        <v>4</v>
      </c>
      <c r="X158" s="1280">
        <f t="shared" si="49"/>
        <v>3919225.9568345323</v>
      </c>
      <c r="Y158" s="1281">
        <f t="shared" si="50"/>
        <v>979806.48920863308</v>
      </c>
      <c r="Z158" s="1279">
        <f t="shared" si="51"/>
        <v>0</v>
      </c>
      <c r="AA158" s="1279">
        <f t="shared" si="52"/>
        <v>0</v>
      </c>
      <c r="AB158" s="1279">
        <f t="shared" si="53"/>
        <v>0</v>
      </c>
      <c r="AC158" s="1279">
        <f t="shared" si="54"/>
        <v>0</v>
      </c>
      <c r="AD158" s="1282">
        <f t="shared" si="55"/>
        <v>0</v>
      </c>
      <c r="AE158" s="1218">
        <f t="shared" si="56"/>
        <v>2010</v>
      </c>
      <c r="AF158" s="1283">
        <f t="shared" si="57"/>
        <v>0</v>
      </c>
      <c r="AG158" s="1284">
        <f t="shared" si="58"/>
        <v>4899032.4460431654</v>
      </c>
      <c r="AH158" s="1285">
        <f t="shared" si="59"/>
        <v>4899032.4460431654</v>
      </c>
      <c r="AI158" s="1286">
        <f t="shared" si="60"/>
        <v>4899032.4460431654</v>
      </c>
      <c r="AJ158" s="1286">
        <f t="shared" si="61"/>
        <v>4899032.4460431654</v>
      </c>
      <c r="AK158" s="1272"/>
      <c r="AL158" s="1203"/>
      <c r="AM158" s="1203"/>
      <c r="AN158" s="1203"/>
      <c r="AO158" s="1267"/>
      <c r="AP158" s="1268"/>
      <c r="AQ158" s="1268"/>
      <c r="AR158" s="1268"/>
    </row>
    <row r="159" spans="1:44" s="993" customFormat="1" ht="24" customHeight="1" x14ac:dyDescent="0.15">
      <c r="A159" s="1276" t="s">
        <v>1220</v>
      </c>
      <c r="B159" s="1276" t="str">
        <f t="shared" si="62"/>
        <v>02.06.01.05</v>
      </c>
      <c r="C159" s="1293">
        <v>130</v>
      </c>
      <c r="D159" s="1250" t="s">
        <v>1211</v>
      </c>
      <c r="E159" s="1019" t="s">
        <v>1033</v>
      </c>
      <c r="F159" s="1249" t="s">
        <v>128</v>
      </c>
      <c r="G159" s="1250" t="s">
        <v>264</v>
      </c>
      <c r="H159" s="1250" t="s">
        <v>306</v>
      </c>
      <c r="I159" s="1250" t="s">
        <v>256</v>
      </c>
      <c r="J159" s="1250">
        <v>2010</v>
      </c>
      <c r="K159" s="1041" t="s">
        <v>128</v>
      </c>
      <c r="L159" s="1041" t="s">
        <v>128</v>
      </c>
      <c r="M159" s="1041" t="s">
        <v>128</v>
      </c>
      <c r="N159" s="1041" t="s">
        <v>128</v>
      </c>
      <c r="O159" s="1041" t="s">
        <v>128</v>
      </c>
      <c r="P159" s="1250" t="s">
        <v>130</v>
      </c>
      <c r="Q159" s="1277">
        <v>4899032.4460431654</v>
      </c>
      <c r="R159" s="1295"/>
      <c r="S159" s="1278" t="str">
        <f t="shared" si="63"/>
        <v>2.06.01</v>
      </c>
      <c r="T159" s="1219" t="str">
        <f t="shared" si="45"/>
        <v>ALAT KANTOR</v>
      </c>
      <c r="U159" s="1218">
        <f t="shared" si="46"/>
        <v>5</v>
      </c>
      <c r="V159" s="1279">
        <f t="shared" si="47"/>
        <v>979806.48920863308</v>
      </c>
      <c r="W159" s="1218">
        <f t="shared" si="48"/>
        <v>4</v>
      </c>
      <c r="X159" s="1280">
        <f t="shared" si="49"/>
        <v>3919225.9568345323</v>
      </c>
      <c r="Y159" s="1281">
        <f t="shared" si="50"/>
        <v>979806.48920863308</v>
      </c>
      <c r="Z159" s="1279">
        <f t="shared" si="51"/>
        <v>0</v>
      </c>
      <c r="AA159" s="1279">
        <f t="shared" si="52"/>
        <v>0</v>
      </c>
      <c r="AB159" s="1279">
        <f t="shared" si="53"/>
        <v>0</v>
      </c>
      <c r="AC159" s="1279">
        <f t="shared" si="54"/>
        <v>0</v>
      </c>
      <c r="AD159" s="1282">
        <f t="shared" si="55"/>
        <v>0</v>
      </c>
      <c r="AE159" s="1218">
        <f t="shared" si="56"/>
        <v>2010</v>
      </c>
      <c r="AF159" s="1283">
        <f t="shared" si="57"/>
        <v>0</v>
      </c>
      <c r="AG159" s="1284">
        <f t="shared" si="58"/>
        <v>4899032.4460431654</v>
      </c>
      <c r="AH159" s="1285">
        <f t="shared" si="59"/>
        <v>4899032.4460431654</v>
      </c>
      <c r="AI159" s="1286">
        <f t="shared" si="60"/>
        <v>4899032.4460431654</v>
      </c>
      <c r="AJ159" s="1286">
        <f t="shared" si="61"/>
        <v>4899032.4460431654</v>
      </c>
      <c r="AK159" s="1272"/>
      <c r="AL159" s="1203"/>
      <c r="AM159" s="1203"/>
      <c r="AN159" s="1203"/>
      <c r="AO159" s="1267"/>
      <c r="AP159" s="1268"/>
      <c r="AQ159" s="1268"/>
      <c r="AR159" s="1268"/>
    </row>
    <row r="160" spans="1:44" s="993" customFormat="1" ht="24" customHeight="1" x14ac:dyDescent="0.15">
      <c r="A160" s="1276" t="s">
        <v>1220</v>
      </c>
      <c r="B160" s="1276" t="str">
        <f t="shared" si="62"/>
        <v>02.06.01.05</v>
      </c>
      <c r="C160" s="1293">
        <v>131</v>
      </c>
      <c r="D160" s="1250" t="s">
        <v>1211</v>
      </c>
      <c r="E160" s="1019" t="s">
        <v>1033</v>
      </c>
      <c r="F160" s="1249" t="s">
        <v>128</v>
      </c>
      <c r="G160" s="1250" t="s">
        <v>264</v>
      </c>
      <c r="H160" s="1250" t="s">
        <v>306</v>
      </c>
      <c r="I160" s="1250" t="s">
        <v>256</v>
      </c>
      <c r="J160" s="1250">
        <v>2010</v>
      </c>
      <c r="K160" s="1041" t="s">
        <v>128</v>
      </c>
      <c r="L160" s="1041" t="s">
        <v>128</v>
      </c>
      <c r="M160" s="1041" t="s">
        <v>128</v>
      </c>
      <c r="N160" s="1041" t="s">
        <v>128</v>
      </c>
      <c r="O160" s="1041" t="s">
        <v>128</v>
      </c>
      <c r="P160" s="1250" t="s">
        <v>130</v>
      </c>
      <c r="Q160" s="1277">
        <v>4899032.4460431654</v>
      </c>
      <c r="R160" s="1256"/>
      <c r="S160" s="1278" t="str">
        <f t="shared" si="63"/>
        <v>2.06.01</v>
      </c>
      <c r="T160" s="1219" t="str">
        <f t="shared" si="45"/>
        <v>ALAT KANTOR</v>
      </c>
      <c r="U160" s="1218">
        <f t="shared" si="46"/>
        <v>5</v>
      </c>
      <c r="V160" s="1279">
        <f t="shared" si="47"/>
        <v>979806.48920863308</v>
      </c>
      <c r="W160" s="1218">
        <f t="shared" si="48"/>
        <v>4</v>
      </c>
      <c r="X160" s="1280">
        <f t="shared" si="49"/>
        <v>3919225.9568345323</v>
      </c>
      <c r="Y160" s="1281">
        <f t="shared" si="50"/>
        <v>979806.48920863308</v>
      </c>
      <c r="Z160" s="1279">
        <f t="shared" si="51"/>
        <v>0</v>
      </c>
      <c r="AA160" s="1279">
        <f t="shared" si="52"/>
        <v>0</v>
      </c>
      <c r="AB160" s="1279">
        <f t="shared" si="53"/>
        <v>0</v>
      </c>
      <c r="AC160" s="1279">
        <f t="shared" si="54"/>
        <v>0</v>
      </c>
      <c r="AD160" s="1282">
        <f t="shared" si="55"/>
        <v>0</v>
      </c>
      <c r="AE160" s="1218">
        <f t="shared" si="56"/>
        <v>2010</v>
      </c>
      <c r="AF160" s="1283">
        <f t="shared" si="57"/>
        <v>0</v>
      </c>
      <c r="AG160" s="1284">
        <f t="shared" si="58"/>
        <v>4899032.4460431654</v>
      </c>
      <c r="AH160" s="1285">
        <f t="shared" si="59"/>
        <v>4899032.4460431654</v>
      </c>
      <c r="AI160" s="1286">
        <f t="shared" si="60"/>
        <v>4899032.4460431654</v>
      </c>
      <c r="AJ160" s="1286">
        <f t="shared" si="61"/>
        <v>4899032.4460431654</v>
      </c>
      <c r="AK160" s="1272"/>
      <c r="AL160" s="1203"/>
      <c r="AM160" s="1203"/>
      <c r="AN160" s="1203"/>
      <c r="AO160" s="1267"/>
      <c r="AP160" s="1268"/>
      <c r="AQ160" s="1268"/>
      <c r="AR160" s="1268"/>
    </row>
    <row r="161" spans="1:44" s="993" customFormat="1" ht="24" customHeight="1" x14ac:dyDescent="0.15">
      <c r="A161" s="1276" t="s">
        <v>1220</v>
      </c>
      <c r="B161" s="1276" t="str">
        <f t="shared" si="62"/>
        <v>02.06.01.05</v>
      </c>
      <c r="C161" s="1293">
        <v>132</v>
      </c>
      <c r="D161" s="1250" t="s">
        <v>1211</v>
      </c>
      <c r="E161" s="1019" t="s">
        <v>1033</v>
      </c>
      <c r="F161" s="1249" t="s">
        <v>128</v>
      </c>
      <c r="G161" s="1250" t="s">
        <v>264</v>
      </c>
      <c r="H161" s="1250" t="s">
        <v>306</v>
      </c>
      <c r="I161" s="1250" t="s">
        <v>256</v>
      </c>
      <c r="J161" s="1250">
        <v>2010</v>
      </c>
      <c r="K161" s="1041" t="s">
        <v>128</v>
      </c>
      <c r="L161" s="1041" t="s">
        <v>128</v>
      </c>
      <c r="M161" s="1041" t="s">
        <v>128</v>
      </c>
      <c r="N161" s="1041" t="s">
        <v>128</v>
      </c>
      <c r="O161" s="1041" t="s">
        <v>128</v>
      </c>
      <c r="P161" s="1250" t="s">
        <v>130</v>
      </c>
      <c r="Q161" s="1277">
        <v>4899032.4460431654</v>
      </c>
      <c r="R161" s="1256"/>
      <c r="S161" s="1278" t="str">
        <f t="shared" si="63"/>
        <v>2.06.01</v>
      </c>
      <c r="T161" s="1219" t="str">
        <f t="shared" si="45"/>
        <v>ALAT KANTOR</v>
      </c>
      <c r="U161" s="1218">
        <f t="shared" si="46"/>
        <v>5</v>
      </c>
      <c r="V161" s="1279">
        <f t="shared" si="47"/>
        <v>979806.48920863308</v>
      </c>
      <c r="W161" s="1218">
        <f t="shared" si="48"/>
        <v>4</v>
      </c>
      <c r="X161" s="1280">
        <f t="shared" si="49"/>
        <v>3919225.9568345323</v>
      </c>
      <c r="Y161" s="1281">
        <f t="shared" si="50"/>
        <v>979806.48920863308</v>
      </c>
      <c r="Z161" s="1279">
        <f t="shared" si="51"/>
        <v>0</v>
      </c>
      <c r="AA161" s="1279">
        <f t="shared" si="52"/>
        <v>0</v>
      </c>
      <c r="AB161" s="1279">
        <f t="shared" si="53"/>
        <v>0</v>
      </c>
      <c r="AC161" s="1279">
        <f t="shared" si="54"/>
        <v>0</v>
      </c>
      <c r="AD161" s="1282">
        <f t="shared" si="55"/>
        <v>0</v>
      </c>
      <c r="AE161" s="1218">
        <f t="shared" si="56"/>
        <v>2010</v>
      </c>
      <c r="AF161" s="1283">
        <f t="shared" si="57"/>
        <v>0</v>
      </c>
      <c r="AG161" s="1284">
        <f t="shared" si="58"/>
        <v>4899032.4460431654</v>
      </c>
      <c r="AH161" s="1285">
        <f t="shared" si="59"/>
        <v>4899032.4460431654</v>
      </c>
      <c r="AI161" s="1286">
        <f t="shared" si="60"/>
        <v>4899032.4460431654</v>
      </c>
      <c r="AJ161" s="1286">
        <f t="shared" si="61"/>
        <v>4899032.4460431654</v>
      </c>
      <c r="AK161" s="1272"/>
      <c r="AL161" s="1203"/>
      <c r="AM161" s="1203"/>
      <c r="AN161" s="1203"/>
      <c r="AO161" s="1267"/>
      <c r="AP161" s="1268"/>
      <c r="AQ161" s="1268"/>
      <c r="AR161" s="1268"/>
    </row>
    <row r="162" spans="1:44" s="993" customFormat="1" ht="24" customHeight="1" x14ac:dyDescent="0.15">
      <c r="A162" s="1276" t="s">
        <v>1220</v>
      </c>
      <c r="B162" s="1276" t="str">
        <f t="shared" si="62"/>
        <v>02.06.01.05</v>
      </c>
      <c r="C162" s="1293">
        <v>133</v>
      </c>
      <c r="D162" s="1250" t="s">
        <v>1211</v>
      </c>
      <c r="E162" s="1019" t="s">
        <v>1033</v>
      </c>
      <c r="F162" s="1249" t="s">
        <v>128</v>
      </c>
      <c r="G162" s="1250" t="s">
        <v>264</v>
      </c>
      <c r="H162" s="1250" t="s">
        <v>306</v>
      </c>
      <c r="I162" s="1250" t="s">
        <v>256</v>
      </c>
      <c r="J162" s="1250">
        <v>2010</v>
      </c>
      <c r="K162" s="1041" t="s">
        <v>128</v>
      </c>
      <c r="L162" s="1041" t="s">
        <v>128</v>
      </c>
      <c r="M162" s="1041" t="s">
        <v>128</v>
      </c>
      <c r="N162" s="1041" t="s">
        <v>128</v>
      </c>
      <c r="O162" s="1041" t="s">
        <v>128</v>
      </c>
      <c r="P162" s="1250" t="s">
        <v>130</v>
      </c>
      <c r="Q162" s="1277">
        <v>4899032.4460431654</v>
      </c>
      <c r="R162" s="1295"/>
      <c r="S162" s="1278" t="str">
        <f t="shared" si="63"/>
        <v>2.06.01</v>
      </c>
      <c r="T162" s="1219" t="str">
        <f t="shared" si="45"/>
        <v>ALAT KANTOR</v>
      </c>
      <c r="U162" s="1218">
        <f t="shared" si="46"/>
        <v>5</v>
      </c>
      <c r="V162" s="1279">
        <f t="shared" si="47"/>
        <v>979806.48920863308</v>
      </c>
      <c r="W162" s="1218">
        <f t="shared" si="48"/>
        <v>4</v>
      </c>
      <c r="X162" s="1280">
        <f t="shared" si="49"/>
        <v>3919225.9568345323</v>
      </c>
      <c r="Y162" s="1281">
        <f t="shared" si="50"/>
        <v>979806.48920863308</v>
      </c>
      <c r="Z162" s="1279">
        <f t="shared" si="51"/>
        <v>0</v>
      </c>
      <c r="AA162" s="1279">
        <f t="shared" si="52"/>
        <v>0</v>
      </c>
      <c r="AB162" s="1279">
        <f t="shared" si="53"/>
        <v>0</v>
      </c>
      <c r="AC162" s="1279">
        <f t="shared" si="54"/>
        <v>0</v>
      </c>
      <c r="AD162" s="1282">
        <f t="shared" si="55"/>
        <v>0</v>
      </c>
      <c r="AE162" s="1218">
        <f t="shared" si="56"/>
        <v>2010</v>
      </c>
      <c r="AF162" s="1283">
        <f t="shared" si="57"/>
        <v>0</v>
      </c>
      <c r="AG162" s="1284">
        <f t="shared" si="58"/>
        <v>4899032.4460431654</v>
      </c>
      <c r="AH162" s="1285">
        <f t="shared" si="59"/>
        <v>4899032.4460431654</v>
      </c>
      <c r="AI162" s="1286">
        <f t="shared" si="60"/>
        <v>4899032.4460431654</v>
      </c>
      <c r="AJ162" s="1286">
        <f t="shared" si="61"/>
        <v>4899032.4460431654</v>
      </c>
      <c r="AK162" s="1272"/>
      <c r="AL162" s="1203"/>
      <c r="AM162" s="1203"/>
      <c r="AN162" s="1203"/>
      <c r="AO162" s="1267"/>
      <c r="AP162" s="1268"/>
      <c r="AQ162" s="1268"/>
      <c r="AR162" s="1268"/>
    </row>
    <row r="163" spans="1:44" s="993" customFormat="1" ht="31" customHeight="1" x14ac:dyDescent="0.15">
      <c r="A163" s="1276" t="s">
        <v>1220</v>
      </c>
      <c r="B163" s="1276" t="str">
        <f t="shared" si="62"/>
        <v/>
      </c>
      <c r="C163" s="1293"/>
      <c r="D163" s="1041"/>
      <c r="E163" s="1019" t="s">
        <v>1034</v>
      </c>
      <c r="F163" s="1249"/>
      <c r="G163" s="1250" t="s">
        <v>935</v>
      </c>
      <c r="H163" s="1250"/>
      <c r="I163" s="1250" t="s">
        <v>935</v>
      </c>
      <c r="J163" s="1250"/>
      <c r="K163" s="1041"/>
      <c r="L163" s="1041"/>
      <c r="M163" s="1041"/>
      <c r="N163" s="1041"/>
      <c r="O163" s="1041"/>
      <c r="P163" s="1250"/>
      <c r="Q163" s="1277"/>
      <c r="R163" s="1256"/>
      <c r="S163" s="1278" t="str">
        <f t="shared" si="63"/>
        <v/>
      </c>
      <c r="T163" s="1219"/>
      <c r="U163" s="1218"/>
      <c r="V163" s="1279"/>
      <c r="W163" s="1218"/>
      <c r="X163" s="1280"/>
      <c r="Y163" s="1281"/>
      <c r="Z163" s="1279"/>
      <c r="AA163" s="1279"/>
      <c r="AB163" s="1279"/>
      <c r="AC163" s="1279"/>
      <c r="AD163" s="1282">
        <f t="shared" ref="AD163:AD226" si="64">IF(Q163=X163+Y163+Z163+AA163+AB163+AC163,0,V163)</f>
        <v>0</v>
      </c>
      <c r="AE163" s="1218"/>
      <c r="AF163" s="1283">
        <f t="shared" ref="AF163:AF226" si="65">Q163-(X163+Y163+Z163+AA163+AB163+AC163+AD163)</f>
        <v>0</v>
      </c>
      <c r="AG163" s="1284"/>
      <c r="AH163" s="1285"/>
      <c r="AI163" s="1286"/>
      <c r="AJ163" s="1286">
        <f t="shared" si="61"/>
        <v>0</v>
      </c>
      <c r="AK163" s="1272"/>
      <c r="AL163" s="1203"/>
      <c r="AM163" s="1203"/>
      <c r="AN163" s="1203"/>
      <c r="AO163" s="1267"/>
      <c r="AP163" s="1268"/>
      <c r="AQ163" s="1268"/>
      <c r="AR163" s="1268"/>
    </row>
    <row r="164" spans="1:44" s="993" customFormat="1" ht="24" customHeight="1" x14ac:dyDescent="0.15">
      <c r="A164" s="1276" t="s">
        <v>1220</v>
      </c>
      <c r="B164" s="1276" t="str">
        <f t="shared" si="62"/>
        <v>02.06.02.06</v>
      </c>
      <c r="C164" s="1293">
        <v>135</v>
      </c>
      <c r="D164" s="1041" t="s">
        <v>216</v>
      </c>
      <c r="E164" s="1019" t="s">
        <v>1035</v>
      </c>
      <c r="F164" s="1249" t="s">
        <v>128</v>
      </c>
      <c r="G164" s="1250" t="s">
        <v>1127</v>
      </c>
      <c r="H164" s="1250" t="s">
        <v>426</v>
      </c>
      <c r="I164" s="1250" t="s">
        <v>270</v>
      </c>
      <c r="J164" s="1250">
        <v>2011</v>
      </c>
      <c r="K164" s="1041" t="s">
        <v>128</v>
      </c>
      <c r="L164" s="1041" t="s">
        <v>128</v>
      </c>
      <c r="M164" s="1041" t="s">
        <v>128</v>
      </c>
      <c r="N164" s="1041" t="s">
        <v>128</v>
      </c>
      <c r="O164" s="1041" t="s">
        <v>128</v>
      </c>
      <c r="P164" s="1250" t="s">
        <v>130</v>
      </c>
      <c r="Q164" s="1277">
        <v>1265865.6588880001</v>
      </c>
      <c r="R164" s="1301"/>
      <c r="S164" s="1278" t="str">
        <f t="shared" si="63"/>
        <v>2.06.02</v>
      </c>
      <c r="T164" s="1219" t="str">
        <f>VLOOKUP(S164,kelompok,2,0)</f>
        <v>ALAT RUMAH TANGGA</v>
      </c>
      <c r="U164" s="1218">
        <f>VLOOKUP(S164,MASAMANFAAT,4,0)</f>
        <v>5</v>
      </c>
      <c r="V164" s="1279">
        <f t="shared" ref="V164:V227" si="66">(Q164)/U164</f>
        <v>253173.13177760001</v>
      </c>
      <c r="W164" s="1218">
        <f t="shared" ref="W164:W227" si="67">2013-AE164+1</f>
        <v>3</v>
      </c>
      <c r="X164" s="1280">
        <f t="shared" ref="X164:X227" si="68">IF(W164&gt;U164,Q164,V164*W164)</f>
        <v>759519.39533279999</v>
      </c>
      <c r="Y164" s="1281">
        <f t="shared" ref="Y164:Y227" si="69">IF(Q164=X164,0,V164)</f>
        <v>253173.13177760001</v>
      </c>
      <c r="Z164" s="1279">
        <f t="shared" ref="Z164:Z227" si="70">IF(Q164=X164+Y164,0,V164)</f>
        <v>253173.13177760001</v>
      </c>
      <c r="AA164" s="1279">
        <f t="shared" ref="AA164:AA227" si="71">IF(Q164=X164+Y164+Z164,0,V164)</f>
        <v>0</v>
      </c>
      <c r="AB164" s="1279">
        <f t="shared" ref="AB164:AB227" si="72">IF(Q164=X164+Y164+Z164+AA164,0,V164)</f>
        <v>0</v>
      </c>
      <c r="AC164" s="1279">
        <f t="shared" ref="AC164:AC227" si="73">IF(Q164=X164+Y164+Z164+AA164+AB164,0,V164)</f>
        <v>0</v>
      </c>
      <c r="AD164" s="1282">
        <f t="shared" si="64"/>
        <v>0</v>
      </c>
      <c r="AE164" s="1218">
        <f>J164</f>
        <v>2011</v>
      </c>
      <c r="AF164" s="1283">
        <f t="shared" si="65"/>
        <v>0</v>
      </c>
      <c r="AG164" s="1284">
        <f t="shared" ref="AG164:AG227" si="74">X164+Y164+Z164+AA164</f>
        <v>1265865.6588880001</v>
      </c>
      <c r="AH164" s="1285">
        <f t="shared" ref="AH164:AH227" si="75">X164+Y164+Z164+AA164+AB164</f>
        <v>1265865.6588880001</v>
      </c>
      <c r="AI164" s="1286">
        <f t="shared" ref="AI164:AI227" si="76">X164+Y164+Z164+AA164+AB164+AC164</f>
        <v>1265865.6588880001</v>
      </c>
      <c r="AJ164" s="1286">
        <f t="shared" ref="AJ164:AJ227" si="77">X164+Y164+Z164+AA164+AB164+AC164+AD164</f>
        <v>1265865.6588880001</v>
      </c>
      <c r="AK164" s="1272"/>
      <c r="AL164" s="1203"/>
      <c r="AM164" s="1203"/>
      <c r="AN164" s="1203"/>
      <c r="AO164" s="1267"/>
      <c r="AP164" s="1268"/>
      <c r="AQ164" s="1268"/>
      <c r="AR164" s="1268"/>
    </row>
    <row r="165" spans="1:44" s="993" customFormat="1" ht="24" customHeight="1" x14ac:dyDescent="0.15">
      <c r="A165" s="1276" t="s">
        <v>1220</v>
      </c>
      <c r="B165" s="1276" t="str">
        <f t="shared" si="62"/>
        <v>02.06.02.06</v>
      </c>
      <c r="C165" s="1293">
        <v>136</v>
      </c>
      <c r="D165" s="1041" t="s">
        <v>216</v>
      </c>
      <c r="E165" s="1019" t="s">
        <v>1035</v>
      </c>
      <c r="F165" s="1249" t="s">
        <v>128</v>
      </c>
      <c r="G165" s="1250" t="s">
        <v>1127</v>
      </c>
      <c r="H165" s="1250" t="s">
        <v>427</v>
      </c>
      <c r="I165" s="1250" t="s">
        <v>270</v>
      </c>
      <c r="J165" s="1250">
        <v>2011</v>
      </c>
      <c r="K165" s="1041" t="s">
        <v>128</v>
      </c>
      <c r="L165" s="1041" t="s">
        <v>128</v>
      </c>
      <c r="M165" s="1041" t="s">
        <v>128</v>
      </c>
      <c r="N165" s="1041" t="s">
        <v>128</v>
      </c>
      <c r="O165" s="1041" t="s">
        <v>128</v>
      </c>
      <c r="P165" s="1250" t="s">
        <v>130</v>
      </c>
      <c r="Q165" s="1277">
        <v>3209710.0169990002</v>
      </c>
      <c r="R165" s="1301"/>
      <c r="S165" s="1278" t="str">
        <f t="shared" si="63"/>
        <v>2.06.02</v>
      </c>
      <c r="T165" s="1219" t="str">
        <f>VLOOKUP(S165,kelompok,2,0)</f>
        <v>ALAT RUMAH TANGGA</v>
      </c>
      <c r="U165" s="1218">
        <f>VLOOKUP(S165,MASAMANFAAT,4,0)</f>
        <v>5</v>
      </c>
      <c r="V165" s="1279">
        <f t="shared" si="66"/>
        <v>641942.00339980004</v>
      </c>
      <c r="W165" s="1218">
        <f t="shared" si="67"/>
        <v>3</v>
      </c>
      <c r="X165" s="1280">
        <f t="shared" si="68"/>
        <v>1925826.0101994001</v>
      </c>
      <c r="Y165" s="1281">
        <f t="shared" si="69"/>
        <v>641942.00339980004</v>
      </c>
      <c r="Z165" s="1279">
        <f t="shared" si="70"/>
        <v>641942.00339980004</v>
      </c>
      <c r="AA165" s="1279">
        <f t="shared" si="71"/>
        <v>0</v>
      </c>
      <c r="AB165" s="1279">
        <f t="shared" si="72"/>
        <v>0</v>
      </c>
      <c r="AC165" s="1279">
        <f t="shared" si="73"/>
        <v>0</v>
      </c>
      <c r="AD165" s="1282">
        <f t="shared" si="64"/>
        <v>0</v>
      </c>
      <c r="AE165" s="1218">
        <f>J165</f>
        <v>2011</v>
      </c>
      <c r="AF165" s="1283">
        <f t="shared" si="65"/>
        <v>0</v>
      </c>
      <c r="AG165" s="1284">
        <f t="shared" si="74"/>
        <v>3209710.0169990002</v>
      </c>
      <c r="AH165" s="1285">
        <f t="shared" si="75"/>
        <v>3209710.0169990002</v>
      </c>
      <c r="AI165" s="1286">
        <f t="shared" si="76"/>
        <v>3209710.0169990002</v>
      </c>
      <c r="AJ165" s="1286">
        <f t="shared" si="77"/>
        <v>3209710.0169990002</v>
      </c>
      <c r="AK165" s="1272"/>
      <c r="AL165" s="1203"/>
      <c r="AM165" s="1203"/>
      <c r="AN165" s="1203"/>
      <c r="AO165" s="1267"/>
      <c r="AP165" s="1268"/>
      <c r="AQ165" s="1268"/>
      <c r="AR165" s="1268"/>
    </row>
    <row r="166" spans="1:44" s="993" customFormat="1" ht="24" customHeight="1" x14ac:dyDescent="0.15">
      <c r="A166" s="1276" t="s">
        <v>1220</v>
      </c>
      <c r="B166" s="1276" t="str">
        <f t="shared" si="62"/>
        <v>02.06.02.06</v>
      </c>
      <c r="C166" s="1293">
        <v>137</v>
      </c>
      <c r="D166" s="1041" t="s">
        <v>216</v>
      </c>
      <c r="E166" s="1019" t="s">
        <v>1035</v>
      </c>
      <c r="F166" s="1249" t="s">
        <v>128</v>
      </c>
      <c r="G166" s="1250" t="s">
        <v>1127</v>
      </c>
      <c r="H166" s="1250" t="s">
        <v>428</v>
      </c>
      <c r="I166" s="1250" t="s">
        <v>270</v>
      </c>
      <c r="J166" s="1250">
        <v>2011</v>
      </c>
      <c r="K166" s="1041" t="s">
        <v>128</v>
      </c>
      <c r="L166" s="1041" t="s">
        <v>128</v>
      </c>
      <c r="M166" s="1041" t="s">
        <v>128</v>
      </c>
      <c r="N166" s="1041" t="s">
        <v>128</v>
      </c>
      <c r="O166" s="1041" t="s">
        <v>128</v>
      </c>
      <c r="P166" s="1250" t="s">
        <v>130</v>
      </c>
      <c r="Q166" s="1277">
        <v>919241.40999900002</v>
      </c>
      <c r="R166" s="1301"/>
      <c r="S166" s="1278" t="str">
        <f t="shared" si="63"/>
        <v>2.06.02</v>
      </c>
      <c r="T166" s="1219" t="str">
        <f>VLOOKUP(S166,kelompok,2,0)</f>
        <v>ALAT RUMAH TANGGA</v>
      </c>
      <c r="U166" s="1218">
        <f>VLOOKUP(S166,MASAMANFAAT,4,0)</f>
        <v>5</v>
      </c>
      <c r="V166" s="1279">
        <f t="shared" si="66"/>
        <v>183848.2819998</v>
      </c>
      <c r="W166" s="1218">
        <f t="shared" si="67"/>
        <v>3</v>
      </c>
      <c r="X166" s="1280">
        <f t="shared" si="68"/>
        <v>551544.84599940001</v>
      </c>
      <c r="Y166" s="1281">
        <f t="shared" si="69"/>
        <v>183848.2819998</v>
      </c>
      <c r="Z166" s="1279">
        <f t="shared" si="70"/>
        <v>183848.2819998</v>
      </c>
      <c r="AA166" s="1279">
        <f t="shared" si="71"/>
        <v>0</v>
      </c>
      <c r="AB166" s="1279">
        <f t="shared" si="72"/>
        <v>0</v>
      </c>
      <c r="AC166" s="1279">
        <f t="shared" si="73"/>
        <v>0</v>
      </c>
      <c r="AD166" s="1282">
        <f t="shared" si="64"/>
        <v>0</v>
      </c>
      <c r="AE166" s="1218">
        <f>J166</f>
        <v>2011</v>
      </c>
      <c r="AF166" s="1283">
        <f t="shared" si="65"/>
        <v>0</v>
      </c>
      <c r="AG166" s="1284">
        <f t="shared" si="74"/>
        <v>919241.40999900002</v>
      </c>
      <c r="AH166" s="1285">
        <f t="shared" si="75"/>
        <v>919241.40999900002</v>
      </c>
      <c r="AI166" s="1286">
        <f t="shared" si="76"/>
        <v>919241.40999900002</v>
      </c>
      <c r="AJ166" s="1286">
        <f t="shared" si="77"/>
        <v>919241.40999900002</v>
      </c>
      <c r="AK166" s="1272"/>
      <c r="AL166" s="1203"/>
      <c r="AM166" s="1203"/>
      <c r="AN166" s="1203"/>
      <c r="AO166" s="1267"/>
      <c r="AP166" s="1268"/>
      <c r="AQ166" s="1268"/>
      <c r="AR166" s="1268"/>
    </row>
    <row r="167" spans="1:44" s="993" customFormat="1" ht="24" customHeight="1" x14ac:dyDescent="0.15">
      <c r="A167" s="1276" t="s">
        <v>1220</v>
      </c>
      <c r="B167" s="1276" t="str">
        <f t="shared" si="62"/>
        <v>02.06.02.06</v>
      </c>
      <c r="C167" s="1293">
        <v>138</v>
      </c>
      <c r="D167" s="1041" t="s">
        <v>216</v>
      </c>
      <c r="E167" s="1019" t="s">
        <v>1035</v>
      </c>
      <c r="F167" s="1249" t="s">
        <v>128</v>
      </c>
      <c r="G167" s="1250" t="s">
        <v>1127</v>
      </c>
      <c r="H167" s="1250" t="s">
        <v>429</v>
      </c>
      <c r="I167" s="1250" t="s">
        <v>270</v>
      </c>
      <c r="J167" s="1250">
        <v>2011</v>
      </c>
      <c r="K167" s="1041" t="s">
        <v>128</v>
      </c>
      <c r="L167" s="1041" t="s">
        <v>128</v>
      </c>
      <c r="M167" s="1041" t="s">
        <v>128</v>
      </c>
      <c r="N167" s="1041" t="s">
        <v>128</v>
      </c>
      <c r="O167" s="1041" t="s">
        <v>128</v>
      </c>
      <c r="P167" s="1250" t="s">
        <v>130</v>
      </c>
      <c r="Q167" s="1277">
        <v>2501191.7255555</v>
      </c>
      <c r="R167" s="1296"/>
      <c r="S167" s="1278" t="str">
        <f t="shared" si="63"/>
        <v>2.06.02</v>
      </c>
      <c r="T167" s="1219" t="str">
        <f>VLOOKUP(S167,kelompok,2,0)</f>
        <v>ALAT RUMAH TANGGA</v>
      </c>
      <c r="U167" s="1218">
        <f>VLOOKUP(S167,MASAMANFAAT,4,0)</f>
        <v>5</v>
      </c>
      <c r="V167" s="1279">
        <f t="shared" si="66"/>
        <v>500238.3451111</v>
      </c>
      <c r="W167" s="1218">
        <f t="shared" si="67"/>
        <v>3</v>
      </c>
      <c r="X167" s="1280">
        <f t="shared" si="68"/>
        <v>1500715.0353333</v>
      </c>
      <c r="Y167" s="1281">
        <f t="shared" si="69"/>
        <v>500238.3451111</v>
      </c>
      <c r="Z167" s="1279">
        <f t="shared" si="70"/>
        <v>500238.3451111</v>
      </c>
      <c r="AA167" s="1279">
        <f t="shared" si="71"/>
        <v>0</v>
      </c>
      <c r="AB167" s="1279">
        <f t="shared" si="72"/>
        <v>0</v>
      </c>
      <c r="AC167" s="1279">
        <f t="shared" si="73"/>
        <v>0</v>
      </c>
      <c r="AD167" s="1282">
        <f t="shared" si="64"/>
        <v>0</v>
      </c>
      <c r="AE167" s="1218">
        <f>J167</f>
        <v>2011</v>
      </c>
      <c r="AF167" s="1283">
        <f t="shared" si="65"/>
        <v>0</v>
      </c>
      <c r="AG167" s="1284">
        <f t="shared" si="74"/>
        <v>2501191.7255555</v>
      </c>
      <c r="AH167" s="1285">
        <f t="shared" si="75"/>
        <v>2501191.7255555</v>
      </c>
      <c r="AI167" s="1286">
        <f t="shared" si="76"/>
        <v>2501191.7255555</v>
      </c>
      <c r="AJ167" s="1286">
        <f t="shared" si="77"/>
        <v>2501191.7255555</v>
      </c>
      <c r="AK167" s="1272"/>
      <c r="AL167" s="1203"/>
      <c r="AM167" s="1203"/>
      <c r="AN167" s="1203"/>
      <c r="AO167" s="1267"/>
      <c r="AP167" s="1268"/>
      <c r="AQ167" s="1268"/>
      <c r="AR167" s="1268"/>
    </row>
    <row r="168" spans="1:44" s="993" customFormat="1" ht="24" customHeight="1" x14ac:dyDescent="0.15">
      <c r="A168" s="1276" t="s">
        <v>1220</v>
      </c>
      <c r="B168" s="1276" t="str">
        <f t="shared" si="62"/>
        <v>02.06.02.06</v>
      </c>
      <c r="C168" s="1293">
        <v>139</v>
      </c>
      <c r="D168" s="1041" t="s">
        <v>216</v>
      </c>
      <c r="E168" s="1019" t="s">
        <v>1035</v>
      </c>
      <c r="F168" s="1249" t="s">
        <v>128</v>
      </c>
      <c r="G168" s="1250" t="s">
        <v>1127</v>
      </c>
      <c r="H168" s="1250" t="s">
        <v>426</v>
      </c>
      <c r="I168" s="1250" t="s">
        <v>270</v>
      </c>
      <c r="J168" s="1250">
        <v>2011</v>
      </c>
      <c r="K168" s="1041" t="s">
        <v>128</v>
      </c>
      <c r="L168" s="1041" t="s">
        <v>128</v>
      </c>
      <c r="M168" s="1041" t="s">
        <v>128</v>
      </c>
      <c r="N168" s="1041" t="s">
        <v>128</v>
      </c>
      <c r="O168" s="1041" t="s">
        <v>128</v>
      </c>
      <c r="P168" s="1250" t="s">
        <v>130</v>
      </c>
      <c r="Q168" s="1277">
        <v>1265865.6588880001</v>
      </c>
      <c r="R168" s="1301"/>
      <c r="S168" s="1278" t="str">
        <f t="shared" si="63"/>
        <v>2.06.02</v>
      </c>
      <c r="T168" s="1219" t="str">
        <f>VLOOKUP(S168,kelompok,2,0)</f>
        <v>ALAT RUMAH TANGGA</v>
      </c>
      <c r="U168" s="1218">
        <f>VLOOKUP(S168,MASAMANFAAT,4,0)</f>
        <v>5</v>
      </c>
      <c r="V168" s="1279">
        <f t="shared" si="66"/>
        <v>253173.13177760001</v>
      </c>
      <c r="W168" s="1218">
        <f t="shared" si="67"/>
        <v>3</v>
      </c>
      <c r="X168" s="1280">
        <f t="shared" si="68"/>
        <v>759519.39533279999</v>
      </c>
      <c r="Y168" s="1281">
        <f t="shared" si="69"/>
        <v>253173.13177760001</v>
      </c>
      <c r="Z168" s="1279">
        <f t="shared" si="70"/>
        <v>253173.13177760001</v>
      </c>
      <c r="AA168" s="1279">
        <f t="shared" si="71"/>
        <v>0</v>
      </c>
      <c r="AB168" s="1279">
        <f t="shared" si="72"/>
        <v>0</v>
      </c>
      <c r="AC168" s="1279">
        <f t="shared" si="73"/>
        <v>0</v>
      </c>
      <c r="AD168" s="1282">
        <f t="shared" si="64"/>
        <v>0</v>
      </c>
      <c r="AE168" s="1218">
        <f>J168</f>
        <v>2011</v>
      </c>
      <c r="AF168" s="1283">
        <f t="shared" si="65"/>
        <v>0</v>
      </c>
      <c r="AG168" s="1284">
        <f t="shared" si="74"/>
        <v>1265865.6588880001</v>
      </c>
      <c r="AH168" s="1285">
        <f t="shared" si="75"/>
        <v>1265865.6588880001</v>
      </c>
      <c r="AI168" s="1286">
        <f t="shared" si="76"/>
        <v>1265865.6588880001</v>
      </c>
      <c r="AJ168" s="1286">
        <f t="shared" si="77"/>
        <v>1265865.6588880001</v>
      </c>
      <c r="AK168" s="1272"/>
      <c r="AL168" s="1203"/>
      <c r="AM168" s="1203"/>
      <c r="AN168" s="1203"/>
      <c r="AO168" s="1267"/>
      <c r="AP168" s="1268"/>
      <c r="AQ168" s="1268"/>
      <c r="AR168" s="1268"/>
    </row>
    <row r="169" spans="1:44" s="993" customFormat="1" ht="30" customHeight="1" x14ac:dyDescent="0.15">
      <c r="A169" s="1276" t="s">
        <v>1220</v>
      </c>
      <c r="B169" s="1276" t="str">
        <f t="shared" si="62"/>
        <v/>
      </c>
      <c r="C169" s="1293"/>
      <c r="D169" s="1041"/>
      <c r="E169" s="1019" t="s">
        <v>1036</v>
      </c>
      <c r="F169" s="1249"/>
      <c r="G169" s="1250" t="s">
        <v>935</v>
      </c>
      <c r="H169" s="1250"/>
      <c r="I169" s="1250" t="s">
        <v>935</v>
      </c>
      <c r="J169" s="1250"/>
      <c r="K169" s="1041"/>
      <c r="L169" s="1041"/>
      <c r="M169" s="1041"/>
      <c r="N169" s="1041"/>
      <c r="O169" s="1041"/>
      <c r="P169" s="1250"/>
      <c r="Q169" s="1277"/>
      <c r="R169" s="1256"/>
      <c r="S169" s="1278" t="str">
        <f t="shared" si="63"/>
        <v/>
      </c>
      <c r="T169" s="1219"/>
      <c r="U169" s="1218"/>
      <c r="V169" s="1279"/>
      <c r="W169" s="1218"/>
      <c r="X169" s="1280"/>
      <c r="Y169" s="1281"/>
      <c r="Z169" s="1279"/>
      <c r="AA169" s="1279"/>
      <c r="AB169" s="1279"/>
      <c r="AC169" s="1279"/>
      <c r="AD169" s="1282">
        <f t="shared" si="64"/>
        <v>0</v>
      </c>
      <c r="AE169" s="1218"/>
      <c r="AF169" s="1283">
        <f t="shared" si="65"/>
        <v>0</v>
      </c>
      <c r="AG169" s="1284"/>
      <c r="AH169" s="1285"/>
      <c r="AI169" s="1286"/>
      <c r="AJ169" s="1286">
        <f t="shared" si="77"/>
        <v>0</v>
      </c>
      <c r="AK169" s="1272"/>
      <c r="AL169" s="1203"/>
      <c r="AM169" s="1203"/>
      <c r="AN169" s="1203"/>
      <c r="AO169" s="1267"/>
      <c r="AP169" s="1268"/>
      <c r="AQ169" s="1268"/>
      <c r="AR169" s="1268"/>
    </row>
    <row r="170" spans="1:44" s="993" customFormat="1" ht="24" customHeight="1" x14ac:dyDescent="0.15">
      <c r="A170" s="1276" t="s">
        <v>1220</v>
      </c>
      <c r="B170" s="1276" t="str">
        <f t="shared" si="62"/>
        <v>02.06.02.06</v>
      </c>
      <c r="C170" s="1293">
        <v>141</v>
      </c>
      <c r="D170" s="1041" t="s">
        <v>216</v>
      </c>
      <c r="E170" s="1019" t="s">
        <v>1037</v>
      </c>
      <c r="F170" s="1249" t="s">
        <v>128</v>
      </c>
      <c r="G170" s="1250" t="s">
        <v>1127</v>
      </c>
      <c r="H170" s="1250"/>
      <c r="I170" s="1250" t="s">
        <v>270</v>
      </c>
      <c r="J170" s="1250">
        <v>2011</v>
      </c>
      <c r="K170" s="1041" t="s">
        <v>128</v>
      </c>
      <c r="L170" s="1041" t="s">
        <v>128</v>
      </c>
      <c r="M170" s="1041" t="s">
        <v>128</v>
      </c>
      <c r="N170" s="1041" t="s">
        <v>128</v>
      </c>
      <c r="O170" s="1041" t="s">
        <v>128</v>
      </c>
      <c r="P170" s="1250" t="s">
        <v>130</v>
      </c>
      <c r="Q170" s="1277">
        <v>2443137.0099999998</v>
      </c>
      <c r="R170" s="1301"/>
      <c r="S170" s="1278" t="str">
        <f t="shared" si="63"/>
        <v>2.06.02</v>
      </c>
      <c r="T170" s="1219" t="str">
        <f t="shared" ref="T170:T233" si="78">VLOOKUP(S170,kelompok,2,0)</f>
        <v>ALAT RUMAH TANGGA</v>
      </c>
      <c r="U170" s="1218">
        <f t="shared" ref="U170:U233" si="79">VLOOKUP(S170,MASAMANFAAT,4,0)</f>
        <v>5</v>
      </c>
      <c r="V170" s="1279">
        <f t="shared" si="66"/>
        <v>488627.40199999994</v>
      </c>
      <c r="W170" s="1218">
        <f t="shared" si="67"/>
        <v>3</v>
      </c>
      <c r="X170" s="1280">
        <f t="shared" si="68"/>
        <v>1465882.2059999998</v>
      </c>
      <c r="Y170" s="1281">
        <f t="shared" si="69"/>
        <v>488627.40199999994</v>
      </c>
      <c r="Z170" s="1279">
        <f t="shared" si="70"/>
        <v>488627.40199999994</v>
      </c>
      <c r="AA170" s="1279">
        <f t="shared" si="71"/>
        <v>0</v>
      </c>
      <c r="AB170" s="1279">
        <f t="shared" si="72"/>
        <v>0</v>
      </c>
      <c r="AC170" s="1279">
        <f t="shared" si="73"/>
        <v>0</v>
      </c>
      <c r="AD170" s="1282">
        <f t="shared" si="64"/>
        <v>0</v>
      </c>
      <c r="AE170" s="1218">
        <f t="shared" ref="AE170:AE233" si="80">J170</f>
        <v>2011</v>
      </c>
      <c r="AF170" s="1283">
        <f t="shared" si="65"/>
        <v>0</v>
      </c>
      <c r="AG170" s="1284">
        <f t="shared" si="74"/>
        <v>2443137.0099999998</v>
      </c>
      <c r="AH170" s="1285">
        <f t="shared" si="75"/>
        <v>2443137.0099999998</v>
      </c>
      <c r="AI170" s="1286">
        <f t="shared" si="76"/>
        <v>2443137.0099999998</v>
      </c>
      <c r="AJ170" s="1286">
        <f t="shared" si="77"/>
        <v>2443137.0099999998</v>
      </c>
      <c r="AK170" s="1272"/>
      <c r="AL170" s="1203"/>
      <c r="AM170" s="1203"/>
      <c r="AN170" s="1203"/>
      <c r="AO170" s="1267"/>
      <c r="AP170" s="1268"/>
      <c r="AQ170" s="1268"/>
      <c r="AR170" s="1268"/>
    </row>
    <row r="171" spans="1:44" s="993" customFormat="1" ht="24" customHeight="1" x14ac:dyDescent="0.15">
      <c r="A171" s="1276" t="s">
        <v>1220</v>
      </c>
      <c r="B171" s="1276" t="str">
        <f t="shared" si="62"/>
        <v>02.06.02.06</v>
      </c>
      <c r="C171" s="1293">
        <v>142</v>
      </c>
      <c r="D171" s="1041" t="s">
        <v>216</v>
      </c>
      <c r="E171" s="1019" t="s">
        <v>1037</v>
      </c>
      <c r="F171" s="1249" t="s">
        <v>128</v>
      </c>
      <c r="G171" s="1250" t="s">
        <v>1127</v>
      </c>
      <c r="H171" s="1250"/>
      <c r="I171" s="1250" t="s">
        <v>270</v>
      </c>
      <c r="J171" s="1250">
        <v>2011</v>
      </c>
      <c r="K171" s="1041" t="s">
        <v>128</v>
      </c>
      <c r="L171" s="1041" t="s">
        <v>128</v>
      </c>
      <c r="M171" s="1041" t="s">
        <v>128</v>
      </c>
      <c r="N171" s="1041" t="s">
        <v>128</v>
      </c>
      <c r="O171" s="1041" t="s">
        <v>128</v>
      </c>
      <c r="P171" s="1250" t="s">
        <v>130</v>
      </c>
      <c r="Q171" s="1277">
        <v>1221568.5</v>
      </c>
      <c r="R171" s="1301"/>
      <c r="S171" s="1278" t="str">
        <f t="shared" si="63"/>
        <v>2.06.02</v>
      </c>
      <c r="T171" s="1219" t="str">
        <f t="shared" si="78"/>
        <v>ALAT RUMAH TANGGA</v>
      </c>
      <c r="U171" s="1218">
        <f t="shared" si="79"/>
        <v>5</v>
      </c>
      <c r="V171" s="1279">
        <f t="shared" si="66"/>
        <v>244313.7</v>
      </c>
      <c r="W171" s="1218">
        <f t="shared" si="67"/>
        <v>3</v>
      </c>
      <c r="X171" s="1280">
        <f t="shared" si="68"/>
        <v>732941.10000000009</v>
      </c>
      <c r="Y171" s="1281">
        <f t="shared" si="69"/>
        <v>244313.7</v>
      </c>
      <c r="Z171" s="1279">
        <f t="shared" si="70"/>
        <v>244313.7</v>
      </c>
      <c r="AA171" s="1279">
        <f t="shared" si="71"/>
        <v>0</v>
      </c>
      <c r="AB171" s="1279">
        <f t="shared" si="72"/>
        <v>0</v>
      </c>
      <c r="AC171" s="1279">
        <f t="shared" si="73"/>
        <v>0</v>
      </c>
      <c r="AD171" s="1282">
        <f t="shared" si="64"/>
        <v>0</v>
      </c>
      <c r="AE171" s="1218">
        <f t="shared" si="80"/>
        <v>2011</v>
      </c>
      <c r="AF171" s="1283">
        <f t="shared" si="65"/>
        <v>0</v>
      </c>
      <c r="AG171" s="1284">
        <f t="shared" si="74"/>
        <v>1221568.5</v>
      </c>
      <c r="AH171" s="1285">
        <f t="shared" si="75"/>
        <v>1221568.5</v>
      </c>
      <c r="AI171" s="1286">
        <f t="shared" si="76"/>
        <v>1221568.5</v>
      </c>
      <c r="AJ171" s="1286">
        <f t="shared" si="77"/>
        <v>1221568.5</v>
      </c>
      <c r="AK171" s="1272"/>
      <c r="AL171" s="1203"/>
      <c r="AM171" s="1203"/>
      <c r="AN171" s="1203"/>
      <c r="AO171" s="1267"/>
      <c r="AP171" s="1268"/>
      <c r="AQ171" s="1268"/>
      <c r="AR171" s="1268"/>
    </row>
    <row r="172" spans="1:44" s="993" customFormat="1" ht="24" customHeight="1" x14ac:dyDescent="0.15">
      <c r="A172" s="1276" t="s">
        <v>1220</v>
      </c>
      <c r="B172" s="1276" t="str">
        <f t="shared" si="62"/>
        <v>02.06.02.06</v>
      </c>
      <c r="C172" s="1293">
        <v>143</v>
      </c>
      <c r="D172" s="1041" t="s">
        <v>216</v>
      </c>
      <c r="E172" s="1019" t="s">
        <v>1037</v>
      </c>
      <c r="F172" s="1249" t="s">
        <v>128</v>
      </c>
      <c r="G172" s="1250" t="s">
        <v>1127</v>
      </c>
      <c r="H172" s="1250"/>
      <c r="I172" s="1250" t="s">
        <v>270</v>
      </c>
      <c r="J172" s="1250">
        <v>2011</v>
      </c>
      <c r="K172" s="1041" t="s">
        <v>128</v>
      </c>
      <c r="L172" s="1041" t="s">
        <v>128</v>
      </c>
      <c r="M172" s="1041" t="s">
        <v>128</v>
      </c>
      <c r="N172" s="1041" t="s">
        <v>128</v>
      </c>
      <c r="O172" s="1041" t="s">
        <v>128</v>
      </c>
      <c r="P172" s="1250" t="s">
        <v>130</v>
      </c>
      <c r="Q172" s="1277">
        <v>1221568.5</v>
      </c>
      <c r="R172" s="1301"/>
      <c r="S172" s="1278" t="str">
        <f t="shared" si="63"/>
        <v>2.06.02</v>
      </c>
      <c r="T172" s="1219" t="str">
        <f t="shared" si="78"/>
        <v>ALAT RUMAH TANGGA</v>
      </c>
      <c r="U172" s="1218">
        <f t="shared" si="79"/>
        <v>5</v>
      </c>
      <c r="V172" s="1279">
        <f t="shared" si="66"/>
        <v>244313.7</v>
      </c>
      <c r="W172" s="1218">
        <f t="shared" si="67"/>
        <v>3</v>
      </c>
      <c r="X172" s="1280">
        <f t="shared" si="68"/>
        <v>732941.10000000009</v>
      </c>
      <c r="Y172" s="1281">
        <f t="shared" si="69"/>
        <v>244313.7</v>
      </c>
      <c r="Z172" s="1279">
        <f t="shared" si="70"/>
        <v>244313.7</v>
      </c>
      <c r="AA172" s="1279">
        <f t="shared" si="71"/>
        <v>0</v>
      </c>
      <c r="AB172" s="1279">
        <f t="shared" si="72"/>
        <v>0</v>
      </c>
      <c r="AC172" s="1279">
        <f t="shared" si="73"/>
        <v>0</v>
      </c>
      <c r="AD172" s="1282">
        <f t="shared" si="64"/>
        <v>0</v>
      </c>
      <c r="AE172" s="1218">
        <f t="shared" si="80"/>
        <v>2011</v>
      </c>
      <c r="AF172" s="1283">
        <f t="shared" si="65"/>
        <v>0</v>
      </c>
      <c r="AG172" s="1284">
        <f t="shared" si="74"/>
        <v>1221568.5</v>
      </c>
      <c r="AH172" s="1285">
        <f t="shared" si="75"/>
        <v>1221568.5</v>
      </c>
      <c r="AI172" s="1286">
        <f t="shared" si="76"/>
        <v>1221568.5</v>
      </c>
      <c r="AJ172" s="1286">
        <f t="shared" si="77"/>
        <v>1221568.5</v>
      </c>
      <c r="AK172" s="1272"/>
      <c r="AL172" s="1203"/>
      <c r="AM172" s="1203"/>
      <c r="AN172" s="1203"/>
      <c r="AO172" s="1267"/>
      <c r="AP172" s="1268"/>
      <c r="AQ172" s="1268"/>
      <c r="AR172" s="1268"/>
    </row>
    <row r="173" spans="1:44" s="993" customFormat="1" ht="24" customHeight="1" x14ac:dyDescent="0.15">
      <c r="A173" s="1276" t="s">
        <v>1220</v>
      </c>
      <c r="B173" s="1276" t="str">
        <f t="shared" si="62"/>
        <v>02.06.02.06</v>
      </c>
      <c r="C173" s="1293">
        <v>144</v>
      </c>
      <c r="D173" s="1041" t="s">
        <v>216</v>
      </c>
      <c r="E173" s="1019" t="s">
        <v>1037</v>
      </c>
      <c r="F173" s="1249" t="s">
        <v>128</v>
      </c>
      <c r="G173" s="1250" t="s">
        <v>1127</v>
      </c>
      <c r="H173" s="1250"/>
      <c r="I173" s="1250" t="s">
        <v>270</v>
      </c>
      <c r="J173" s="1250">
        <v>2011</v>
      </c>
      <c r="K173" s="1041" t="s">
        <v>128</v>
      </c>
      <c r="L173" s="1041" t="s">
        <v>128</v>
      </c>
      <c r="M173" s="1041" t="s">
        <v>128</v>
      </c>
      <c r="N173" s="1041" t="s">
        <v>128</v>
      </c>
      <c r="O173" s="1041" t="s">
        <v>128</v>
      </c>
      <c r="P173" s="1250" t="s">
        <v>130</v>
      </c>
      <c r="Q173" s="1277">
        <v>1832352.76</v>
      </c>
      <c r="R173" s="1301"/>
      <c r="S173" s="1278" t="str">
        <f t="shared" si="63"/>
        <v>2.06.02</v>
      </c>
      <c r="T173" s="1219" t="str">
        <f t="shared" si="78"/>
        <v>ALAT RUMAH TANGGA</v>
      </c>
      <c r="U173" s="1218">
        <f t="shared" si="79"/>
        <v>5</v>
      </c>
      <c r="V173" s="1279">
        <f t="shared" si="66"/>
        <v>366470.55200000003</v>
      </c>
      <c r="W173" s="1218">
        <f t="shared" si="67"/>
        <v>3</v>
      </c>
      <c r="X173" s="1280">
        <f t="shared" si="68"/>
        <v>1099411.656</v>
      </c>
      <c r="Y173" s="1281">
        <f t="shared" si="69"/>
        <v>366470.55200000003</v>
      </c>
      <c r="Z173" s="1279">
        <f t="shared" si="70"/>
        <v>366470.55200000003</v>
      </c>
      <c r="AA173" s="1279">
        <f t="shared" si="71"/>
        <v>0</v>
      </c>
      <c r="AB173" s="1279">
        <f t="shared" si="72"/>
        <v>0</v>
      </c>
      <c r="AC173" s="1279">
        <f t="shared" si="73"/>
        <v>0</v>
      </c>
      <c r="AD173" s="1282">
        <f t="shared" si="64"/>
        <v>0</v>
      </c>
      <c r="AE173" s="1218">
        <f t="shared" si="80"/>
        <v>2011</v>
      </c>
      <c r="AF173" s="1283">
        <f t="shared" si="65"/>
        <v>0</v>
      </c>
      <c r="AG173" s="1284">
        <f t="shared" si="74"/>
        <v>1832352.7600000002</v>
      </c>
      <c r="AH173" s="1285">
        <f t="shared" si="75"/>
        <v>1832352.7600000002</v>
      </c>
      <c r="AI173" s="1286">
        <f t="shared" si="76"/>
        <v>1832352.7600000002</v>
      </c>
      <c r="AJ173" s="1286">
        <f t="shared" si="77"/>
        <v>1832352.7600000002</v>
      </c>
      <c r="AK173" s="1272"/>
      <c r="AL173" s="1203"/>
      <c r="AM173" s="1203"/>
      <c r="AN173" s="1203"/>
      <c r="AO173" s="1267"/>
      <c r="AP173" s="1268"/>
      <c r="AQ173" s="1268"/>
      <c r="AR173" s="1268"/>
    </row>
    <row r="174" spans="1:44" s="993" customFormat="1" ht="43.5" customHeight="1" x14ac:dyDescent="0.15">
      <c r="A174" s="1276" t="s">
        <v>1220</v>
      </c>
      <c r="B174" s="1276" t="str">
        <f t="shared" si="62"/>
        <v>02.06.04.01</v>
      </c>
      <c r="C174" s="1293">
        <v>148</v>
      </c>
      <c r="D174" s="1041" t="s">
        <v>215</v>
      </c>
      <c r="E174" s="1019" t="s">
        <v>1038</v>
      </c>
      <c r="F174" s="1249" t="s">
        <v>128</v>
      </c>
      <c r="G174" s="1250" t="s">
        <v>607</v>
      </c>
      <c r="H174" s="1041" t="s">
        <v>128</v>
      </c>
      <c r="I174" s="1250" t="s">
        <v>1158</v>
      </c>
      <c r="J174" s="1250">
        <v>2011</v>
      </c>
      <c r="K174" s="1041" t="s">
        <v>128</v>
      </c>
      <c r="L174" s="1041" t="s">
        <v>128</v>
      </c>
      <c r="M174" s="1041" t="s">
        <v>128</v>
      </c>
      <c r="N174" s="1041" t="s">
        <v>128</v>
      </c>
      <c r="O174" s="1041" t="s">
        <v>128</v>
      </c>
      <c r="P174" s="1250" t="s">
        <v>130</v>
      </c>
      <c r="Q174" s="1277">
        <v>918636.97450999997</v>
      </c>
      <c r="R174" s="1256"/>
      <c r="S174" s="1278" t="str">
        <f t="shared" si="63"/>
        <v>2.06.04</v>
      </c>
      <c r="T174" s="1219" t="str">
        <f t="shared" si="78"/>
        <v>MEJA DAN KURSI KERJA/RAPAT PEJABAT</v>
      </c>
      <c r="U174" s="1218">
        <f t="shared" si="79"/>
        <v>5</v>
      </c>
      <c r="V174" s="1279">
        <f t="shared" si="66"/>
        <v>183727.394902</v>
      </c>
      <c r="W174" s="1218">
        <f t="shared" si="67"/>
        <v>3</v>
      </c>
      <c r="X174" s="1280">
        <f t="shared" si="68"/>
        <v>551182.18470600003</v>
      </c>
      <c r="Y174" s="1281">
        <f t="shared" si="69"/>
        <v>183727.394902</v>
      </c>
      <c r="Z174" s="1279">
        <f t="shared" si="70"/>
        <v>183727.394902</v>
      </c>
      <c r="AA174" s="1279">
        <f t="shared" si="71"/>
        <v>0</v>
      </c>
      <c r="AB174" s="1279">
        <f t="shared" si="72"/>
        <v>0</v>
      </c>
      <c r="AC174" s="1279">
        <f t="shared" si="73"/>
        <v>0</v>
      </c>
      <c r="AD174" s="1282">
        <f t="shared" si="64"/>
        <v>0</v>
      </c>
      <c r="AE174" s="1218">
        <f t="shared" si="80"/>
        <v>2011</v>
      </c>
      <c r="AF174" s="1283">
        <f t="shared" si="65"/>
        <v>0</v>
      </c>
      <c r="AG174" s="1284">
        <f t="shared" si="74"/>
        <v>918636.97450999997</v>
      </c>
      <c r="AH174" s="1285">
        <f t="shared" si="75"/>
        <v>918636.97450999997</v>
      </c>
      <c r="AI174" s="1286">
        <f t="shared" si="76"/>
        <v>918636.97450999997</v>
      </c>
      <c r="AJ174" s="1286">
        <f t="shared" si="77"/>
        <v>918636.97450999997</v>
      </c>
      <c r="AK174" s="1272"/>
      <c r="AL174" s="1203"/>
      <c r="AM174" s="1203"/>
      <c r="AN174" s="1203"/>
      <c r="AO174" s="1267"/>
      <c r="AP174" s="1268"/>
      <c r="AQ174" s="1268"/>
      <c r="AR174" s="1268"/>
    </row>
    <row r="175" spans="1:44" s="993" customFormat="1" ht="45" customHeight="1" x14ac:dyDescent="0.15">
      <c r="A175" s="1276" t="s">
        <v>1220</v>
      </c>
      <c r="B175" s="1276" t="str">
        <f t="shared" si="62"/>
        <v>02.06.04.01</v>
      </c>
      <c r="C175" s="1293">
        <v>149</v>
      </c>
      <c r="D175" s="1041" t="s">
        <v>215</v>
      </c>
      <c r="E175" s="1019" t="s">
        <v>1038</v>
      </c>
      <c r="F175" s="1249" t="s">
        <v>128</v>
      </c>
      <c r="G175" s="1250" t="s">
        <v>607</v>
      </c>
      <c r="H175" s="1041" t="s">
        <v>128</v>
      </c>
      <c r="I175" s="1250" t="s">
        <v>1158</v>
      </c>
      <c r="J175" s="1250">
        <v>2011</v>
      </c>
      <c r="K175" s="1041" t="s">
        <v>128</v>
      </c>
      <c r="L175" s="1041" t="s">
        <v>128</v>
      </c>
      <c r="M175" s="1041" t="s">
        <v>128</v>
      </c>
      <c r="N175" s="1041" t="s">
        <v>128</v>
      </c>
      <c r="O175" s="1041" t="s">
        <v>128</v>
      </c>
      <c r="P175" s="1250" t="s">
        <v>130</v>
      </c>
      <c r="Q175" s="1277">
        <v>918636.97450999997</v>
      </c>
      <c r="R175" s="1256"/>
      <c r="S175" s="1278" t="str">
        <f t="shared" si="63"/>
        <v>2.06.04</v>
      </c>
      <c r="T175" s="1219" t="str">
        <f t="shared" si="78"/>
        <v>MEJA DAN KURSI KERJA/RAPAT PEJABAT</v>
      </c>
      <c r="U175" s="1218">
        <f t="shared" si="79"/>
        <v>5</v>
      </c>
      <c r="V175" s="1279">
        <f t="shared" si="66"/>
        <v>183727.394902</v>
      </c>
      <c r="W175" s="1218">
        <f t="shared" si="67"/>
        <v>3</v>
      </c>
      <c r="X175" s="1280">
        <f t="shared" si="68"/>
        <v>551182.18470600003</v>
      </c>
      <c r="Y175" s="1281">
        <f t="shared" si="69"/>
        <v>183727.394902</v>
      </c>
      <c r="Z175" s="1279">
        <f t="shared" si="70"/>
        <v>183727.394902</v>
      </c>
      <c r="AA175" s="1279">
        <f t="shared" si="71"/>
        <v>0</v>
      </c>
      <c r="AB175" s="1279">
        <f t="shared" si="72"/>
        <v>0</v>
      </c>
      <c r="AC175" s="1279">
        <f t="shared" si="73"/>
        <v>0</v>
      </c>
      <c r="AD175" s="1282">
        <f t="shared" si="64"/>
        <v>0</v>
      </c>
      <c r="AE175" s="1218">
        <f t="shared" si="80"/>
        <v>2011</v>
      </c>
      <c r="AF175" s="1283">
        <f t="shared" si="65"/>
        <v>0</v>
      </c>
      <c r="AG175" s="1284">
        <f t="shared" si="74"/>
        <v>918636.97450999997</v>
      </c>
      <c r="AH175" s="1285">
        <f t="shared" si="75"/>
        <v>918636.97450999997</v>
      </c>
      <c r="AI175" s="1286">
        <f t="shared" si="76"/>
        <v>918636.97450999997</v>
      </c>
      <c r="AJ175" s="1286">
        <f t="shared" si="77"/>
        <v>918636.97450999997</v>
      </c>
      <c r="AK175" s="1272"/>
      <c r="AL175" s="1203"/>
      <c r="AM175" s="1203"/>
      <c r="AN175" s="1203"/>
      <c r="AO175" s="1267"/>
      <c r="AP175" s="1268"/>
      <c r="AQ175" s="1268"/>
      <c r="AR175" s="1268"/>
    </row>
    <row r="176" spans="1:44" s="993" customFormat="1" ht="39" customHeight="1" x14ac:dyDescent="0.15">
      <c r="A176" s="1276" t="s">
        <v>1220</v>
      </c>
      <c r="B176" s="1276" t="str">
        <f t="shared" si="62"/>
        <v>02.06.04.01</v>
      </c>
      <c r="C176" s="1293">
        <v>150</v>
      </c>
      <c r="D176" s="1041" t="s">
        <v>215</v>
      </c>
      <c r="E176" s="1019" t="s">
        <v>1038</v>
      </c>
      <c r="F176" s="1249" t="s">
        <v>128</v>
      </c>
      <c r="G176" s="1250" t="s">
        <v>607</v>
      </c>
      <c r="H176" s="1041" t="s">
        <v>128</v>
      </c>
      <c r="I176" s="1250" t="s">
        <v>1158</v>
      </c>
      <c r="J176" s="1250">
        <v>2011</v>
      </c>
      <c r="K176" s="1041" t="s">
        <v>128</v>
      </c>
      <c r="L176" s="1041" t="s">
        <v>128</v>
      </c>
      <c r="M176" s="1041" t="s">
        <v>128</v>
      </c>
      <c r="N176" s="1041" t="s">
        <v>128</v>
      </c>
      <c r="O176" s="1041" t="s">
        <v>128</v>
      </c>
      <c r="P176" s="1250" t="s">
        <v>130</v>
      </c>
      <c r="Q176" s="1277">
        <v>918636.97450999997</v>
      </c>
      <c r="R176" s="1256"/>
      <c r="S176" s="1278" t="str">
        <f t="shared" si="63"/>
        <v>2.06.04</v>
      </c>
      <c r="T176" s="1219" t="str">
        <f t="shared" si="78"/>
        <v>MEJA DAN KURSI KERJA/RAPAT PEJABAT</v>
      </c>
      <c r="U176" s="1218">
        <f t="shared" si="79"/>
        <v>5</v>
      </c>
      <c r="V176" s="1279">
        <f t="shared" si="66"/>
        <v>183727.394902</v>
      </c>
      <c r="W176" s="1218">
        <f t="shared" si="67"/>
        <v>3</v>
      </c>
      <c r="X176" s="1280">
        <f t="shared" si="68"/>
        <v>551182.18470600003</v>
      </c>
      <c r="Y176" s="1281">
        <f t="shared" si="69"/>
        <v>183727.394902</v>
      </c>
      <c r="Z176" s="1279">
        <f t="shared" si="70"/>
        <v>183727.394902</v>
      </c>
      <c r="AA176" s="1279">
        <f t="shared" si="71"/>
        <v>0</v>
      </c>
      <c r="AB176" s="1279">
        <f t="shared" si="72"/>
        <v>0</v>
      </c>
      <c r="AC176" s="1279">
        <f t="shared" si="73"/>
        <v>0</v>
      </c>
      <c r="AD176" s="1282">
        <f t="shared" si="64"/>
        <v>0</v>
      </c>
      <c r="AE176" s="1218">
        <f t="shared" si="80"/>
        <v>2011</v>
      </c>
      <c r="AF176" s="1283">
        <f t="shared" si="65"/>
        <v>0</v>
      </c>
      <c r="AG176" s="1284">
        <f t="shared" si="74"/>
        <v>918636.97450999997</v>
      </c>
      <c r="AH176" s="1285">
        <f t="shared" si="75"/>
        <v>918636.97450999997</v>
      </c>
      <c r="AI176" s="1286">
        <f t="shared" si="76"/>
        <v>918636.97450999997</v>
      </c>
      <c r="AJ176" s="1286">
        <f t="shared" si="77"/>
        <v>918636.97450999997</v>
      </c>
      <c r="AK176" s="1272"/>
      <c r="AL176" s="1203"/>
      <c r="AM176" s="1203"/>
      <c r="AN176" s="1203"/>
      <c r="AO176" s="1267"/>
      <c r="AP176" s="1268"/>
      <c r="AQ176" s="1268"/>
      <c r="AR176" s="1268"/>
    </row>
    <row r="177" spans="1:44" s="993" customFormat="1" ht="35.25" customHeight="1" x14ac:dyDescent="0.15">
      <c r="A177" s="1276" t="s">
        <v>1220</v>
      </c>
      <c r="B177" s="1276" t="str">
        <f t="shared" si="62"/>
        <v>02.06.04.01</v>
      </c>
      <c r="C177" s="1293">
        <v>151</v>
      </c>
      <c r="D177" s="1041" t="s">
        <v>215</v>
      </c>
      <c r="E177" s="1019" t="s">
        <v>1038</v>
      </c>
      <c r="F177" s="1249" t="s">
        <v>128</v>
      </c>
      <c r="G177" s="1250" t="s">
        <v>607</v>
      </c>
      <c r="H177" s="1041" t="s">
        <v>128</v>
      </c>
      <c r="I177" s="1250" t="s">
        <v>1158</v>
      </c>
      <c r="J177" s="1250">
        <v>2011</v>
      </c>
      <c r="K177" s="1041" t="s">
        <v>128</v>
      </c>
      <c r="L177" s="1041" t="s">
        <v>128</v>
      </c>
      <c r="M177" s="1041" t="s">
        <v>128</v>
      </c>
      <c r="N177" s="1041" t="s">
        <v>128</v>
      </c>
      <c r="O177" s="1041" t="s">
        <v>128</v>
      </c>
      <c r="P177" s="1250" t="s">
        <v>130</v>
      </c>
      <c r="Q177" s="1277">
        <v>918636.97450999997</v>
      </c>
      <c r="R177" s="1256"/>
      <c r="S177" s="1278" t="str">
        <f t="shared" si="63"/>
        <v>2.06.04</v>
      </c>
      <c r="T177" s="1219" t="str">
        <f t="shared" si="78"/>
        <v>MEJA DAN KURSI KERJA/RAPAT PEJABAT</v>
      </c>
      <c r="U177" s="1218">
        <f t="shared" si="79"/>
        <v>5</v>
      </c>
      <c r="V177" s="1279">
        <f t="shared" si="66"/>
        <v>183727.394902</v>
      </c>
      <c r="W177" s="1218">
        <f t="shared" si="67"/>
        <v>3</v>
      </c>
      <c r="X177" s="1280">
        <f t="shared" si="68"/>
        <v>551182.18470600003</v>
      </c>
      <c r="Y177" s="1281">
        <f t="shared" si="69"/>
        <v>183727.394902</v>
      </c>
      <c r="Z177" s="1279">
        <f t="shared" si="70"/>
        <v>183727.394902</v>
      </c>
      <c r="AA177" s="1279">
        <f t="shared" si="71"/>
        <v>0</v>
      </c>
      <c r="AB177" s="1279">
        <f t="shared" si="72"/>
        <v>0</v>
      </c>
      <c r="AC177" s="1279">
        <f t="shared" si="73"/>
        <v>0</v>
      </c>
      <c r="AD177" s="1282">
        <f t="shared" si="64"/>
        <v>0</v>
      </c>
      <c r="AE177" s="1218">
        <f t="shared" si="80"/>
        <v>2011</v>
      </c>
      <c r="AF177" s="1283">
        <f t="shared" si="65"/>
        <v>0</v>
      </c>
      <c r="AG177" s="1284">
        <f t="shared" si="74"/>
        <v>918636.97450999997</v>
      </c>
      <c r="AH177" s="1285">
        <f t="shared" si="75"/>
        <v>918636.97450999997</v>
      </c>
      <c r="AI177" s="1286">
        <f t="shared" si="76"/>
        <v>918636.97450999997</v>
      </c>
      <c r="AJ177" s="1286">
        <f t="shared" si="77"/>
        <v>918636.97450999997</v>
      </c>
      <c r="AK177" s="1272"/>
      <c r="AL177" s="1203"/>
      <c r="AM177" s="1203"/>
      <c r="AN177" s="1203"/>
      <c r="AO177" s="1267"/>
      <c r="AP177" s="1268"/>
      <c r="AQ177" s="1268"/>
      <c r="AR177" s="1268"/>
    </row>
    <row r="178" spans="1:44" s="993" customFormat="1" ht="45" customHeight="1" x14ac:dyDescent="0.15">
      <c r="A178" s="1276" t="s">
        <v>1220</v>
      </c>
      <c r="B178" s="1276" t="str">
        <f t="shared" si="62"/>
        <v>02.06.04.01</v>
      </c>
      <c r="C178" s="1293">
        <v>152</v>
      </c>
      <c r="D178" s="1041" t="s">
        <v>215</v>
      </c>
      <c r="E178" s="1019" t="s">
        <v>1038</v>
      </c>
      <c r="F178" s="1249" t="s">
        <v>128</v>
      </c>
      <c r="G178" s="1250" t="s">
        <v>607</v>
      </c>
      <c r="H178" s="1041" t="s">
        <v>128</v>
      </c>
      <c r="I178" s="1250" t="s">
        <v>1158</v>
      </c>
      <c r="J178" s="1250">
        <v>2011</v>
      </c>
      <c r="K178" s="1041" t="s">
        <v>128</v>
      </c>
      <c r="L178" s="1041" t="s">
        <v>128</v>
      </c>
      <c r="M178" s="1041" t="s">
        <v>128</v>
      </c>
      <c r="N178" s="1041" t="s">
        <v>128</v>
      </c>
      <c r="O178" s="1041" t="s">
        <v>128</v>
      </c>
      <c r="P178" s="1250" t="s">
        <v>130</v>
      </c>
      <c r="Q178" s="1277">
        <v>918636.97450999997</v>
      </c>
      <c r="R178" s="1256"/>
      <c r="S178" s="1278" t="str">
        <f t="shared" si="63"/>
        <v>2.06.04</v>
      </c>
      <c r="T178" s="1219" t="str">
        <f t="shared" si="78"/>
        <v>MEJA DAN KURSI KERJA/RAPAT PEJABAT</v>
      </c>
      <c r="U178" s="1218">
        <f t="shared" si="79"/>
        <v>5</v>
      </c>
      <c r="V178" s="1279">
        <f t="shared" si="66"/>
        <v>183727.394902</v>
      </c>
      <c r="W178" s="1218">
        <f t="shared" si="67"/>
        <v>3</v>
      </c>
      <c r="X178" s="1280">
        <f t="shared" si="68"/>
        <v>551182.18470600003</v>
      </c>
      <c r="Y178" s="1281">
        <f t="shared" si="69"/>
        <v>183727.394902</v>
      </c>
      <c r="Z178" s="1279">
        <f t="shared" si="70"/>
        <v>183727.394902</v>
      </c>
      <c r="AA178" s="1279">
        <f t="shared" si="71"/>
        <v>0</v>
      </c>
      <c r="AB178" s="1279">
        <f t="shared" si="72"/>
        <v>0</v>
      </c>
      <c r="AC178" s="1279">
        <f t="shared" si="73"/>
        <v>0</v>
      </c>
      <c r="AD178" s="1282">
        <f t="shared" si="64"/>
        <v>0</v>
      </c>
      <c r="AE178" s="1218">
        <f t="shared" si="80"/>
        <v>2011</v>
      </c>
      <c r="AF178" s="1283">
        <f t="shared" si="65"/>
        <v>0</v>
      </c>
      <c r="AG178" s="1284">
        <f t="shared" si="74"/>
        <v>918636.97450999997</v>
      </c>
      <c r="AH178" s="1285">
        <f t="shared" si="75"/>
        <v>918636.97450999997</v>
      </c>
      <c r="AI178" s="1286">
        <f t="shared" si="76"/>
        <v>918636.97450999997</v>
      </c>
      <c r="AJ178" s="1286">
        <f t="shared" si="77"/>
        <v>918636.97450999997</v>
      </c>
      <c r="AK178" s="1272"/>
      <c r="AL178" s="1203"/>
      <c r="AM178" s="1203"/>
      <c r="AN178" s="1203"/>
      <c r="AO178" s="1267"/>
      <c r="AP178" s="1268"/>
      <c r="AQ178" s="1268"/>
      <c r="AR178" s="1268"/>
    </row>
    <row r="179" spans="1:44" s="993" customFormat="1" ht="45" customHeight="1" x14ac:dyDescent="0.15">
      <c r="A179" s="1276" t="s">
        <v>1220</v>
      </c>
      <c r="B179" s="1276" t="str">
        <f t="shared" si="62"/>
        <v>02.06.04.01</v>
      </c>
      <c r="C179" s="1293">
        <v>153</v>
      </c>
      <c r="D179" s="1041" t="s">
        <v>215</v>
      </c>
      <c r="E179" s="1019" t="s">
        <v>1038</v>
      </c>
      <c r="F179" s="1249" t="s">
        <v>128</v>
      </c>
      <c r="G179" s="1250" t="s">
        <v>607</v>
      </c>
      <c r="H179" s="1041" t="s">
        <v>128</v>
      </c>
      <c r="I179" s="1250" t="s">
        <v>1158</v>
      </c>
      <c r="J179" s="1250">
        <v>2011</v>
      </c>
      <c r="K179" s="1041" t="s">
        <v>128</v>
      </c>
      <c r="L179" s="1041" t="s">
        <v>128</v>
      </c>
      <c r="M179" s="1041" t="s">
        <v>128</v>
      </c>
      <c r="N179" s="1041" t="s">
        <v>128</v>
      </c>
      <c r="O179" s="1041" t="s">
        <v>128</v>
      </c>
      <c r="P179" s="1250" t="s">
        <v>130</v>
      </c>
      <c r="Q179" s="1277">
        <v>918636.97450999997</v>
      </c>
      <c r="R179" s="1256"/>
      <c r="S179" s="1278" t="str">
        <f t="shared" si="63"/>
        <v>2.06.04</v>
      </c>
      <c r="T179" s="1219" t="str">
        <f t="shared" si="78"/>
        <v>MEJA DAN KURSI KERJA/RAPAT PEJABAT</v>
      </c>
      <c r="U179" s="1218">
        <f t="shared" si="79"/>
        <v>5</v>
      </c>
      <c r="V179" s="1279">
        <f t="shared" si="66"/>
        <v>183727.394902</v>
      </c>
      <c r="W179" s="1218">
        <f t="shared" si="67"/>
        <v>3</v>
      </c>
      <c r="X179" s="1280">
        <f t="shared" si="68"/>
        <v>551182.18470600003</v>
      </c>
      <c r="Y179" s="1281">
        <f t="shared" si="69"/>
        <v>183727.394902</v>
      </c>
      <c r="Z179" s="1279">
        <f t="shared" si="70"/>
        <v>183727.394902</v>
      </c>
      <c r="AA179" s="1279">
        <f t="shared" si="71"/>
        <v>0</v>
      </c>
      <c r="AB179" s="1279">
        <f t="shared" si="72"/>
        <v>0</v>
      </c>
      <c r="AC179" s="1279">
        <f t="shared" si="73"/>
        <v>0</v>
      </c>
      <c r="AD179" s="1282">
        <f t="shared" si="64"/>
        <v>0</v>
      </c>
      <c r="AE179" s="1218">
        <f t="shared" si="80"/>
        <v>2011</v>
      </c>
      <c r="AF179" s="1283">
        <f t="shared" si="65"/>
        <v>0</v>
      </c>
      <c r="AG179" s="1284">
        <f t="shared" si="74"/>
        <v>918636.97450999997</v>
      </c>
      <c r="AH179" s="1285">
        <f t="shared" si="75"/>
        <v>918636.97450999997</v>
      </c>
      <c r="AI179" s="1286">
        <f t="shared" si="76"/>
        <v>918636.97450999997</v>
      </c>
      <c r="AJ179" s="1286">
        <f t="shared" si="77"/>
        <v>918636.97450999997</v>
      </c>
      <c r="AK179" s="1272"/>
      <c r="AL179" s="1203"/>
      <c r="AM179" s="1203"/>
      <c r="AN179" s="1203"/>
      <c r="AO179" s="1267"/>
      <c r="AP179" s="1268"/>
      <c r="AQ179" s="1268"/>
      <c r="AR179" s="1268"/>
    </row>
    <row r="180" spans="1:44" s="993" customFormat="1" ht="45" customHeight="1" x14ac:dyDescent="0.15">
      <c r="A180" s="1276" t="s">
        <v>1220</v>
      </c>
      <c r="B180" s="1276" t="str">
        <f t="shared" si="62"/>
        <v>02.06.04.01</v>
      </c>
      <c r="C180" s="1293">
        <v>154</v>
      </c>
      <c r="D180" s="1041" t="s">
        <v>215</v>
      </c>
      <c r="E180" s="1019" t="s">
        <v>1038</v>
      </c>
      <c r="F180" s="1249" t="s">
        <v>128</v>
      </c>
      <c r="G180" s="1250" t="s">
        <v>607</v>
      </c>
      <c r="H180" s="1041" t="s">
        <v>128</v>
      </c>
      <c r="I180" s="1250" t="s">
        <v>1158</v>
      </c>
      <c r="J180" s="1250">
        <v>2011</v>
      </c>
      <c r="K180" s="1041" t="s">
        <v>128</v>
      </c>
      <c r="L180" s="1041" t="s">
        <v>128</v>
      </c>
      <c r="M180" s="1041" t="s">
        <v>128</v>
      </c>
      <c r="N180" s="1041" t="s">
        <v>128</v>
      </c>
      <c r="O180" s="1041" t="s">
        <v>128</v>
      </c>
      <c r="P180" s="1250" t="s">
        <v>130</v>
      </c>
      <c r="Q180" s="1277">
        <v>918636.97450999997</v>
      </c>
      <c r="R180" s="1256"/>
      <c r="S180" s="1278" t="str">
        <f t="shared" si="63"/>
        <v>2.06.04</v>
      </c>
      <c r="T180" s="1219" t="str">
        <f t="shared" si="78"/>
        <v>MEJA DAN KURSI KERJA/RAPAT PEJABAT</v>
      </c>
      <c r="U180" s="1218">
        <f t="shared" si="79"/>
        <v>5</v>
      </c>
      <c r="V180" s="1279">
        <f t="shared" si="66"/>
        <v>183727.394902</v>
      </c>
      <c r="W180" s="1218">
        <f t="shared" si="67"/>
        <v>3</v>
      </c>
      <c r="X180" s="1280">
        <f t="shared" si="68"/>
        <v>551182.18470600003</v>
      </c>
      <c r="Y180" s="1281">
        <f t="shared" si="69"/>
        <v>183727.394902</v>
      </c>
      <c r="Z180" s="1279">
        <f t="shared" si="70"/>
        <v>183727.394902</v>
      </c>
      <c r="AA180" s="1279">
        <f t="shared" si="71"/>
        <v>0</v>
      </c>
      <c r="AB180" s="1279">
        <f t="shared" si="72"/>
        <v>0</v>
      </c>
      <c r="AC180" s="1279">
        <f t="shared" si="73"/>
        <v>0</v>
      </c>
      <c r="AD180" s="1282">
        <f t="shared" si="64"/>
        <v>0</v>
      </c>
      <c r="AE180" s="1218">
        <f t="shared" si="80"/>
        <v>2011</v>
      </c>
      <c r="AF180" s="1283">
        <f t="shared" si="65"/>
        <v>0</v>
      </c>
      <c r="AG180" s="1284">
        <f t="shared" si="74"/>
        <v>918636.97450999997</v>
      </c>
      <c r="AH180" s="1285">
        <f t="shared" si="75"/>
        <v>918636.97450999997</v>
      </c>
      <c r="AI180" s="1286">
        <f t="shared" si="76"/>
        <v>918636.97450999997</v>
      </c>
      <c r="AJ180" s="1286">
        <f t="shared" si="77"/>
        <v>918636.97450999997</v>
      </c>
      <c r="AK180" s="1272"/>
      <c r="AL180" s="1203"/>
      <c r="AM180" s="1203"/>
      <c r="AN180" s="1203"/>
      <c r="AO180" s="1267"/>
      <c r="AP180" s="1268"/>
      <c r="AQ180" s="1268"/>
      <c r="AR180" s="1268"/>
    </row>
    <row r="181" spans="1:44" s="993" customFormat="1" ht="45" customHeight="1" x14ac:dyDescent="0.15">
      <c r="A181" s="1276" t="s">
        <v>1220</v>
      </c>
      <c r="B181" s="1276" t="str">
        <f t="shared" si="62"/>
        <v>02.06.04.01</v>
      </c>
      <c r="C181" s="1293">
        <v>155</v>
      </c>
      <c r="D181" s="1041" t="s">
        <v>215</v>
      </c>
      <c r="E181" s="1019" t="s">
        <v>1038</v>
      </c>
      <c r="F181" s="1249" t="s">
        <v>128</v>
      </c>
      <c r="G181" s="1250" t="s">
        <v>607</v>
      </c>
      <c r="H181" s="1041" t="s">
        <v>128</v>
      </c>
      <c r="I181" s="1250" t="s">
        <v>1158</v>
      </c>
      <c r="J181" s="1250">
        <v>2011</v>
      </c>
      <c r="K181" s="1041" t="s">
        <v>128</v>
      </c>
      <c r="L181" s="1041" t="s">
        <v>128</v>
      </c>
      <c r="M181" s="1041" t="s">
        <v>128</v>
      </c>
      <c r="N181" s="1041" t="s">
        <v>128</v>
      </c>
      <c r="O181" s="1041" t="s">
        <v>128</v>
      </c>
      <c r="P181" s="1250" t="s">
        <v>130</v>
      </c>
      <c r="Q181" s="1277">
        <v>918636.97450999997</v>
      </c>
      <c r="R181" s="1256"/>
      <c r="S181" s="1278" t="str">
        <f t="shared" si="63"/>
        <v>2.06.04</v>
      </c>
      <c r="T181" s="1219" t="str">
        <f t="shared" si="78"/>
        <v>MEJA DAN KURSI KERJA/RAPAT PEJABAT</v>
      </c>
      <c r="U181" s="1218">
        <f t="shared" si="79"/>
        <v>5</v>
      </c>
      <c r="V181" s="1279">
        <f t="shared" si="66"/>
        <v>183727.394902</v>
      </c>
      <c r="W181" s="1218">
        <f t="shared" si="67"/>
        <v>3</v>
      </c>
      <c r="X181" s="1280">
        <f t="shared" si="68"/>
        <v>551182.18470600003</v>
      </c>
      <c r="Y181" s="1281">
        <f t="shared" si="69"/>
        <v>183727.394902</v>
      </c>
      <c r="Z181" s="1279">
        <f t="shared" si="70"/>
        <v>183727.394902</v>
      </c>
      <c r="AA181" s="1279">
        <f t="shared" si="71"/>
        <v>0</v>
      </c>
      <c r="AB181" s="1279">
        <f t="shared" si="72"/>
        <v>0</v>
      </c>
      <c r="AC181" s="1279">
        <f t="shared" si="73"/>
        <v>0</v>
      </c>
      <c r="AD181" s="1282">
        <f t="shared" si="64"/>
        <v>0</v>
      </c>
      <c r="AE181" s="1218">
        <f t="shared" si="80"/>
        <v>2011</v>
      </c>
      <c r="AF181" s="1283">
        <f t="shared" si="65"/>
        <v>0</v>
      </c>
      <c r="AG181" s="1284">
        <f t="shared" si="74"/>
        <v>918636.97450999997</v>
      </c>
      <c r="AH181" s="1285">
        <f t="shared" si="75"/>
        <v>918636.97450999997</v>
      </c>
      <c r="AI181" s="1286">
        <f t="shared" si="76"/>
        <v>918636.97450999997</v>
      </c>
      <c r="AJ181" s="1286">
        <f t="shared" si="77"/>
        <v>918636.97450999997</v>
      </c>
      <c r="AK181" s="1272"/>
      <c r="AL181" s="1203"/>
      <c r="AM181" s="1203"/>
      <c r="AN181" s="1203"/>
      <c r="AO181" s="1267"/>
      <c r="AP181" s="1268"/>
      <c r="AQ181" s="1268"/>
      <c r="AR181" s="1268"/>
    </row>
    <row r="182" spans="1:44" s="993" customFormat="1" ht="45" customHeight="1" x14ac:dyDescent="0.15">
      <c r="A182" s="1276" t="s">
        <v>1220</v>
      </c>
      <c r="B182" s="1276" t="str">
        <f t="shared" si="62"/>
        <v>02.06.04.03</v>
      </c>
      <c r="C182" s="1293">
        <v>156</v>
      </c>
      <c r="D182" s="1041" t="s">
        <v>1214</v>
      </c>
      <c r="E182" s="1019" t="s">
        <v>1039</v>
      </c>
      <c r="F182" s="1249" t="s">
        <v>128</v>
      </c>
      <c r="G182" s="1250" t="s">
        <v>1128</v>
      </c>
      <c r="H182" s="1041" t="s">
        <v>128</v>
      </c>
      <c r="I182" s="1250" t="s">
        <v>1159</v>
      </c>
      <c r="J182" s="1250">
        <v>2011</v>
      </c>
      <c r="K182" s="1041" t="s">
        <v>128</v>
      </c>
      <c r="L182" s="1041" t="s">
        <v>128</v>
      </c>
      <c r="M182" s="1041" t="s">
        <v>128</v>
      </c>
      <c r="N182" s="1041" t="s">
        <v>128</v>
      </c>
      <c r="O182" s="1041" t="s">
        <v>128</v>
      </c>
      <c r="P182" s="1250" t="s">
        <v>130</v>
      </c>
      <c r="Q182" s="1277">
        <v>1186572.7586999999</v>
      </c>
      <c r="R182" s="1256"/>
      <c r="S182" s="1278" t="str">
        <f t="shared" si="63"/>
        <v>2.06.04</v>
      </c>
      <c r="T182" s="1219" t="str">
        <f t="shared" si="78"/>
        <v>MEJA DAN KURSI KERJA/RAPAT PEJABAT</v>
      </c>
      <c r="U182" s="1218">
        <f t="shared" si="79"/>
        <v>5</v>
      </c>
      <c r="V182" s="1279">
        <f t="shared" si="66"/>
        <v>237314.55173999997</v>
      </c>
      <c r="W182" s="1218">
        <f t="shared" si="67"/>
        <v>3</v>
      </c>
      <c r="X182" s="1280">
        <f t="shared" si="68"/>
        <v>711943.65521999984</v>
      </c>
      <c r="Y182" s="1281">
        <f t="shared" si="69"/>
        <v>237314.55173999997</v>
      </c>
      <c r="Z182" s="1279">
        <f t="shared" si="70"/>
        <v>237314.55173999997</v>
      </c>
      <c r="AA182" s="1279">
        <f t="shared" si="71"/>
        <v>0</v>
      </c>
      <c r="AB182" s="1279">
        <f t="shared" si="72"/>
        <v>0</v>
      </c>
      <c r="AC182" s="1279">
        <f t="shared" si="73"/>
        <v>0</v>
      </c>
      <c r="AD182" s="1282">
        <f t="shared" si="64"/>
        <v>0</v>
      </c>
      <c r="AE182" s="1218">
        <f t="shared" si="80"/>
        <v>2011</v>
      </c>
      <c r="AF182" s="1283">
        <f t="shared" si="65"/>
        <v>0</v>
      </c>
      <c r="AG182" s="1284">
        <f t="shared" si="74"/>
        <v>1186572.7586999999</v>
      </c>
      <c r="AH182" s="1285">
        <f t="shared" si="75"/>
        <v>1186572.7586999999</v>
      </c>
      <c r="AI182" s="1286">
        <f t="shared" si="76"/>
        <v>1186572.7586999999</v>
      </c>
      <c r="AJ182" s="1286">
        <f t="shared" si="77"/>
        <v>1186572.7586999999</v>
      </c>
      <c r="AK182" s="1272"/>
      <c r="AL182" s="1203"/>
      <c r="AM182" s="1203"/>
      <c r="AN182" s="1203"/>
      <c r="AO182" s="1267"/>
      <c r="AP182" s="1268"/>
      <c r="AQ182" s="1268"/>
      <c r="AR182" s="1268"/>
    </row>
    <row r="183" spans="1:44" s="993" customFormat="1" ht="38.25" customHeight="1" x14ac:dyDescent="0.15">
      <c r="A183" s="1276" t="s">
        <v>1220</v>
      </c>
      <c r="B183" s="1276" t="str">
        <f t="shared" si="62"/>
        <v>02.06.04.03</v>
      </c>
      <c r="C183" s="1293">
        <v>157</v>
      </c>
      <c r="D183" s="1041" t="s">
        <v>1214</v>
      </c>
      <c r="E183" s="1019" t="s">
        <v>1039</v>
      </c>
      <c r="F183" s="1249" t="s">
        <v>128</v>
      </c>
      <c r="G183" s="1250" t="s">
        <v>1128</v>
      </c>
      <c r="H183" s="1041" t="s">
        <v>128</v>
      </c>
      <c r="I183" s="1250" t="s">
        <v>1159</v>
      </c>
      <c r="J183" s="1250">
        <v>2011</v>
      </c>
      <c r="K183" s="1041" t="s">
        <v>128</v>
      </c>
      <c r="L183" s="1041" t="s">
        <v>128</v>
      </c>
      <c r="M183" s="1041" t="s">
        <v>128</v>
      </c>
      <c r="N183" s="1041" t="s">
        <v>128</v>
      </c>
      <c r="O183" s="1041" t="s">
        <v>128</v>
      </c>
      <c r="P183" s="1250" t="s">
        <v>130</v>
      </c>
      <c r="Q183" s="1277">
        <v>1186572.7586999999</v>
      </c>
      <c r="R183" s="1256"/>
      <c r="S183" s="1278" t="str">
        <f t="shared" si="63"/>
        <v>2.06.04</v>
      </c>
      <c r="T183" s="1219" t="str">
        <f t="shared" si="78"/>
        <v>MEJA DAN KURSI KERJA/RAPAT PEJABAT</v>
      </c>
      <c r="U183" s="1218">
        <f t="shared" si="79"/>
        <v>5</v>
      </c>
      <c r="V183" s="1279">
        <f t="shared" si="66"/>
        <v>237314.55173999997</v>
      </c>
      <c r="W183" s="1218">
        <f t="shared" si="67"/>
        <v>3</v>
      </c>
      <c r="X183" s="1280">
        <f t="shared" si="68"/>
        <v>711943.65521999984</v>
      </c>
      <c r="Y183" s="1281">
        <f t="shared" si="69"/>
        <v>237314.55173999997</v>
      </c>
      <c r="Z183" s="1279">
        <f t="shared" si="70"/>
        <v>237314.55173999997</v>
      </c>
      <c r="AA183" s="1279">
        <f t="shared" si="71"/>
        <v>0</v>
      </c>
      <c r="AB183" s="1279">
        <f t="shared" si="72"/>
        <v>0</v>
      </c>
      <c r="AC183" s="1279">
        <f t="shared" si="73"/>
        <v>0</v>
      </c>
      <c r="AD183" s="1282">
        <f t="shared" si="64"/>
        <v>0</v>
      </c>
      <c r="AE183" s="1218">
        <f t="shared" si="80"/>
        <v>2011</v>
      </c>
      <c r="AF183" s="1283">
        <f t="shared" si="65"/>
        <v>0</v>
      </c>
      <c r="AG183" s="1284">
        <f t="shared" si="74"/>
        <v>1186572.7586999999</v>
      </c>
      <c r="AH183" s="1285">
        <f t="shared" si="75"/>
        <v>1186572.7586999999</v>
      </c>
      <c r="AI183" s="1286">
        <f t="shared" si="76"/>
        <v>1186572.7586999999</v>
      </c>
      <c r="AJ183" s="1286">
        <f t="shared" si="77"/>
        <v>1186572.7586999999</v>
      </c>
      <c r="AK183" s="1272"/>
      <c r="AL183" s="1203"/>
      <c r="AM183" s="1203"/>
      <c r="AN183" s="1203"/>
      <c r="AO183" s="1267"/>
      <c r="AP183" s="1268"/>
      <c r="AQ183" s="1268"/>
      <c r="AR183" s="1268"/>
    </row>
    <row r="184" spans="1:44" s="993" customFormat="1" ht="33" customHeight="1" x14ac:dyDescent="0.15">
      <c r="A184" s="1276" t="s">
        <v>1220</v>
      </c>
      <c r="B184" s="1276" t="str">
        <f t="shared" si="62"/>
        <v>02.06.04.03</v>
      </c>
      <c r="C184" s="1293">
        <v>158</v>
      </c>
      <c r="D184" s="1041" t="s">
        <v>1214</v>
      </c>
      <c r="E184" s="1019" t="s">
        <v>1039</v>
      </c>
      <c r="F184" s="1249" t="s">
        <v>128</v>
      </c>
      <c r="G184" s="1250" t="s">
        <v>1128</v>
      </c>
      <c r="H184" s="1041" t="s">
        <v>128</v>
      </c>
      <c r="I184" s="1250" t="s">
        <v>1159</v>
      </c>
      <c r="J184" s="1250">
        <v>2011</v>
      </c>
      <c r="K184" s="1041" t="s">
        <v>128</v>
      </c>
      <c r="L184" s="1041" t="s">
        <v>128</v>
      </c>
      <c r="M184" s="1041" t="s">
        <v>128</v>
      </c>
      <c r="N184" s="1041" t="s">
        <v>128</v>
      </c>
      <c r="O184" s="1041" t="s">
        <v>128</v>
      </c>
      <c r="P184" s="1250" t="s">
        <v>130</v>
      </c>
      <c r="Q184" s="1277">
        <v>1186572.7586999999</v>
      </c>
      <c r="R184" s="1256"/>
      <c r="S184" s="1278" t="str">
        <f t="shared" si="63"/>
        <v>2.06.04</v>
      </c>
      <c r="T184" s="1219" t="str">
        <f t="shared" si="78"/>
        <v>MEJA DAN KURSI KERJA/RAPAT PEJABAT</v>
      </c>
      <c r="U184" s="1218">
        <f t="shared" si="79"/>
        <v>5</v>
      </c>
      <c r="V184" s="1279">
        <f t="shared" si="66"/>
        <v>237314.55173999997</v>
      </c>
      <c r="W184" s="1218">
        <f t="shared" si="67"/>
        <v>3</v>
      </c>
      <c r="X184" s="1280">
        <f t="shared" si="68"/>
        <v>711943.65521999984</v>
      </c>
      <c r="Y184" s="1281">
        <f t="shared" si="69"/>
        <v>237314.55173999997</v>
      </c>
      <c r="Z184" s="1279">
        <f t="shared" si="70"/>
        <v>237314.55173999997</v>
      </c>
      <c r="AA184" s="1279">
        <f t="shared" si="71"/>
        <v>0</v>
      </c>
      <c r="AB184" s="1279">
        <f t="shared" si="72"/>
        <v>0</v>
      </c>
      <c r="AC184" s="1279">
        <f t="shared" si="73"/>
        <v>0</v>
      </c>
      <c r="AD184" s="1282">
        <f t="shared" si="64"/>
        <v>0</v>
      </c>
      <c r="AE184" s="1218">
        <f t="shared" si="80"/>
        <v>2011</v>
      </c>
      <c r="AF184" s="1283">
        <f t="shared" si="65"/>
        <v>0</v>
      </c>
      <c r="AG184" s="1284">
        <f t="shared" si="74"/>
        <v>1186572.7586999999</v>
      </c>
      <c r="AH184" s="1285">
        <f t="shared" si="75"/>
        <v>1186572.7586999999</v>
      </c>
      <c r="AI184" s="1286">
        <f t="shared" si="76"/>
        <v>1186572.7586999999</v>
      </c>
      <c r="AJ184" s="1286">
        <f t="shared" si="77"/>
        <v>1186572.7586999999</v>
      </c>
      <c r="AK184" s="1272"/>
      <c r="AL184" s="1203"/>
      <c r="AM184" s="1203"/>
      <c r="AN184" s="1203"/>
      <c r="AO184" s="1267"/>
      <c r="AP184" s="1268"/>
      <c r="AQ184" s="1268"/>
      <c r="AR184" s="1268"/>
    </row>
    <row r="185" spans="1:44" s="993" customFormat="1" ht="33.75" customHeight="1" x14ac:dyDescent="0.15">
      <c r="A185" s="1276" t="s">
        <v>1220</v>
      </c>
      <c r="B185" s="1276" t="str">
        <f t="shared" si="62"/>
        <v>02.06.04.03</v>
      </c>
      <c r="C185" s="1293">
        <v>159</v>
      </c>
      <c r="D185" s="1041" t="s">
        <v>1214</v>
      </c>
      <c r="E185" s="1019" t="s">
        <v>1039</v>
      </c>
      <c r="F185" s="1249" t="s">
        <v>128</v>
      </c>
      <c r="G185" s="1250" t="s">
        <v>1128</v>
      </c>
      <c r="H185" s="1041" t="s">
        <v>128</v>
      </c>
      <c r="I185" s="1250" t="s">
        <v>1159</v>
      </c>
      <c r="J185" s="1250">
        <v>2011</v>
      </c>
      <c r="K185" s="1041" t="s">
        <v>128</v>
      </c>
      <c r="L185" s="1041" t="s">
        <v>128</v>
      </c>
      <c r="M185" s="1041" t="s">
        <v>128</v>
      </c>
      <c r="N185" s="1041" t="s">
        <v>128</v>
      </c>
      <c r="O185" s="1041" t="s">
        <v>128</v>
      </c>
      <c r="P185" s="1250" t="s">
        <v>130</v>
      </c>
      <c r="Q185" s="1277">
        <v>1186572.7586999999</v>
      </c>
      <c r="R185" s="1256"/>
      <c r="S185" s="1278" t="str">
        <f t="shared" si="63"/>
        <v>2.06.04</v>
      </c>
      <c r="T185" s="1219" t="str">
        <f t="shared" si="78"/>
        <v>MEJA DAN KURSI KERJA/RAPAT PEJABAT</v>
      </c>
      <c r="U185" s="1218">
        <f t="shared" si="79"/>
        <v>5</v>
      </c>
      <c r="V185" s="1279">
        <f t="shared" si="66"/>
        <v>237314.55173999997</v>
      </c>
      <c r="W185" s="1218">
        <f t="shared" si="67"/>
        <v>3</v>
      </c>
      <c r="X185" s="1280">
        <f t="shared" si="68"/>
        <v>711943.65521999984</v>
      </c>
      <c r="Y185" s="1281">
        <f t="shared" si="69"/>
        <v>237314.55173999997</v>
      </c>
      <c r="Z185" s="1279">
        <f t="shared" si="70"/>
        <v>237314.55173999997</v>
      </c>
      <c r="AA185" s="1279">
        <f t="shared" si="71"/>
        <v>0</v>
      </c>
      <c r="AB185" s="1279">
        <f t="shared" si="72"/>
        <v>0</v>
      </c>
      <c r="AC185" s="1279">
        <f t="shared" si="73"/>
        <v>0</v>
      </c>
      <c r="AD185" s="1282">
        <f t="shared" si="64"/>
        <v>0</v>
      </c>
      <c r="AE185" s="1218">
        <f t="shared" si="80"/>
        <v>2011</v>
      </c>
      <c r="AF185" s="1283">
        <f t="shared" si="65"/>
        <v>0</v>
      </c>
      <c r="AG185" s="1284">
        <f t="shared" si="74"/>
        <v>1186572.7586999999</v>
      </c>
      <c r="AH185" s="1285">
        <f t="shared" si="75"/>
        <v>1186572.7586999999</v>
      </c>
      <c r="AI185" s="1286">
        <f t="shared" si="76"/>
        <v>1186572.7586999999</v>
      </c>
      <c r="AJ185" s="1286">
        <f t="shared" si="77"/>
        <v>1186572.7586999999</v>
      </c>
      <c r="AK185" s="1272"/>
      <c r="AL185" s="1203"/>
      <c r="AM185" s="1203"/>
      <c r="AN185" s="1203"/>
      <c r="AO185" s="1267"/>
      <c r="AP185" s="1268"/>
      <c r="AQ185" s="1268"/>
      <c r="AR185" s="1268"/>
    </row>
    <row r="186" spans="1:44" s="993" customFormat="1" ht="31.5" customHeight="1" x14ac:dyDescent="0.15">
      <c r="A186" s="1276" t="s">
        <v>1220</v>
      </c>
      <c r="B186" s="1276" t="str">
        <f t="shared" si="62"/>
        <v>02.06.04.03</v>
      </c>
      <c r="C186" s="1293">
        <v>160</v>
      </c>
      <c r="D186" s="1041" t="s">
        <v>1214</v>
      </c>
      <c r="E186" s="1019" t="s">
        <v>1039</v>
      </c>
      <c r="F186" s="1249" t="s">
        <v>128</v>
      </c>
      <c r="G186" s="1250" t="s">
        <v>1128</v>
      </c>
      <c r="H186" s="1041" t="s">
        <v>128</v>
      </c>
      <c r="I186" s="1250" t="s">
        <v>1159</v>
      </c>
      <c r="J186" s="1250">
        <v>2011</v>
      </c>
      <c r="K186" s="1041" t="s">
        <v>128</v>
      </c>
      <c r="L186" s="1041" t="s">
        <v>128</v>
      </c>
      <c r="M186" s="1041" t="s">
        <v>128</v>
      </c>
      <c r="N186" s="1041" t="s">
        <v>128</v>
      </c>
      <c r="O186" s="1041" t="s">
        <v>128</v>
      </c>
      <c r="P186" s="1250" t="s">
        <v>130</v>
      </c>
      <c r="Q186" s="1277">
        <v>1186572.7586999999</v>
      </c>
      <c r="R186" s="1256"/>
      <c r="S186" s="1278" t="str">
        <f t="shared" si="63"/>
        <v>2.06.04</v>
      </c>
      <c r="T186" s="1219" t="str">
        <f t="shared" si="78"/>
        <v>MEJA DAN KURSI KERJA/RAPAT PEJABAT</v>
      </c>
      <c r="U186" s="1218">
        <f t="shared" si="79"/>
        <v>5</v>
      </c>
      <c r="V186" s="1279">
        <f t="shared" si="66"/>
        <v>237314.55173999997</v>
      </c>
      <c r="W186" s="1218">
        <f t="shared" si="67"/>
        <v>3</v>
      </c>
      <c r="X186" s="1280">
        <f t="shared" si="68"/>
        <v>711943.65521999984</v>
      </c>
      <c r="Y186" s="1281">
        <f t="shared" si="69"/>
        <v>237314.55173999997</v>
      </c>
      <c r="Z186" s="1279">
        <f t="shared" si="70"/>
        <v>237314.55173999997</v>
      </c>
      <c r="AA186" s="1279">
        <f t="shared" si="71"/>
        <v>0</v>
      </c>
      <c r="AB186" s="1279">
        <f t="shared" si="72"/>
        <v>0</v>
      </c>
      <c r="AC186" s="1279">
        <f t="shared" si="73"/>
        <v>0</v>
      </c>
      <c r="AD186" s="1282">
        <f t="shared" si="64"/>
        <v>0</v>
      </c>
      <c r="AE186" s="1218">
        <f t="shared" si="80"/>
        <v>2011</v>
      </c>
      <c r="AF186" s="1283">
        <f t="shared" si="65"/>
        <v>0</v>
      </c>
      <c r="AG186" s="1284">
        <f t="shared" si="74"/>
        <v>1186572.7586999999</v>
      </c>
      <c r="AH186" s="1285">
        <f t="shared" si="75"/>
        <v>1186572.7586999999</v>
      </c>
      <c r="AI186" s="1286">
        <f t="shared" si="76"/>
        <v>1186572.7586999999</v>
      </c>
      <c r="AJ186" s="1286">
        <f t="shared" si="77"/>
        <v>1186572.7586999999</v>
      </c>
      <c r="AK186" s="1272"/>
      <c r="AL186" s="1203"/>
      <c r="AM186" s="1203"/>
      <c r="AN186" s="1203"/>
      <c r="AO186" s="1267"/>
      <c r="AP186" s="1268"/>
      <c r="AQ186" s="1268"/>
      <c r="AR186" s="1268"/>
    </row>
    <row r="187" spans="1:44" s="993" customFormat="1" ht="39.75" customHeight="1" x14ac:dyDescent="0.15">
      <c r="A187" s="1276" t="s">
        <v>1220</v>
      </c>
      <c r="B187" s="1276" t="str">
        <f t="shared" si="62"/>
        <v>02.06.04.03</v>
      </c>
      <c r="C187" s="1293">
        <v>161</v>
      </c>
      <c r="D187" s="1041" t="s">
        <v>1214</v>
      </c>
      <c r="E187" s="1019" t="s">
        <v>1039</v>
      </c>
      <c r="F187" s="1249" t="s">
        <v>128</v>
      </c>
      <c r="G187" s="1250" t="s">
        <v>1128</v>
      </c>
      <c r="H187" s="1041" t="s">
        <v>128</v>
      </c>
      <c r="I187" s="1250" t="s">
        <v>1159</v>
      </c>
      <c r="J187" s="1250">
        <v>2011</v>
      </c>
      <c r="K187" s="1041" t="s">
        <v>128</v>
      </c>
      <c r="L187" s="1041" t="s">
        <v>128</v>
      </c>
      <c r="M187" s="1041" t="s">
        <v>128</v>
      </c>
      <c r="N187" s="1041" t="s">
        <v>128</v>
      </c>
      <c r="O187" s="1041" t="s">
        <v>128</v>
      </c>
      <c r="P187" s="1250" t="s">
        <v>130</v>
      </c>
      <c r="Q187" s="1277">
        <v>1186572.7586999999</v>
      </c>
      <c r="R187" s="1256"/>
      <c r="S187" s="1278" t="str">
        <f t="shared" si="63"/>
        <v>2.06.04</v>
      </c>
      <c r="T187" s="1219" t="str">
        <f t="shared" si="78"/>
        <v>MEJA DAN KURSI KERJA/RAPAT PEJABAT</v>
      </c>
      <c r="U187" s="1218">
        <f t="shared" si="79"/>
        <v>5</v>
      </c>
      <c r="V187" s="1279">
        <f t="shared" si="66"/>
        <v>237314.55173999997</v>
      </c>
      <c r="W187" s="1218">
        <f t="shared" si="67"/>
        <v>3</v>
      </c>
      <c r="X187" s="1280">
        <f t="shared" si="68"/>
        <v>711943.65521999984</v>
      </c>
      <c r="Y187" s="1281">
        <f t="shared" si="69"/>
        <v>237314.55173999997</v>
      </c>
      <c r="Z187" s="1279">
        <f t="shared" si="70"/>
        <v>237314.55173999997</v>
      </c>
      <c r="AA187" s="1279">
        <f t="shared" si="71"/>
        <v>0</v>
      </c>
      <c r="AB187" s="1279">
        <f t="shared" si="72"/>
        <v>0</v>
      </c>
      <c r="AC187" s="1279">
        <f t="shared" si="73"/>
        <v>0</v>
      </c>
      <c r="AD187" s="1282">
        <f t="shared" si="64"/>
        <v>0</v>
      </c>
      <c r="AE187" s="1218">
        <f t="shared" si="80"/>
        <v>2011</v>
      </c>
      <c r="AF187" s="1283">
        <f t="shared" si="65"/>
        <v>0</v>
      </c>
      <c r="AG187" s="1284">
        <f t="shared" si="74"/>
        <v>1186572.7586999999</v>
      </c>
      <c r="AH187" s="1285">
        <f t="shared" si="75"/>
        <v>1186572.7586999999</v>
      </c>
      <c r="AI187" s="1286">
        <f t="shared" si="76"/>
        <v>1186572.7586999999</v>
      </c>
      <c r="AJ187" s="1286">
        <f t="shared" si="77"/>
        <v>1186572.7586999999</v>
      </c>
      <c r="AK187" s="1272"/>
      <c r="AL187" s="1203"/>
      <c r="AM187" s="1203"/>
      <c r="AN187" s="1203"/>
      <c r="AO187" s="1267"/>
      <c r="AP187" s="1268"/>
      <c r="AQ187" s="1268"/>
      <c r="AR187" s="1268"/>
    </row>
    <row r="188" spans="1:44" s="993" customFormat="1" ht="32.25" customHeight="1" x14ac:dyDescent="0.15">
      <c r="A188" s="1276" t="s">
        <v>1220</v>
      </c>
      <c r="B188" s="1276" t="str">
        <f t="shared" si="62"/>
        <v>02.06.04.03</v>
      </c>
      <c r="C188" s="1293">
        <v>162</v>
      </c>
      <c r="D188" s="1041" t="s">
        <v>1214</v>
      </c>
      <c r="E188" s="1019" t="s">
        <v>1039</v>
      </c>
      <c r="F188" s="1249" t="s">
        <v>128</v>
      </c>
      <c r="G188" s="1250" t="s">
        <v>1128</v>
      </c>
      <c r="H188" s="1041" t="s">
        <v>128</v>
      </c>
      <c r="I188" s="1250" t="s">
        <v>1159</v>
      </c>
      <c r="J188" s="1250">
        <v>2011</v>
      </c>
      <c r="K188" s="1041" t="s">
        <v>128</v>
      </c>
      <c r="L188" s="1041" t="s">
        <v>128</v>
      </c>
      <c r="M188" s="1041" t="s">
        <v>128</v>
      </c>
      <c r="N188" s="1041" t="s">
        <v>128</v>
      </c>
      <c r="O188" s="1041" t="s">
        <v>128</v>
      </c>
      <c r="P188" s="1250" t="s">
        <v>130</v>
      </c>
      <c r="Q188" s="1277">
        <v>1186572.7586999999</v>
      </c>
      <c r="R188" s="1256"/>
      <c r="S188" s="1278" t="str">
        <f t="shared" si="63"/>
        <v>2.06.04</v>
      </c>
      <c r="T188" s="1219" t="str">
        <f t="shared" si="78"/>
        <v>MEJA DAN KURSI KERJA/RAPAT PEJABAT</v>
      </c>
      <c r="U188" s="1218">
        <f t="shared" si="79"/>
        <v>5</v>
      </c>
      <c r="V188" s="1279">
        <f t="shared" si="66"/>
        <v>237314.55173999997</v>
      </c>
      <c r="W188" s="1218">
        <f t="shared" si="67"/>
        <v>3</v>
      </c>
      <c r="X188" s="1280">
        <f t="shared" si="68"/>
        <v>711943.65521999984</v>
      </c>
      <c r="Y188" s="1281">
        <f t="shared" si="69"/>
        <v>237314.55173999997</v>
      </c>
      <c r="Z188" s="1279">
        <f t="shared" si="70"/>
        <v>237314.55173999997</v>
      </c>
      <c r="AA188" s="1279">
        <f t="shared" si="71"/>
        <v>0</v>
      </c>
      <c r="AB188" s="1279">
        <f t="shared" si="72"/>
        <v>0</v>
      </c>
      <c r="AC188" s="1279">
        <f t="shared" si="73"/>
        <v>0</v>
      </c>
      <c r="AD188" s="1282">
        <f t="shared" si="64"/>
        <v>0</v>
      </c>
      <c r="AE188" s="1218">
        <f t="shared" si="80"/>
        <v>2011</v>
      </c>
      <c r="AF188" s="1283">
        <f t="shared" si="65"/>
        <v>0</v>
      </c>
      <c r="AG188" s="1284">
        <f t="shared" si="74"/>
        <v>1186572.7586999999</v>
      </c>
      <c r="AH188" s="1285">
        <f t="shared" si="75"/>
        <v>1186572.7586999999</v>
      </c>
      <c r="AI188" s="1286">
        <f t="shared" si="76"/>
        <v>1186572.7586999999</v>
      </c>
      <c r="AJ188" s="1286">
        <f t="shared" si="77"/>
        <v>1186572.7586999999</v>
      </c>
      <c r="AK188" s="1272"/>
      <c r="AL188" s="1203"/>
      <c r="AM188" s="1203"/>
      <c r="AN188" s="1203"/>
      <c r="AO188" s="1267"/>
      <c r="AP188" s="1268"/>
      <c r="AQ188" s="1268"/>
      <c r="AR188" s="1268"/>
    </row>
    <row r="189" spans="1:44" s="993" customFormat="1" ht="50.25" customHeight="1" x14ac:dyDescent="0.15">
      <c r="A189" s="1276" t="s">
        <v>1220</v>
      </c>
      <c r="B189" s="1276" t="str">
        <f t="shared" si="62"/>
        <v>02.06.04.03</v>
      </c>
      <c r="C189" s="1293">
        <v>163</v>
      </c>
      <c r="D189" s="1041" t="s">
        <v>1214</v>
      </c>
      <c r="E189" s="1019" t="s">
        <v>1039</v>
      </c>
      <c r="F189" s="1249" t="s">
        <v>128</v>
      </c>
      <c r="G189" s="1250" t="s">
        <v>1128</v>
      </c>
      <c r="H189" s="1041" t="s">
        <v>128</v>
      </c>
      <c r="I189" s="1250" t="s">
        <v>1159</v>
      </c>
      <c r="J189" s="1250">
        <v>2011</v>
      </c>
      <c r="K189" s="1041" t="s">
        <v>128</v>
      </c>
      <c r="L189" s="1041" t="s">
        <v>128</v>
      </c>
      <c r="M189" s="1041" t="s">
        <v>128</v>
      </c>
      <c r="N189" s="1041" t="s">
        <v>128</v>
      </c>
      <c r="O189" s="1041" t="s">
        <v>128</v>
      </c>
      <c r="P189" s="1250" t="s">
        <v>130</v>
      </c>
      <c r="Q189" s="1277">
        <v>1186572.7586999999</v>
      </c>
      <c r="R189" s="1256"/>
      <c r="S189" s="1278" t="str">
        <f t="shared" si="63"/>
        <v>2.06.04</v>
      </c>
      <c r="T189" s="1219" t="str">
        <f t="shared" si="78"/>
        <v>MEJA DAN KURSI KERJA/RAPAT PEJABAT</v>
      </c>
      <c r="U189" s="1218">
        <f t="shared" si="79"/>
        <v>5</v>
      </c>
      <c r="V189" s="1279">
        <f t="shared" si="66"/>
        <v>237314.55173999997</v>
      </c>
      <c r="W189" s="1218">
        <f t="shared" si="67"/>
        <v>3</v>
      </c>
      <c r="X189" s="1280">
        <f t="shared" si="68"/>
        <v>711943.65521999984</v>
      </c>
      <c r="Y189" s="1281">
        <f t="shared" si="69"/>
        <v>237314.55173999997</v>
      </c>
      <c r="Z189" s="1279">
        <f t="shared" si="70"/>
        <v>237314.55173999997</v>
      </c>
      <c r="AA189" s="1279">
        <f t="shared" si="71"/>
        <v>0</v>
      </c>
      <c r="AB189" s="1279">
        <f t="shared" si="72"/>
        <v>0</v>
      </c>
      <c r="AC189" s="1279">
        <f t="shared" si="73"/>
        <v>0</v>
      </c>
      <c r="AD189" s="1282">
        <f t="shared" si="64"/>
        <v>0</v>
      </c>
      <c r="AE189" s="1218">
        <f t="shared" si="80"/>
        <v>2011</v>
      </c>
      <c r="AF189" s="1283">
        <f t="shared" si="65"/>
        <v>0</v>
      </c>
      <c r="AG189" s="1284">
        <f t="shared" si="74"/>
        <v>1186572.7586999999</v>
      </c>
      <c r="AH189" s="1285">
        <f t="shared" si="75"/>
        <v>1186572.7586999999</v>
      </c>
      <c r="AI189" s="1286">
        <f t="shared" si="76"/>
        <v>1186572.7586999999</v>
      </c>
      <c r="AJ189" s="1286">
        <f t="shared" si="77"/>
        <v>1186572.7586999999</v>
      </c>
      <c r="AK189" s="1272"/>
      <c r="AL189" s="1203"/>
      <c r="AM189" s="1203"/>
      <c r="AN189" s="1203"/>
      <c r="AO189" s="1267"/>
      <c r="AP189" s="1268"/>
      <c r="AQ189" s="1268"/>
      <c r="AR189" s="1268"/>
    </row>
    <row r="190" spans="1:44" s="993" customFormat="1" ht="43.5" customHeight="1" x14ac:dyDescent="0.15">
      <c r="A190" s="1276" t="s">
        <v>1220</v>
      </c>
      <c r="B190" s="1276" t="str">
        <f t="shared" si="62"/>
        <v>02.06.04.03</v>
      </c>
      <c r="C190" s="1293">
        <v>164</v>
      </c>
      <c r="D190" s="1041" t="s">
        <v>1214</v>
      </c>
      <c r="E190" s="1019" t="s">
        <v>1039</v>
      </c>
      <c r="F190" s="1249" t="s">
        <v>128</v>
      </c>
      <c r="G190" s="1250" t="s">
        <v>1128</v>
      </c>
      <c r="H190" s="1041" t="s">
        <v>128</v>
      </c>
      <c r="I190" s="1250" t="s">
        <v>1159</v>
      </c>
      <c r="J190" s="1250">
        <v>2011</v>
      </c>
      <c r="K190" s="1041" t="s">
        <v>128</v>
      </c>
      <c r="L190" s="1041" t="s">
        <v>128</v>
      </c>
      <c r="M190" s="1041" t="s">
        <v>128</v>
      </c>
      <c r="N190" s="1041" t="s">
        <v>128</v>
      </c>
      <c r="O190" s="1041" t="s">
        <v>128</v>
      </c>
      <c r="P190" s="1250" t="s">
        <v>130</v>
      </c>
      <c r="Q190" s="1277">
        <v>1186572.7586999999</v>
      </c>
      <c r="R190" s="1256"/>
      <c r="S190" s="1278" t="str">
        <f t="shared" si="63"/>
        <v>2.06.04</v>
      </c>
      <c r="T190" s="1219" t="str">
        <f t="shared" si="78"/>
        <v>MEJA DAN KURSI KERJA/RAPAT PEJABAT</v>
      </c>
      <c r="U190" s="1218">
        <f t="shared" si="79"/>
        <v>5</v>
      </c>
      <c r="V190" s="1279">
        <f t="shared" si="66"/>
        <v>237314.55173999997</v>
      </c>
      <c r="W190" s="1218">
        <f t="shared" si="67"/>
        <v>3</v>
      </c>
      <c r="X190" s="1280">
        <f t="shared" si="68"/>
        <v>711943.65521999984</v>
      </c>
      <c r="Y190" s="1281">
        <f t="shared" si="69"/>
        <v>237314.55173999997</v>
      </c>
      <c r="Z190" s="1279">
        <f t="shared" si="70"/>
        <v>237314.55173999997</v>
      </c>
      <c r="AA190" s="1279">
        <f t="shared" si="71"/>
        <v>0</v>
      </c>
      <c r="AB190" s="1279">
        <f t="shared" si="72"/>
        <v>0</v>
      </c>
      <c r="AC190" s="1279">
        <f t="shared" si="73"/>
        <v>0</v>
      </c>
      <c r="AD190" s="1282">
        <f t="shared" si="64"/>
        <v>0</v>
      </c>
      <c r="AE190" s="1218">
        <f t="shared" si="80"/>
        <v>2011</v>
      </c>
      <c r="AF190" s="1283">
        <f t="shared" si="65"/>
        <v>0</v>
      </c>
      <c r="AG190" s="1284">
        <f t="shared" si="74"/>
        <v>1186572.7586999999</v>
      </c>
      <c r="AH190" s="1285">
        <f t="shared" si="75"/>
        <v>1186572.7586999999</v>
      </c>
      <c r="AI190" s="1286">
        <f t="shared" si="76"/>
        <v>1186572.7586999999</v>
      </c>
      <c r="AJ190" s="1286">
        <f t="shared" si="77"/>
        <v>1186572.7586999999</v>
      </c>
      <c r="AK190" s="1272"/>
      <c r="AL190" s="1203"/>
      <c r="AM190" s="1203"/>
      <c r="AN190" s="1203"/>
      <c r="AO190" s="1267"/>
      <c r="AP190" s="1268"/>
      <c r="AQ190" s="1268"/>
      <c r="AR190" s="1268"/>
    </row>
    <row r="191" spans="1:44" s="993" customFormat="1" ht="47.25" customHeight="1" x14ac:dyDescent="0.15">
      <c r="A191" s="1276" t="s">
        <v>1220</v>
      </c>
      <c r="B191" s="1276" t="str">
        <f t="shared" si="62"/>
        <v>02.06.04.03</v>
      </c>
      <c r="C191" s="1293">
        <v>165</v>
      </c>
      <c r="D191" s="1041" t="s">
        <v>1214</v>
      </c>
      <c r="E191" s="1019" t="s">
        <v>1039</v>
      </c>
      <c r="F191" s="1249" t="s">
        <v>128</v>
      </c>
      <c r="G191" s="1250" t="s">
        <v>1128</v>
      </c>
      <c r="H191" s="1041" t="s">
        <v>128</v>
      </c>
      <c r="I191" s="1250" t="s">
        <v>1159</v>
      </c>
      <c r="J191" s="1250">
        <v>2011</v>
      </c>
      <c r="K191" s="1041" t="s">
        <v>128</v>
      </c>
      <c r="L191" s="1041" t="s">
        <v>128</v>
      </c>
      <c r="M191" s="1041" t="s">
        <v>128</v>
      </c>
      <c r="N191" s="1041" t="s">
        <v>128</v>
      </c>
      <c r="O191" s="1041" t="s">
        <v>128</v>
      </c>
      <c r="P191" s="1250" t="s">
        <v>130</v>
      </c>
      <c r="Q191" s="1277">
        <v>1186572.7586999999</v>
      </c>
      <c r="R191" s="1256"/>
      <c r="S191" s="1278" t="str">
        <f t="shared" si="63"/>
        <v>2.06.04</v>
      </c>
      <c r="T191" s="1219" t="str">
        <f t="shared" si="78"/>
        <v>MEJA DAN KURSI KERJA/RAPAT PEJABAT</v>
      </c>
      <c r="U191" s="1218">
        <f t="shared" si="79"/>
        <v>5</v>
      </c>
      <c r="V191" s="1279">
        <f t="shared" si="66"/>
        <v>237314.55173999997</v>
      </c>
      <c r="W191" s="1218">
        <f t="shared" si="67"/>
        <v>3</v>
      </c>
      <c r="X191" s="1280">
        <f t="shared" si="68"/>
        <v>711943.65521999984</v>
      </c>
      <c r="Y191" s="1281">
        <f t="shared" si="69"/>
        <v>237314.55173999997</v>
      </c>
      <c r="Z191" s="1279">
        <f t="shared" si="70"/>
        <v>237314.55173999997</v>
      </c>
      <c r="AA191" s="1279">
        <f t="shared" si="71"/>
        <v>0</v>
      </c>
      <c r="AB191" s="1279">
        <f t="shared" si="72"/>
        <v>0</v>
      </c>
      <c r="AC191" s="1279">
        <f t="shared" si="73"/>
        <v>0</v>
      </c>
      <c r="AD191" s="1282">
        <f t="shared" si="64"/>
        <v>0</v>
      </c>
      <c r="AE191" s="1218">
        <f t="shared" si="80"/>
        <v>2011</v>
      </c>
      <c r="AF191" s="1283">
        <f t="shared" si="65"/>
        <v>0</v>
      </c>
      <c r="AG191" s="1284">
        <f t="shared" si="74"/>
        <v>1186572.7586999999</v>
      </c>
      <c r="AH191" s="1285">
        <f t="shared" si="75"/>
        <v>1186572.7586999999</v>
      </c>
      <c r="AI191" s="1286">
        <f t="shared" si="76"/>
        <v>1186572.7586999999</v>
      </c>
      <c r="AJ191" s="1286">
        <f t="shared" si="77"/>
        <v>1186572.7586999999</v>
      </c>
      <c r="AK191" s="1272"/>
      <c r="AL191" s="1203"/>
      <c r="AM191" s="1203"/>
      <c r="AN191" s="1203"/>
      <c r="AO191" s="1267"/>
      <c r="AP191" s="1268"/>
      <c r="AQ191" s="1268"/>
      <c r="AR191" s="1268"/>
    </row>
    <row r="192" spans="1:44" s="993" customFormat="1" ht="43.5" customHeight="1" x14ac:dyDescent="0.15">
      <c r="A192" s="1276" t="s">
        <v>1220</v>
      </c>
      <c r="B192" s="1276" t="str">
        <f t="shared" si="62"/>
        <v>02.06.04.03</v>
      </c>
      <c r="C192" s="1293">
        <v>166</v>
      </c>
      <c r="D192" s="1041" t="s">
        <v>1214</v>
      </c>
      <c r="E192" s="1019" t="s">
        <v>1039</v>
      </c>
      <c r="F192" s="1249" t="s">
        <v>128</v>
      </c>
      <c r="G192" s="1250" t="s">
        <v>1128</v>
      </c>
      <c r="H192" s="1041" t="s">
        <v>128</v>
      </c>
      <c r="I192" s="1250" t="s">
        <v>1159</v>
      </c>
      <c r="J192" s="1250">
        <v>2011</v>
      </c>
      <c r="K192" s="1041" t="s">
        <v>128</v>
      </c>
      <c r="L192" s="1041" t="s">
        <v>128</v>
      </c>
      <c r="M192" s="1041" t="s">
        <v>128</v>
      </c>
      <c r="N192" s="1041" t="s">
        <v>128</v>
      </c>
      <c r="O192" s="1041" t="s">
        <v>128</v>
      </c>
      <c r="P192" s="1250" t="s">
        <v>130</v>
      </c>
      <c r="Q192" s="1277">
        <v>1186572.7586999999</v>
      </c>
      <c r="R192" s="1256"/>
      <c r="S192" s="1278" t="str">
        <f t="shared" si="63"/>
        <v>2.06.04</v>
      </c>
      <c r="T192" s="1219" t="str">
        <f t="shared" si="78"/>
        <v>MEJA DAN KURSI KERJA/RAPAT PEJABAT</v>
      </c>
      <c r="U192" s="1218">
        <f t="shared" si="79"/>
        <v>5</v>
      </c>
      <c r="V192" s="1279">
        <f t="shared" si="66"/>
        <v>237314.55173999997</v>
      </c>
      <c r="W192" s="1218">
        <f t="shared" si="67"/>
        <v>3</v>
      </c>
      <c r="X192" s="1280">
        <f t="shared" si="68"/>
        <v>711943.65521999984</v>
      </c>
      <c r="Y192" s="1281">
        <f t="shared" si="69"/>
        <v>237314.55173999997</v>
      </c>
      <c r="Z192" s="1279">
        <f t="shared" si="70"/>
        <v>237314.55173999997</v>
      </c>
      <c r="AA192" s="1279">
        <f t="shared" si="71"/>
        <v>0</v>
      </c>
      <c r="AB192" s="1279">
        <f t="shared" si="72"/>
        <v>0</v>
      </c>
      <c r="AC192" s="1279">
        <f t="shared" si="73"/>
        <v>0</v>
      </c>
      <c r="AD192" s="1282">
        <f t="shared" si="64"/>
        <v>0</v>
      </c>
      <c r="AE192" s="1218">
        <f t="shared" si="80"/>
        <v>2011</v>
      </c>
      <c r="AF192" s="1283">
        <f t="shared" si="65"/>
        <v>0</v>
      </c>
      <c r="AG192" s="1284">
        <f t="shared" si="74"/>
        <v>1186572.7586999999</v>
      </c>
      <c r="AH192" s="1285">
        <f t="shared" si="75"/>
        <v>1186572.7586999999</v>
      </c>
      <c r="AI192" s="1286">
        <f t="shared" si="76"/>
        <v>1186572.7586999999</v>
      </c>
      <c r="AJ192" s="1286">
        <f t="shared" si="77"/>
        <v>1186572.7586999999</v>
      </c>
      <c r="AK192" s="1272"/>
      <c r="AL192" s="1203"/>
      <c r="AM192" s="1203"/>
      <c r="AN192" s="1203"/>
      <c r="AO192" s="1267"/>
      <c r="AP192" s="1268"/>
      <c r="AQ192" s="1268"/>
      <c r="AR192" s="1268"/>
    </row>
    <row r="193" spans="1:44" s="993" customFormat="1" ht="85" customHeight="1" x14ac:dyDescent="0.15">
      <c r="A193" s="1276" t="s">
        <v>1220</v>
      </c>
      <c r="B193" s="1276" t="str">
        <f t="shared" si="62"/>
        <v>02.06.03.06</v>
      </c>
      <c r="C193" s="1293">
        <v>167</v>
      </c>
      <c r="D193" s="1041" t="s">
        <v>1215</v>
      </c>
      <c r="E193" s="1025" t="s">
        <v>1040</v>
      </c>
      <c r="F193" s="1249" t="s">
        <v>128</v>
      </c>
      <c r="G193" s="1253" t="s">
        <v>149</v>
      </c>
      <c r="H193" s="1041" t="s">
        <v>128</v>
      </c>
      <c r="I193" s="1250" t="s">
        <v>495</v>
      </c>
      <c r="J193" s="1250">
        <v>2011</v>
      </c>
      <c r="K193" s="1041" t="s">
        <v>128</v>
      </c>
      <c r="L193" s="1041" t="s">
        <v>414</v>
      </c>
      <c r="M193" s="1041" t="s">
        <v>128</v>
      </c>
      <c r="N193" s="1041" t="s">
        <v>128</v>
      </c>
      <c r="O193" s="1041" t="s">
        <v>128</v>
      </c>
      <c r="P193" s="1250" t="s">
        <v>130</v>
      </c>
      <c r="Q193" s="1277">
        <v>20267675.151919998</v>
      </c>
      <c r="R193" s="1256"/>
      <c r="S193" s="1278" t="str">
        <f t="shared" si="63"/>
        <v>2.06.03</v>
      </c>
      <c r="T193" s="1219" t="str">
        <f t="shared" si="78"/>
        <v>KOMPUTER</v>
      </c>
      <c r="U193" s="1218">
        <f t="shared" si="79"/>
        <v>4</v>
      </c>
      <c r="V193" s="1279">
        <f t="shared" si="66"/>
        <v>5066918.7879799996</v>
      </c>
      <c r="W193" s="1218">
        <f t="shared" si="67"/>
        <v>3</v>
      </c>
      <c r="X193" s="1280">
        <f t="shared" si="68"/>
        <v>15200756.363939999</v>
      </c>
      <c r="Y193" s="1281">
        <f t="shared" si="69"/>
        <v>5066918.7879799996</v>
      </c>
      <c r="Z193" s="1279">
        <f t="shared" si="70"/>
        <v>0</v>
      </c>
      <c r="AA193" s="1279">
        <f t="shared" si="71"/>
        <v>0</v>
      </c>
      <c r="AB193" s="1279">
        <f t="shared" si="72"/>
        <v>0</v>
      </c>
      <c r="AC193" s="1279">
        <f t="shared" si="73"/>
        <v>0</v>
      </c>
      <c r="AD193" s="1282">
        <f t="shared" si="64"/>
        <v>0</v>
      </c>
      <c r="AE193" s="1218">
        <f t="shared" si="80"/>
        <v>2011</v>
      </c>
      <c r="AF193" s="1283">
        <f t="shared" si="65"/>
        <v>0</v>
      </c>
      <c r="AG193" s="1284">
        <f t="shared" si="74"/>
        <v>20267675.151919998</v>
      </c>
      <c r="AH193" s="1285">
        <f t="shared" si="75"/>
        <v>20267675.151919998</v>
      </c>
      <c r="AI193" s="1286">
        <f t="shared" si="76"/>
        <v>20267675.151919998</v>
      </c>
      <c r="AJ193" s="1286">
        <f t="shared" si="77"/>
        <v>20267675.151919998</v>
      </c>
      <c r="AK193" s="1272"/>
      <c r="AL193" s="1203"/>
      <c r="AM193" s="1203"/>
      <c r="AN193" s="1203"/>
      <c r="AO193" s="1267"/>
      <c r="AP193" s="1268"/>
      <c r="AQ193" s="1268"/>
      <c r="AR193" s="1268"/>
    </row>
    <row r="194" spans="1:44" s="993" customFormat="1" ht="69" customHeight="1" x14ac:dyDescent="0.15">
      <c r="A194" s="1276" t="s">
        <v>1220</v>
      </c>
      <c r="B194" s="1276" t="str">
        <f t="shared" si="62"/>
        <v>02.06.03.06</v>
      </c>
      <c r="C194" s="1293">
        <v>168</v>
      </c>
      <c r="D194" s="1041" t="s">
        <v>1215</v>
      </c>
      <c r="E194" s="1026" t="s">
        <v>1041</v>
      </c>
      <c r="F194" s="1249" t="s">
        <v>128</v>
      </c>
      <c r="G194" s="1253" t="s">
        <v>150</v>
      </c>
      <c r="H194" s="1041" t="s">
        <v>128</v>
      </c>
      <c r="I194" s="1250" t="s">
        <v>495</v>
      </c>
      <c r="J194" s="1250">
        <v>2011</v>
      </c>
      <c r="K194" s="1041" t="s">
        <v>128</v>
      </c>
      <c r="L194" s="1041" t="s">
        <v>413</v>
      </c>
      <c r="M194" s="1041" t="s">
        <v>128</v>
      </c>
      <c r="N194" s="1041" t="s">
        <v>128</v>
      </c>
      <c r="O194" s="1041" t="s">
        <v>128</v>
      </c>
      <c r="P194" s="1250" t="s">
        <v>130</v>
      </c>
      <c r="Q194" s="1277">
        <v>10057643.310000001</v>
      </c>
      <c r="R194" s="1256"/>
      <c r="S194" s="1278" t="str">
        <f t="shared" si="63"/>
        <v>2.06.03</v>
      </c>
      <c r="T194" s="1219" t="str">
        <f t="shared" si="78"/>
        <v>KOMPUTER</v>
      </c>
      <c r="U194" s="1218">
        <f t="shared" si="79"/>
        <v>4</v>
      </c>
      <c r="V194" s="1279">
        <f t="shared" si="66"/>
        <v>2514410.8275000001</v>
      </c>
      <c r="W194" s="1218">
        <f t="shared" si="67"/>
        <v>3</v>
      </c>
      <c r="X194" s="1280">
        <f t="shared" si="68"/>
        <v>7543232.4824999999</v>
      </c>
      <c r="Y194" s="1281">
        <f t="shared" si="69"/>
        <v>2514410.8275000001</v>
      </c>
      <c r="Z194" s="1279">
        <f t="shared" si="70"/>
        <v>0</v>
      </c>
      <c r="AA194" s="1279">
        <f t="shared" si="71"/>
        <v>0</v>
      </c>
      <c r="AB194" s="1279">
        <f t="shared" si="72"/>
        <v>0</v>
      </c>
      <c r="AC194" s="1279">
        <f t="shared" si="73"/>
        <v>0</v>
      </c>
      <c r="AD194" s="1282">
        <f t="shared" si="64"/>
        <v>0</v>
      </c>
      <c r="AE194" s="1218">
        <f t="shared" si="80"/>
        <v>2011</v>
      </c>
      <c r="AF194" s="1283">
        <f t="shared" si="65"/>
        <v>0</v>
      </c>
      <c r="AG194" s="1284">
        <f t="shared" si="74"/>
        <v>10057643.310000001</v>
      </c>
      <c r="AH194" s="1285">
        <f t="shared" si="75"/>
        <v>10057643.310000001</v>
      </c>
      <c r="AI194" s="1286">
        <f t="shared" si="76"/>
        <v>10057643.310000001</v>
      </c>
      <c r="AJ194" s="1286">
        <f t="shared" si="77"/>
        <v>10057643.310000001</v>
      </c>
      <c r="AK194" s="1272"/>
      <c r="AL194" s="1203"/>
      <c r="AM194" s="1203"/>
      <c r="AN194" s="1203"/>
      <c r="AO194" s="1267"/>
      <c r="AP194" s="1268"/>
      <c r="AQ194" s="1268"/>
      <c r="AR194" s="1268"/>
    </row>
    <row r="195" spans="1:44" s="993" customFormat="1" ht="91" customHeight="1" x14ac:dyDescent="0.15">
      <c r="A195" s="1276" t="s">
        <v>1220</v>
      </c>
      <c r="B195" s="1276" t="str">
        <f t="shared" si="62"/>
        <v>02.06.03.02</v>
      </c>
      <c r="C195" s="1293">
        <v>169</v>
      </c>
      <c r="D195" s="1041" t="s">
        <v>678</v>
      </c>
      <c r="E195" s="1026" t="s">
        <v>1042</v>
      </c>
      <c r="F195" s="1249" t="s">
        <v>128</v>
      </c>
      <c r="G195" s="1253" t="s">
        <v>315</v>
      </c>
      <c r="H195" s="1041" t="s">
        <v>128</v>
      </c>
      <c r="I195" s="1250" t="s">
        <v>495</v>
      </c>
      <c r="J195" s="1250">
        <v>2011</v>
      </c>
      <c r="K195" s="1041" t="s">
        <v>128</v>
      </c>
      <c r="L195" s="1041" t="s">
        <v>410</v>
      </c>
      <c r="M195" s="1041" t="s">
        <v>128</v>
      </c>
      <c r="N195" s="1041" t="s">
        <v>128</v>
      </c>
      <c r="O195" s="1041" t="s">
        <v>128</v>
      </c>
      <c r="P195" s="1250" t="s">
        <v>130</v>
      </c>
      <c r="Q195" s="1277">
        <v>15086464.970000001</v>
      </c>
      <c r="R195" s="1020"/>
      <c r="S195" s="1278" t="str">
        <f t="shared" si="63"/>
        <v>2.06.03</v>
      </c>
      <c r="T195" s="1219" t="str">
        <f t="shared" si="78"/>
        <v>KOMPUTER</v>
      </c>
      <c r="U195" s="1218">
        <f t="shared" si="79"/>
        <v>4</v>
      </c>
      <c r="V195" s="1279">
        <f t="shared" si="66"/>
        <v>3771616.2425000002</v>
      </c>
      <c r="W195" s="1218">
        <f t="shared" si="67"/>
        <v>3</v>
      </c>
      <c r="X195" s="1280">
        <f t="shared" si="68"/>
        <v>11314848.727500001</v>
      </c>
      <c r="Y195" s="1281">
        <f t="shared" si="69"/>
        <v>3771616.2425000002</v>
      </c>
      <c r="Z195" s="1279">
        <f t="shared" si="70"/>
        <v>0</v>
      </c>
      <c r="AA195" s="1279">
        <f t="shared" si="71"/>
        <v>0</v>
      </c>
      <c r="AB195" s="1279">
        <f t="shared" si="72"/>
        <v>0</v>
      </c>
      <c r="AC195" s="1279">
        <f t="shared" si="73"/>
        <v>0</v>
      </c>
      <c r="AD195" s="1282">
        <f t="shared" si="64"/>
        <v>0</v>
      </c>
      <c r="AE195" s="1218">
        <f t="shared" si="80"/>
        <v>2011</v>
      </c>
      <c r="AF195" s="1283">
        <f t="shared" si="65"/>
        <v>0</v>
      </c>
      <c r="AG195" s="1284">
        <f t="shared" si="74"/>
        <v>15086464.970000001</v>
      </c>
      <c r="AH195" s="1285">
        <f t="shared" si="75"/>
        <v>15086464.970000001</v>
      </c>
      <c r="AI195" s="1286">
        <f t="shared" si="76"/>
        <v>15086464.970000001</v>
      </c>
      <c r="AJ195" s="1286">
        <f t="shared" si="77"/>
        <v>15086464.970000001</v>
      </c>
      <c r="AK195" s="1272"/>
      <c r="AL195" s="1203"/>
      <c r="AM195" s="1203"/>
      <c r="AN195" s="1203"/>
      <c r="AO195" s="1267"/>
      <c r="AP195" s="1268"/>
      <c r="AQ195" s="1268"/>
      <c r="AR195" s="1268"/>
    </row>
    <row r="196" spans="1:44" s="993" customFormat="1" ht="86" customHeight="1" x14ac:dyDescent="0.15">
      <c r="A196" s="1276" t="s">
        <v>1220</v>
      </c>
      <c r="B196" s="1276" t="str">
        <f t="shared" si="62"/>
        <v>02.06.03.02</v>
      </c>
      <c r="C196" s="1293">
        <v>170</v>
      </c>
      <c r="D196" s="1041" t="s">
        <v>678</v>
      </c>
      <c r="E196" s="1026" t="s">
        <v>1042</v>
      </c>
      <c r="F196" s="1249" t="s">
        <v>128</v>
      </c>
      <c r="G196" s="1253" t="s">
        <v>315</v>
      </c>
      <c r="H196" s="1041" t="s">
        <v>128</v>
      </c>
      <c r="I196" s="1250" t="s">
        <v>495</v>
      </c>
      <c r="J196" s="1250">
        <v>2011</v>
      </c>
      <c r="K196" s="1041" t="s">
        <v>128</v>
      </c>
      <c r="L196" s="1041" t="s">
        <v>412</v>
      </c>
      <c r="M196" s="1041" t="s">
        <v>128</v>
      </c>
      <c r="N196" s="1041" t="s">
        <v>128</v>
      </c>
      <c r="O196" s="1041" t="s">
        <v>128</v>
      </c>
      <c r="P196" s="1250" t="s">
        <v>130</v>
      </c>
      <c r="Q196" s="1277">
        <v>15086464.970000001</v>
      </c>
      <c r="R196" s="1020"/>
      <c r="S196" s="1278" t="str">
        <f t="shared" si="63"/>
        <v>2.06.03</v>
      </c>
      <c r="T196" s="1219" t="str">
        <f t="shared" si="78"/>
        <v>KOMPUTER</v>
      </c>
      <c r="U196" s="1218">
        <f t="shared" si="79"/>
        <v>4</v>
      </c>
      <c r="V196" s="1279">
        <f t="shared" si="66"/>
        <v>3771616.2425000002</v>
      </c>
      <c r="W196" s="1218">
        <f t="shared" si="67"/>
        <v>3</v>
      </c>
      <c r="X196" s="1280">
        <f t="shared" si="68"/>
        <v>11314848.727500001</v>
      </c>
      <c r="Y196" s="1281">
        <f t="shared" si="69"/>
        <v>3771616.2425000002</v>
      </c>
      <c r="Z196" s="1279">
        <f t="shared" si="70"/>
        <v>0</v>
      </c>
      <c r="AA196" s="1279">
        <f t="shared" si="71"/>
        <v>0</v>
      </c>
      <c r="AB196" s="1279">
        <f t="shared" si="72"/>
        <v>0</v>
      </c>
      <c r="AC196" s="1279">
        <f t="shared" si="73"/>
        <v>0</v>
      </c>
      <c r="AD196" s="1282">
        <f t="shared" si="64"/>
        <v>0</v>
      </c>
      <c r="AE196" s="1218">
        <f t="shared" si="80"/>
        <v>2011</v>
      </c>
      <c r="AF196" s="1283">
        <f t="shared" si="65"/>
        <v>0</v>
      </c>
      <c r="AG196" s="1284">
        <f t="shared" si="74"/>
        <v>15086464.970000001</v>
      </c>
      <c r="AH196" s="1285">
        <f t="shared" si="75"/>
        <v>15086464.970000001</v>
      </c>
      <c r="AI196" s="1286">
        <f t="shared" si="76"/>
        <v>15086464.970000001</v>
      </c>
      <c r="AJ196" s="1286">
        <f t="shared" si="77"/>
        <v>15086464.970000001</v>
      </c>
      <c r="AK196" s="1272"/>
      <c r="AL196" s="1203"/>
      <c r="AM196" s="1203"/>
      <c r="AN196" s="1203"/>
      <c r="AO196" s="1267"/>
      <c r="AP196" s="1268"/>
      <c r="AQ196" s="1268"/>
      <c r="AR196" s="1268"/>
    </row>
    <row r="197" spans="1:44" s="993" customFormat="1" ht="89" customHeight="1" x14ac:dyDescent="0.15">
      <c r="A197" s="1276" t="s">
        <v>1220</v>
      </c>
      <c r="B197" s="1276" t="str">
        <f t="shared" si="62"/>
        <v>02.06.03.02</v>
      </c>
      <c r="C197" s="1293">
        <v>171</v>
      </c>
      <c r="D197" s="1041" t="s">
        <v>678</v>
      </c>
      <c r="E197" s="1026" t="s">
        <v>1042</v>
      </c>
      <c r="F197" s="1249" t="s">
        <v>128</v>
      </c>
      <c r="G197" s="1253" t="s">
        <v>315</v>
      </c>
      <c r="H197" s="1041" t="s">
        <v>128</v>
      </c>
      <c r="I197" s="1250" t="s">
        <v>495</v>
      </c>
      <c r="J197" s="1250">
        <v>2011</v>
      </c>
      <c r="K197" s="1041" t="s">
        <v>128</v>
      </c>
      <c r="L197" s="1041" t="s">
        <v>411</v>
      </c>
      <c r="M197" s="1041" t="s">
        <v>128</v>
      </c>
      <c r="N197" s="1041" t="s">
        <v>128</v>
      </c>
      <c r="O197" s="1041" t="s">
        <v>128</v>
      </c>
      <c r="P197" s="1250" t="s">
        <v>130</v>
      </c>
      <c r="Q197" s="1277">
        <v>15086464.970000001</v>
      </c>
      <c r="R197" s="1020"/>
      <c r="S197" s="1278" t="str">
        <f t="shared" si="63"/>
        <v>2.06.03</v>
      </c>
      <c r="T197" s="1219" t="str">
        <f t="shared" si="78"/>
        <v>KOMPUTER</v>
      </c>
      <c r="U197" s="1218">
        <f t="shared" si="79"/>
        <v>4</v>
      </c>
      <c r="V197" s="1279">
        <f t="shared" si="66"/>
        <v>3771616.2425000002</v>
      </c>
      <c r="W197" s="1218">
        <f t="shared" si="67"/>
        <v>3</v>
      </c>
      <c r="X197" s="1280">
        <f t="shared" si="68"/>
        <v>11314848.727500001</v>
      </c>
      <c r="Y197" s="1281">
        <f t="shared" si="69"/>
        <v>3771616.2425000002</v>
      </c>
      <c r="Z197" s="1279">
        <f t="shared" si="70"/>
        <v>0</v>
      </c>
      <c r="AA197" s="1279">
        <f t="shared" si="71"/>
        <v>0</v>
      </c>
      <c r="AB197" s="1279">
        <f t="shared" si="72"/>
        <v>0</v>
      </c>
      <c r="AC197" s="1279">
        <f t="shared" si="73"/>
        <v>0</v>
      </c>
      <c r="AD197" s="1282">
        <f t="shared" si="64"/>
        <v>0</v>
      </c>
      <c r="AE197" s="1218">
        <f t="shared" si="80"/>
        <v>2011</v>
      </c>
      <c r="AF197" s="1283">
        <f t="shared" si="65"/>
        <v>0</v>
      </c>
      <c r="AG197" s="1284">
        <f t="shared" si="74"/>
        <v>15086464.970000001</v>
      </c>
      <c r="AH197" s="1285">
        <f t="shared" si="75"/>
        <v>15086464.970000001</v>
      </c>
      <c r="AI197" s="1286">
        <f t="shared" si="76"/>
        <v>15086464.970000001</v>
      </c>
      <c r="AJ197" s="1286">
        <f t="shared" si="77"/>
        <v>15086464.970000001</v>
      </c>
      <c r="AK197" s="1272"/>
      <c r="AL197" s="1203"/>
      <c r="AM197" s="1203"/>
      <c r="AN197" s="1203"/>
      <c r="AO197" s="1267"/>
      <c r="AP197" s="1268"/>
      <c r="AQ197" s="1268"/>
      <c r="AR197" s="1268"/>
    </row>
    <row r="198" spans="1:44" s="993" customFormat="1" ht="38" customHeight="1" x14ac:dyDescent="0.15">
      <c r="A198" s="1276" t="s">
        <v>1220</v>
      </c>
      <c r="B198" s="1276" t="str">
        <f t="shared" si="62"/>
        <v>02.06.03.05</v>
      </c>
      <c r="C198" s="1293">
        <v>172</v>
      </c>
      <c r="D198" s="1041" t="s">
        <v>218</v>
      </c>
      <c r="E198" s="1026" t="s">
        <v>1043</v>
      </c>
      <c r="F198" s="1249" t="s">
        <v>128</v>
      </c>
      <c r="G198" s="1253" t="s">
        <v>316</v>
      </c>
      <c r="H198" s="1250" t="s">
        <v>317</v>
      </c>
      <c r="I198" s="1250" t="s">
        <v>495</v>
      </c>
      <c r="J198" s="1250">
        <v>2011</v>
      </c>
      <c r="K198" s="1041" t="s">
        <v>128</v>
      </c>
      <c r="L198" s="1041" t="s">
        <v>415</v>
      </c>
      <c r="M198" s="1041" t="s">
        <v>128</v>
      </c>
      <c r="N198" s="1041" t="s">
        <v>128</v>
      </c>
      <c r="O198" s="1041" t="s">
        <v>128</v>
      </c>
      <c r="P198" s="1250" t="s">
        <v>130</v>
      </c>
      <c r="Q198" s="1277">
        <v>2011528.66</v>
      </c>
      <c r="R198" s="1256"/>
      <c r="S198" s="1278" t="str">
        <f t="shared" si="63"/>
        <v>2.06.03</v>
      </c>
      <c r="T198" s="1219" t="str">
        <f t="shared" si="78"/>
        <v>KOMPUTER</v>
      </c>
      <c r="U198" s="1218">
        <f t="shared" si="79"/>
        <v>4</v>
      </c>
      <c r="V198" s="1279">
        <f t="shared" si="66"/>
        <v>502882.16499999998</v>
      </c>
      <c r="W198" s="1218">
        <f t="shared" si="67"/>
        <v>3</v>
      </c>
      <c r="X198" s="1280">
        <f t="shared" si="68"/>
        <v>1508646.4949999999</v>
      </c>
      <c r="Y198" s="1281">
        <f t="shared" si="69"/>
        <v>502882.16499999998</v>
      </c>
      <c r="Z198" s="1279">
        <f t="shared" si="70"/>
        <v>0</v>
      </c>
      <c r="AA198" s="1279">
        <f t="shared" si="71"/>
        <v>0</v>
      </c>
      <c r="AB198" s="1279">
        <f t="shared" si="72"/>
        <v>0</v>
      </c>
      <c r="AC198" s="1279">
        <f t="shared" si="73"/>
        <v>0</v>
      </c>
      <c r="AD198" s="1282">
        <f t="shared" si="64"/>
        <v>0</v>
      </c>
      <c r="AE198" s="1218">
        <f t="shared" si="80"/>
        <v>2011</v>
      </c>
      <c r="AF198" s="1283">
        <f t="shared" si="65"/>
        <v>0</v>
      </c>
      <c r="AG198" s="1284">
        <f t="shared" si="74"/>
        <v>2011528.66</v>
      </c>
      <c r="AH198" s="1285">
        <f t="shared" si="75"/>
        <v>2011528.66</v>
      </c>
      <c r="AI198" s="1286">
        <f t="shared" si="76"/>
        <v>2011528.66</v>
      </c>
      <c r="AJ198" s="1286">
        <f t="shared" si="77"/>
        <v>2011528.66</v>
      </c>
      <c r="AK198" s="1272"/>
      <c r="AL198" s="1203"/>
      <c r="AM198" s="1203"/>
      <c r="AN198" s="1203"/>
      <c r="AO198" s="1267"/>
      <c r="AP198" s="1268"/>
      <c r="AQ198" s="1268"/>
      <c r="AR198" s="1268"/>
    </row>
    <row r="199" spans="1:44" s="993" customFormat="1" ht="30" customHeight="1" x14ac:dyDescent="0.15">
      <c r="A199" s="1276" t="s">
        <v>1220</v>
      </c>
      <c r="B199" s="1276" t="str">
        <f t="shared" si="62"/>
        <v>02.06.03.03</v>
      </c>
      <c r="C199" s="1293">
        <v>173</v>
      </c>
      <c r="D199" s="1041" t="s">
        <v>1216</v>
      </c>
      <c r="E199" s="1026" t="s">
        <v>1044</v>
      </c>
      <c r="F199" s="1249" t="s">
        <v>128</v>
      </c>
      <c r="G199" s="1253" t="s">
        <v>1129</v>
      </c>
      <c r="H199" s="1041" t="s">
        <v>128</v>
      </c>
      <c r="I199" s="1250" t="s">
        <v>495</v>
      </c>
      <c r="J199" s="1250">
        <v>2011</v>
      </c>
      <c r="K199" s="1041" t="s">
        <v>128</v>
      </c>
      <c r="L199" s="1041" t="s">
        <v>128</v>
      </c>
      <c r="M199" s="1041" t="s">
        <v>128</v>
      </c>
      <c r="N199" s="1041" t="s">
        <v>128</v>
      </c>
      <c r="O199" s="1041" t="s">
        <v>128</v>
      </c>
      <c r="P199" s="1250" t="s">
        <v>130</v>
      </c>
      <c r="Q199" s="1277">
        <v>502882.17</v>
      </c>
      <c r="R199" s="1256"/>
      <c r="S199" s="1278" t="str">
        <f t="shared" si="63"/>
        <v>2.06.03</v>
      </c>
      <c r="T199" s="1219" t="str">
        <f t="shared" si="78"/>
        <v>KOMPUTER</v>
      </c>
      <c r="U199" s="1218">
        <f t="shared" si="79"/>
        <v>4</v>
      </c>
      <c r="V199" s="1279">
        <f t="shared" si="66"/>
        <v>125720.5425</v>
      </c>
      <c r="W199" s="1218">
        <f t="shared" si="67"/>
        <v>3</v>
      </c>
      <c r="X199" s="1280">
        <f t="shared" si="68"/>
        <v>377161.6275</v>
      </c>
      <c r="Y199" s="1281">
        <f t="shared" si="69"/>
        <v>125720.5425</v>
      </c>
      <c r="Z199" s="1279">
        <f t="shared" si="70"/>
        <v>0</v>
      </c>
      <c r="AA199" s="1279">
        <f t="shared" si="71"/>
        <v>0</v>
      </c>
      <c r="AB199" s="1279">
        <f t="shared" si="72"/>
        <v>0</v>
      </c>
      <c r="AC199" s="1279">
        <f t="shared" si="73"/>
        <v>0</v>
      </c>
      <c r="AD199" s="1282">
        <f t="shared" si="64"/>
        <v>0</v>
      </c>
      <c r="AE199" s="1218">
        <f t="shared" si="80"/>
        <v>2011</v>
      </c>
      <c r="AF199" s="1283">
        <f t="shared" si="65"/>
        <v>0</v>
      </c>
      <c r="AG199" s="1284">
        <f t="shared" si="74"/>
        <v>502882.17</v>
      </c>
      <c r="AH199" s="1285">
        <f t="shared" si="75"/>
        <v>502882.17</v>
      </c>
      <c r="AI199" s="1286">
        <f t="shared" si="76"/>
        <v>502882.17</v>
      </c>
      <c r="AJ199" s="1286">
        <f t="shared" si="77"/>
        <v>502882.17</v>
      </c>
      <c r="AK199" s="1272"/>
      <c r="AL199" s="1203"/>
      <c r="AM199" s="1203"/>
      <c r="AN199" s="1203"/>
      <c r="AO199" s="1267"/>
      <c r="AP199" s="1268"/>
      <c r="AQ199" s="1268"/>
      <c r="AR199" s="1268"/>
    </row>
    <row r="200" spans="1:44" s="993" customFormat="1" ht="30" customHeight="1" x14ac:dyDescent="0.15">
      <c r="A200" s="1276" t="s">
        <v>1220</v>
      </c>
      <c r="B200" s="1276" t="str">
        <f t="shared" si="62"/>
        <v>02.06.02.01</v>
      </c>
      <c r="C200" s="1293">
        <v>174</v>
      </c>
      <c r="D200" s="1041" t="s">
        <v>1225</v>
      </c>
      <c r="E200" s="1027" t="s">
        <v>1045</v>
      </c>
      <c r="F200" s="1249" t="s">
        <v>128</v>
      </c>
      <c r="G200" s="1250" t="s">
        <v>1130</v>
      </c>
      <c r="H200" s="1041" t="s">
        <v>128</v>
      </c>
      <c r="I200" s="1250" t="s">
        <v>495</v>
      </c>
      <c r="J200" s="1250">
        <v>2011</v>
      </c>
      <c r="K200" s="1041" t="s">
        <v>128</v>
      </c>
      <c r="L200" s="1041" t="s">
        <v>128</v>
      </c>
      <c r="M200" s="1041" t="s">
        <v>128</v>
      </c>
      <c r="N200" s="1041" t="s">
        <v>128</v>
      </c>
      <c r="O200" s="1041" t="s">
        <v>128</v>
      </c>
      <c r="P200" s="1250" t="s">
        <v>130</v>
      </c>
      <c r="Q200" s="1277">
        <v>17600875.800000001</v>
      </c>
      <c r="R200" s="1256"/>
      <c r="S200" s="1278" t="str">
        <f t="shared" si="63"/>
        <v>2.06.02</v>
      </c>
      <c r="T200" s="1219" t="str">
        <f t="shared" si="78"/>
        <v>ALAT RUMAH TANGGA</v>
      </c>
      <c r="U200" s="1218">
        <f t="shared" si="79"/>
        <v>5</v>
      </c>
      <c r="V200" s="1279">
        <f t="shared" si="66"/>
        <v>3520175.16</v>
      </c>
      <c r="W200" s="1218">
        <f t="shared" si="67"/>
        <v>3</v>
      </c>
      <c r="X200" s="1280">
        <f t="shared" si="68"/>
        <v>10560525.48</v>
      </c>
      <c r="Y200" s="1281">
        <f t="shared" si="69"/>
        <v>3520175.16</v>
      </c>
      <c r="Z200" s="1279">
        <f t="shared" si="70"/>
        <v>3520175.16</v>
      </c>
      <c r="AA200" s="1279">
        <f t="shared" si="71"/>
        <v>0</v>
      </c>
      <c r="AB200" s="1279">
        <f t="shared" si="72"/>
        <v>0</v>
      </c>
      <c r="AC200" s="1279">
        <f t="shared" si="73"/>
        <v>0</v>
      </c>
      <c r="AD200" s="1282">
        <f t="shared" si="64"/>
        <v>0</v>
      </c>
      <c r="AE200" s="1218">
        <f t="shared" si="80"/>
        <v>2011</v>
      </c>
      <c r="AF200" s="1283">
        <f t="shared" si="65"/>
        <v>0</v>
      </c>
      <c r="AG200" s="1284">
        <f t="shared" si="74"/>
        <v>17600875.800000001</v>
      </c>
      <c r="AH200" s="1285">
        <f t="shared" si="75"/>
        <v>17600875.800000001</v>
      </c>
      <c r="AI200" s="1286">
        <f t="shared" si="76"/>
        <v>17600875.800000001</v>
      </c>
      <c r="AJ200" s="1286">
        <f t="shared" si="77"/>
        <v>17600875.800000001</v>
      </c>
      <c r="AK200" s="1272">
        <f>AI200+AI241</f>
        <v>20586007.792800002</v>
      </c>
      <c r="AL200" s="1203"/>
      <c r="AM200" s="1203"/>
      <c r="AN200" s="1203"/>
      <c r="AO200" s="1267"/>
      <c r="AP200" s="1268"/>
      <c r="AQ200" s="1268"/>
      <c r="AR200" s="1268"/>
    </row>
    <row r="201" spans="1:44" s="993" customFormat="1" ht="38" customHeight="1" x14ac:dyDescent="0.15">
      <c r="A201" s="1276" t="s">
        <v>1220</v>
      </c>
      <c r="B201" s="1276" t="str">
        <f t="shared" si="62"/>
        <v>02.06.01.05</v>
      </c>
      <c r="C201" s="1293">
        <v>175</v>
      </c>
      <c r="D201" s="1041" t="s">
        <v>1211</v>
      </c>
      <c r="E201" s="1027" t="s">
        <v>1046</v>
      </c>
      <c r="F201" s="1249" t="s">
        <v>128</v>
      </c>
      <c r="G201" s="1254" t="s">
        <v>128</v>
      </c>
      <c r="H201" s="1250" t="s">
        <v>320</v>
      </c>
      <c r="I201" s="1255" t="s">
        <v>1160</v>
      </c>
      <c r="J201" s="1250">
        <v>2011</v>
      </c>
      <c r="K201" s="1041" t="s">
        <v>128</v>
      </c>
      <c r="L201" s="1041" t="s">
        <v>128</v>
      </c>
      <c r="M201" s="1041" t="s">
        <v>128</v>
      </c>
      <c r="N201" s="1041" t="s">
        <v>128</v>
      </c>
      <c r="O201" s="1041" t="s">
        <v>128</v>
      </c>
      <c r="P201" s="1250" t="s">
        <v>130</v>
      </c>
      <c r="Q201" s="1277">
        <v>16016391.98</v>
      </c>
      <c r="R201" s="1256"/>
      <c r="S201" s="1278" t="str">
        <f t="shared" si="63"/>
        <v>2.06.01</v>
      </c>
      <c r="T201" s="1219" t="str">
        <f t="shared" si="78"/>
        <v>ALAT KANTOR</v>
      </c>
      <c r="U201" s="1218">
        <f t="shared" si="79"/>
        <v>5</v>
      </c>
      <c r="V201" s="1279">
        <f t="shared" si="66"/>
        <v>3203278.3960000002</v>
      </c>
      <c r="W201" s="1218">
        <f t="shared" si="67"/>
        <v>3</v>
      </c>
      <c r="X201" s="1280">
        <f t="shared" si="68"/>
        <v>9609835.188000001</v>
      </c>
      <c r="Y201" s="1281">
        <f t="shared" si="69"/>
        <v>3203278.3960000002</v>
      </c>
      <c r="Z201" s="1279">
        <f t="shared" si="70"/>
        <v>3203278.3960000002</v>
      </c>
      <c r="AA201" s="1279">
        <f t="shared" si="71"/>
        <v>0</v>
      </c>
      <c r="AB201" s="1279">
        <f t="shared" si="72"/>
        <v>0</v>
      </c>
      <c r="AC201" s="1279">
        <f t="shared" si="73"/>
        <v>0</v>
      </c>
      <c r="AD201" s="1282">
        <f t="shared" si="64"/>
        <v>0</v>
      </c>
      <c r="AE201" s="1218">
        <f t="shared" si="80"/>
        <v>2011</v>
      </c>
      <c r="AF201" s="1283">
        <f t="shared" si="65"/>
        <v>0</v>
      </c>
      <c r="AG201" s="1284">
        <f t="shared" si="74"/>
        <v>16016391.98</v>
      </c>
      <c r="AH201" s="1285">
        <f t="shared" si="75"/>
        <v>16016391.98</v>
      </c>
      <c r="AI201" s="1286">
        <f t="shared" si="76"/>
        <v>16016391.98</v>
      </c>
      <c r="AJ201" s="1286">
        <f t="shared" si="77"/>
        <v>16016391.98</v>
      </c>
      <c r="AK201" s="1272"/>
      <c r="AL201" s="1203"/>
      <c r="AM201" s="1203"/>
      <c r="AN201" s="1203"/>
      <c r="AO201" s="1267"/>
      <c r="AP201" s="1268"/>
      <c r="AQ201" s="1268"/>
      <c r="AR201" s="1268"/>
    </row>
    <row r="202" spans="1:44" s="993" customFormat="1" ht="30" customHeight="1" x14ac:dyDescent="0.15">
      <c r="A202" s="1276" t="s">
        <v>1220</v>
      </c>
      <c r="B202" s="1276" t="str">
        <f t="shared" si="62"/>
        <v>02.06.03.02</v>
      </c>
      <c r="C202" s="1293">
        <v>176</v>
      </c>
      <c r="D202" s="1041" t="s">
        <v>678</v>
      </c>
      <c r="E202" s="1019" t="s">
        <v>1047</v>
      </c>
      <c r="F202" s="1249" t="s">
        <v>128</v>
      </c>
      <c r="G202" s="1250" t="s">
        <v>322</v>
      </c>
      <c r="H202" s="1041" t="s">
        <v>128</v>
      </c>
      <c r="I202" s="1250" t="s">
        <v>495</v>
      </c>
      <c r="J202" s="1250">
        <v>2011</v>
      </c>
      <c r="K202" s="1041" t="s">
        <v>128</v>
      </c>
      <c r="L202" s="1041" t="s">
        <v>416</v>
      </c>
      <c r="M202" s="1041" t="s">
        <v>128</v>
      </c>
      <c r="N202" s="1041" t="s">
        <v>128</v>
      </c>
      <c r="O202" s="1041" t="s">
        <v>128</v>
      </c>
      <c r="P202" s="1250" t="s">
        <v>130</v>
      </c>
      <c r="Q202" s="1277">
        <v>17795991.09</v>
      </c>
      <c r="R202" s="1256"/>
      <c r="S202" s="1278" t="str">
        <f t="shared" si="63"/>
        <v>2.06.03</v>
      </c>
      <c r="T202" s="1219" t="str">
        <f t="shared" si="78"/>
        <v>KOMPUTER</v>
      </c>
      <c r="U202" s="1218">
        <f t="shared" si="79"/>
        <v>4</v>
      </c>
      <c r="V202" s="1279">
        <f t="shared" si="66"/>
        <v>4448997.7725</v>
      </c>
      <c r="W202" s="1218">
        <f t="shared" si="67"/>
        <v>3</v>
      </c>
      <c r="X202" s="1280">
        <f t="shared" si="68"/>
        <v>13346993.317499999</v>
      </c>
      <c r="Y202" s="1281">
        <f t="shared" si="69"/>
        <v>4448997.7725</v>
      </c>
      <c r="Z202" s="1279">
        <f t="shared" si="70"/>
        <v>0</v>
      </c>
      <c r="AA202" s="1279">
        <f t="shared" si="71"/>
        <v>0</v>
      </c>
      <c r="AB202" s="1279">
        <f t="shared" si="72"/>
        <v>0</v>
      </c>
      <c r="AC202" s="1279">
        <f t="shared" si="73"/>
        <v>0</v>
      </c>
      <c r="AD202" s="1282">
        <f t="shared" si="64"/>
        <v>0</v>
      </c>
      <c r="AE202" s="1218">
        <f t="shared" si="80"/>
        <v>2011</v>
      </c>
      <c r="AF202" s="1283">
        <f t="shared" si="65"/>
        <v>0</v>
      </c>
      <c r="AG202" s="1284">
        <f t="shared" si="74"/>
        <v>17795991.09</v>
      </c>
      <c r="AH202" s="1285">
        <f t="shared" si="75"/>
        <v>17795991.09</v>
      </c>
      <c r="AI202" s="1286">
        <f t="shared" si="76"/>
        <v>17795991.09</v>
      </c>
      <c r="AJ202" s="1286">
        <f t="shared" si="77"/>
        <v>17795991.09</v>
      </c>
      <c r="AK202" s="1272"/>
      <c r="AL202" s="1203"/>
      <c r="AM202" s="1203"/>
      <c r="AN202" s="1203"/>
      <c r="AO202" s="1267"/>
      <c r="AP202" s="1268"/>
      <c r="AQ202" s="1268"/>
      <c r="AR202" s="1268"/>
    </row>
    <row r="203" spans="1:44" s="993" customFormat="1" ht="30" customHeight="1" x14ac:dyDescent="0.15">
      <c r="A203" s="1276" t="s">
        <v>1220</v>
      </c>
      <c r="B203" s="1276" t="str">
        <f t="shared" si="62"/>
        <v>02.06.03.05</v>
      </c>
      <c r="C203" s="1293">
        <v>177</v>
      </c>
      <c r="D203" s="1250" t="s">
        <v>340</v>
      </c>
      <c r="E203" s="1019" t="s">
        <v>1048</v>
      </c>
      <c r="F203" s="1249" t="s">
        <v>128</v>
      </c>
      <c r="G203" s="1250" t="s">
        <v>323</v>
      </c>
      <c r="H203" s="1041" t="s">
        <v>128</v>
      </c>
      <c r="I203" s="1250" t="s">
        <v>495</v>
      </c>
      <c r="J203" s="1250">
        <v>2011</v>
      </c>
      <c r="K203" s="1041" t="s">
        <v>128</v>
      </c>
      <c r="L203" s="1041" t="s">
        <v>420</v>
      </c>
      <c r="M203" s="1041" t="s">
        <v>128</v>
      </c>
      <c r="N203" s="1041" t="s">
        <v>128</v>
      </c>
      <c r="O203" s="1041" t="s">
        <v>128</v>
      </c>
      <c r="P203" s="1250" t="s">
        <v>130</v>
      </c>
      <c r="Q203" s="1277">
        <v>3892873.05</v>
      </c>
      <c r="R203" s="1256"/>
      <c r="S203" s="1278" t="str">
        <f t="shared" si="63"/>
        <v>2.06.03</v>
      </c>
      <c r="T203" s="1219" t="str">
        <f t="shared" si="78"/>
        <v>KOMPUTER</v>
      </c>
      <c r="U203" s="1218">
        <f t="shared" si="79"/>
        <v>4</v>
      </c>
      <c r="V203" s="1279">
        <f t="shared" si="66"/>
        <v>973218.26249999995</v>
      </c>
      <c r="W203" s="1218">
        <f t="shared" si="67"/>
        <v>3</v>
      </c>
      <c r="X203" s="1280">
        <f t="shared" si="68"/>
        <v>2919654.7874999996</v>
      </c>
      <c r="Y203" s="1281">
        <f t="shared" si="69"/>
        <v>973218.26249999995</v>
      </c>
      <c r="Z203" s="1279">
        <f t="shared" si="70"/>
        <v>0</v>
      </c>
      <c r="AA203" s="1279">
        <f t="shared" si="71"/>
        <v>0</v>
      </c>
      <c r="AB203" s="1279">
        <f t="shared" si="72"/>
        <v>0</v>
      </c>
      <c r="AC203" s="1279">
        <f t="shared" si="73"/>
        <v>0</v>
      </c>
      <c r="AD203" s="1282">
        <f t="shared" si="64"/>
        <v>0</v>
      </c>
      <c r="AE203" s="1218">
        <f t="shared" si="80"/>
        <v>2011</v>
      </c>
      <c r="AF203" s="1283">
        <f t="shared" si="65"/>
        <v>0</v>
      </c>
      <c r="AG203" s="1284">
        <f t="shared" si="74"/>
        <v>3892873.05</v>
      </c>
      <c r="AH203" s="1285">
        <f t="shared" si="75"/>
        <v>3892873.05</v>
      </c>
      <c r="AI203" s="1286">
        <f t="shared" si="76"/>
        <v>3892873.05</v>
      </c>
      <c r="AJ203" s="1286">
        <f t="shared" si="77"/>
        <v>3892873.05</v>
      </c>
      <c r="AK203" s="1272"/>
      <c r="AL203" s="1203"/>
      <c r="AM203" s="1203"/>
      <c r="AN203" s="1203"/>
      <c r="AO203" s="1267"/>
      <c r="AP203" s="1268"/>
      <c r="AQ203" s="1268"/>
      <c r="AR203" s="1268"/>
    </row>
    <row r="204" spans="1:44" s="993" customFormat="1" ht="30" customHeight="1" x14ac:dyDescent="0.15">
      <c r="A204" s="1276" t="s">
        <v>1220</v>
      </c>
      <c r="B204" s="1276" t="str">
        <f t="shared" ref="B204:B267" si="81">LEFT(D204,11)</f>
        <v>02.06.03.02</v>
      </c>
      <c r="C204" s="1293">
        <v>178</v>
      </c>
      <c r="D204" s="1250" t="s">
        <v>144</v>
      </c>
      <c r="E204" s="1019" t="s">
        <v>1049</v>
      </c>
      <c r="F204" s="1249" t="s">
        <v>128</v>
      </c>
      <c r="G204" s="1250" t="s">
        <v>324</v>
      </c>
      <c r="H204" s="1250" t="s">
        <v>325</v>
      </c>
      <c r="I204" s="1250" t="s">
        <v>495</v>
      </c>
      <c r="J204" s="1250">
        <v>2011</v>
      </c>
      <c r="K204" s="1041" t="s">
        <v>128</v>
      </c>
      <c r="L204" s="1041" t="s">
        <v>417</v>
      </c>
      <c r="M204" s="1041" t="s">
        <v>128</v>
      </c>
      <c r="N204" s="1041" t="s">
        <v>128</v>
      </c>
      <c r="O204" s="1041" t="s">
        <v>128</v>
      </c>
      <c r="P204" s="1250" t="s">
        <v>130</v>
      </c>
      <c r="Q204" s="1277">
        <v>18700000</v>
      </c>
      <c r="R204" s="1256"/>
      <c r="S204" s="1278" t="str">
        <f t="shared" si="63"/>
        <v>2.06.03</v>
      </c>
      <c r="T204" s="1219" t="str">
        <f t="shared" si="78"/>
        <v>KOMPUTER</v>
      </c>
      <c r="U204" s="1218">
        <f t="shared" si="79"/>
        <v>4</v>
      </c>
      <c r="V204" s="1279">
        <f t="shared" si="66"/>
        <v>4675000</v>
      </c>
      <c r="W204" s="1218">
        <f t="shared" si="67"/>
        <v>3</v>
      </c>
      <c r="X204" s="1280">
        <f t="shared" si="68"/>
        <v>14025000</v>
      </c>
      <c r="Y204" s="1281">
        <f t="shared" si="69"/>
        <v>4675000</v>
      </c>
      <c r="Z204" s="1279">
        <f t="shared" si="70"/>
        <v>0</v>
      </c>
      <c r="AA204" s="1279">
        <f t="shared" si="71"/>
        <v>0</v>
      </c>
      <c r="AB204" s="1279">
        <f t="shared" si="72"/>
        <v>0</v>
      </c>
      <c r="AC204" s="1279">
        <f t="shared" si="73"/>
        <v>0</v>
      </c>
      <c r="AD204" s="1282">
        <f t="shared" si="64"/>
        <v>0</v>
      </c>
      <c r="AE204" s="1218">
        <f t="shared" si="80"/>
        <v>2011</v>
      </c>
      <c r="AF204" s="1283">
        <f t="shared" si="65"/>
        <v>0</v>
      </c>
      <c r="AG204" s="1284">
        <f t="shared" si="74"/>
        <v>18700000</v>
      </c>
      <c r="AH204" s="1285">
        <f t="shared" si="75"/>
        <v>18700000</v>
      </c>
      <c r="AI204" s="1286">
        <f t="shared" si="76"/>
        <v>18700000</v>
      </c>
      <c r="AJ204" s="1286">
        <f t="shared" si="77"/>
        <v>18700000</v>
      </c>
      <c r="AK204" s="1272"/>
      <c r="AL204" s="1203"/>
      <c r="AM204" s="1203"/>
      <c r="AN204" s="1203"/>
      <c r="AO204" s="1267"/>
      <c r="AP204" s="1268"/>
      <c r="AQ204" s="1268"/>
      <c r="AR204" s="1268"/>
    </row>
    <row r="205" spans="1:44" s="993" customFormat="1" ht="45" customHeight="1" x14ac:dyDescent="0.15">
      <c r="A205" s="1276" t="s">
        <v>1220</v>
      </c>
      <c r="B205" s="1276" t="str">
        <f t="shared" si="81"/>
        <v>02.06.03.02</v>
      </c>
      <c r="C205" s="1293">
        <v>179</v>
      </c>
      <c r="D205" s="1250" t="s">
        <v>144</v>
      </c>
      <c r="E205" s="1019" t="s">
        <v>1049</v>
      </c>
      <c r="F205" s="1249" t="s">
        <v>128</v>
      </c>
      <c r="G205" s="1250" t="s">
        <v>1131</v>
      </c>
      <c r="H205" s="1250" t="s">
        <v>327</v>
      </c>
      <c r="I205" s="1250" t="s">
        <v>495</v>
      </c>
      <c r="J205" s="1250">
        <v>2011</v>
      </c>
      <c r="K205" s="1041" t="s">
        <v>128</v>
      </c>
      <c r="L205" s="1041" t="s">
        <v>418</v>
      </c>
      <c r="M205" s="1041" t="s">
        <v>128</v>
      </c>
      <c r="N205" s="1041" t="s">
        <v>128</v>
      </c>
      <c r="O205" s="1041" t="s">
        <v>128</v>
      </c>
      <c r="P205" s="1250" t="s">
        <v>130</v>
      </c>
      <c r="Q205" s="1277">
        <v>9130000</v>
      </c>
      <c r="R205" s="1256"/>
      <c r="S205" s="1278" t="str">
        <f t="shared" si="63"/>
        <v>2.06.03</v>
      </c>
      <c r="T205" s="1219" t="str">
        <f t="shared" si="78"/>
        <v>KOMPUTER</v>
      </c>
      <c r="U205" s="1218">
        <f t="shared" si="79"/>
        <v>4</v>
      </c>
      <c r="V205" s="1279">
        <f t="shared" si="66"/>
        <v>2282500</v>
      </c>
      <c r="W205" s="1218">
        <f t="shared" si="67"/>
        <v>3</v>
      </c>
      <c r="X205" s="1280">
        <f t="shared" si="68"/>
        <v>6847500</v>
      </c>
      <c r="Y205" s="1281">
        <f t="shared" si="69"/>
        <v>2282500</v>
      </c>
      <c r="Z205" s="1279">
        <f t="shared" si="70"/>
        <v>0</v>
      </c>
      <c r="AA205" s="1279">
        <f t="shared" si="71"/>
        <v>0</v>
      </c>
      <c r="AB205" s="1279">
        <f t="shared" si="72"/>
        <v>0</v>
      </c>
      <c r="AC205" s="1279">
        <f t="shared" si="73"/>
        <v>0</v>
      </c>
      <c r="AD205" s="1282">
        <f t="shared" si="64"/>
        <v>0</v>
      </c>
      <c r="AE205" s="1218">
        <f t="shared" si="80"/>
        <v>2011</v>
      </c>
      <c r="AF205" s="1283">
        <f t="shared" si="65"/>
        <v>0</v>
      </c>
      <c r="AG205" s="1284">
        <f t="shared" si="74"/>
        <v>9130000</v>
      </c>
      <c r="AH205" s="1285">
        <f t="shared" si="75"/>
        <v>9130000</v>
      </c>
      <c r="AI205" s="1286">
        <f t="shared" si="76"/>
        <v>9130000</v>
      </c>
      <c r="AJ205" s="1286">
        <f t="shared" si="77"/>
        <v>9130000</v>
      </c>
      <c r="AK205" s="1272"/>
      <c r="AL205" s="1203"/>
      <c r="AM205" s="1203"/>
      <c r="AN205" s="1203"/>
      <c r="AO205" s="1267"/>
      <c r="AP205" s="1268"/>
      <c r="AQ205" s="1268"/>
      <c r="AR205" s="1268"/>
    </row>
    <row r="206" spans="1:44" s="993" customFormat="1" ht="30" customHeight="1" x14ac:dyDescent="0.15">
      <c r="A206" s="1276" t="s">
        <v>1220</v>
      </c>
      <c r="B206" s="1276" t="str">
        <f t="shared" si="81"/>
        <v>02.06.03.05</v>
      </c>
      <c r="C206" s="1293">
        <v>180</v>
      </c>
      <c r="D206" s="1250" t="s">
        <v>340</v>
      </c>
      <c r="E206" s="1019" t="s">
        <v>1050</v>
      </c>
      <c r="F206" s="1249" t="s">
        <v>128</v>
      </c>
      <c r="G206" s="1250" t="s">
        <v>1132</v>
      </c>
      <c r="H206" s="1250" t="s">
        <v>328</v>
      </c>
      <c r="I206" s="1250" t="s">
        <v>495</v>
      </c>
      <c r="J206" s="1250">
        <v>2011</v>
      </c>
      <c r="K206" s="1041" t="s">
        <v>128</v>
      </c>
      <c r="L206" s="1041" t="s">
        <v>419</v>
      </c>
      <c r="M206" s="1041" t="s">
        <v>128</v>
      </c>
      <c r="N206" s="1041" t="s">
        <v>128</v>
      </c>
      <c r="O206" s="1041" t="s">
        <v>128</v>
      </c>
      <c r="P206" s="1250" t="s">
        <v>130</v>
      </c>
      <c r="Q206" s="1277">
        <v>4950000</v>
      </c>
      <c r="R206" s="1256"/>
      <c r="S206" s="1278" t="str">
        <f t="shared" si="63"/>
        <v>2.06.03</v>
      </c>
      <c r="T206" s="1219" t="str">
        <f t="shared" si="78"/>
        <v>KOMPUTER</v>
      </c>
      <c r="U206" s="1218">
        <f t="shared" si="79"/>
        <v>4</v>
      </c>
      <c r="V206" s="1279">
        <f t="shared" si="66"/>
        <v>1237500</v>
      </c>
      <c r="W206" s="1218">
        <f t="shared" si="67"/>
        <v>3</v>
      </c>
      <c r="X206" s="1280">
        <f t="shared" si="68"/>
        <v>3712500</v>
      </c>
      <c r="Y206" s="1281">
        <f t="shared" si="69"/>
        <v>1237500</v>
      </c>
      <c r="Z206" s="1279">
        <f t="shared" si="70"/>
        <v>0</v>
      </c>
      <c r="AA206" s="1279">
        <f t="shared" si="71"/>
        <v>0</v>
      </c>
      <c r="AB206" s="1279">
        <f t="shared" si="72"/>
        <v>0</v>
      </c>
      <c r="AC206" s="1279">
        <f t="shared" si="73"/>
        <v>0</v>
      </c>
      <c r="AD206" s="1282">
        <f t="shared" si="64"/>
        <v>0</v>
      </c>
      <c r="AE206" s="1218">
        <f t="shared" si="80"/>
        <v>2011</v>
      </c>
      <c r="AF206" s="1283">
        <f t="shared" si="65"/>
        <v>0</v>
      </c>
      <c r="AG206" s="1284">
        <f t="shared" si="74"/>
        <v>4950000</v>
      </c>
      <c r="AH206" s="1285">
        <f t="shared" si="75"/>
        <v>4950000</v>
      </c>
      <c r="AI206" s="1286">
        <f t="shared" si="76"/>
        <v>4950000</v>
      </c>
      <c r="AJ206" s="1286">
        <f t="shared" si="77"/>
        <v>4950000</v>
      </c>
      <c r="AK206" s="1272"/>
      <c r="AL206" s="1203"/>
      <c r="AM206" s="1203"/>
      <c r="AN206" s="1203"/>
      <c r="AO206" s="1267"/>
      <c r="AP206" s="1268"/>
      <c r="AQ206" s="1268"/>
      <c r="AR206" s="1268"/>
    </row>
    <row r="207" spans="1:44" s="993" customFormat="1" ht="30" customHeight="1" x14ac:dyDescent="0.15">
      <c r="A207" s="1276" t="s">
        <v>1220</v>
      </c>
      <c r="B207" s="1276" t="str">
        <f t="shared" si="81"/>
        <v>02.06.01.04</v>
      </c>
      <c r="C207" s="1293">
        <v>181</v>
      </c>
      <c r="D207" s="1250" t="s">
        <v>668</v>
      </c>
      <c r="E207" s="1019" t="s">
        <v>1051</v>
      </c>
      <c r="F207" s="1041"/>
      <c r="G207" s="1250" t="s">
        <v>447</v>
      </c>
      <c r="H207" s="1250"/>
      <c r="I207" s="1041" t="s">
        <v>256</v>
      </c>
      <c r="J207" s="1250">
        <v>2012</v>
      </c>
      <c r="K207" s="1302" t="s">
        <v>128</v>
      </c>
      <c r="L207" s="1041"/>
      <c r="M207" s="1041" t="s">
        <v>128</v>
      </c>
      <c r="N207" s="1041" t="s">
        <v>128</v>
      </c>
      <c r="O207" s="1041" t="s">
        <v>128</v>
      </c>
      <c r="P207" s="1250" t="s">
        <v>130</v>
      </c>
      <c r="Q207" s="1277">
        <v>18573718.759100001</v>
      </c>
      <c r="R207" s="1256"/>
      <c r="S207" s="1278" t="str">
        <f t="shared" si="63"/>
        <v>2.06.01</v>
      </c>
      <c r="T207" s="1219" t="str">
        <f t="shared" si="78"/>
        <v>ALAT KANTOR</v>
      </c>
      <c r="U207" s="1218">
        <f t="shared" si="79"/>
        <v>5</v>
      </c>
      <c r="V207" s="1279">
        <f t="shared" si="66"/>
        <v>3714743.7518200004</v>
      </c>
      <c r="W207" s="1218">
        <f t="shared" si="67"/>
        <v>2</v>
      </c>
      <c r="X207" s="1280">
        <f t="shared" si="68"/>
        <v>7429487.5036400007</v>
      </c>
      <c r="Y207" s="1281">
        <f t="shared" si="69"/>
        <v>3714743.7518200004</v>
      </c>
      <c r="Z207" s="1279">
        <f t="shared" si="70"/>
        <v>3714743.7518200004</v>
      </c>
      <c r="AA207" s="1279">
        <f t="shared" si="71"/>
        <v>3714743.7518200004</v>
      </c>
      <c r="AB207" s="1279">
        <f t="shared" si="72"/>
        <v>0</v>
      </c>
      <c r="AC207" s="1279">
        <f t="shared" si="73"/>
        <v>0</v>
      </c>
      <c r="AD207" s="1282">
        <f t="shared" si="64"/>
        <v>0</v>
      </c>
      <c r="AE207" s="1218">
        <f t="shared" si="80"/>
        <v>2012</v>
      </c>
      <c r="AF207" s="1283">
        <f t="shared" si="65"/>
        <v>0</v>
      </c>
      <c r="AG207" s="1284">
        <f t="shared" si="74"/>
        <v>18573718.759100001</v>
      </c>
      <c r="AH207" s="1285">
        <f t="shared" si="75"/>
        <v>18573718.759100001</v>
      </c>
      <c r="AI207" s="1286">
        <f t="shared" si="76"/>
        <v>18573718.759100001</v>
      </c>
      <c r="AJ207" s="1286">
        <f t="shared" si="77"/>
        <v>18573718.759100001</v>
      </c>
      <c r="AK207" s="1272"/>
      <c r="AL207" s="1203"/>
      <c r="AM207" s="1203"/>
      <c r="AN207" s="1203"/>
      <c r="AO207" s="1267"/>
      <c r="AP207" s="1268"/>
      <c r="AQ207" s="1268"/>
      <c r="AR207" s="1268"/>
    </row>
    <row r="208" spans="1:44" s="993" customFormat="1" ht="30" customHeight="1" x14ac:dyDescent="0.15">
      <c r="A208" s="1276" t="s">
        <v>1220</v>
      </c>
      <c r="B208" s="1276" t="str">
        <f t="shared" si="81"/>
        <v>02.06.01.04</v>
      </c>
      <c r="C208" s="1293">
        <v>182</v>
      </c>
      <c r="D208" s="1250" t="s">
        <v>220</v>
      </c>
      <c r="E208" s="1019" t="s">
        <v>1018</v>
      </c>
      <c r="F208" s="1041"/>
      <c r="G208" s="1250" t="s">
        <v>301</v>
      </c>
      <c r="H208" s="1250"/>
      <c r="I208" s="1041" t="s">
        <v>259</v>
      </c>
      <c r="J208" s="1250">
        <v>2012</v>
      </c>
      <c r="K208" s="1041" t="s">
        <v>128</v>
      </c>
      <c r="L208" s="1041" t="s">
        <v>128</v>
      </c>
      <c r="M208" s="1041" t="s">
        <v>128</v>
      </c>
      <c r="N208" s="1041" t="s">
        <v>128</v>
      </c>
      <c r="O208" s="1041" t="s">
        <v>128</v>
      </c>
      <c r="P208" s="1250" t="s">
        <v>130</v>
      </c>
      <c r="Q208" s="1277">
        <v>3969785.8602</v>
      </c>
      <c r="R208" s="1256"/>
      <c r="S208" s="1278" t="str">
        <f t="shared" ref="S208:S271" si="82">MID(D208,2,7)</f>
        <v>2.06.01</v>
      </c>
      <c r="T208" s="1219" t="str">
        <f t="shared" si="78"/>
        <v>ALAT KANTOR</v>
      </c>
      <c r="U208" s="1218">
        <f t="shared" si="79"/>
        <v>5</v>
      </c>
      <c r="V208" s="1279">
        <f t="shared" si="66"/>
        <v>793957.17203999998</v>
      </c>
      <c r="W208" s="1218">
        <f t="shared" si="67"/>
        <v>2</v>
      </c>
      <c r="X208" s="1280">
        <f t="shared" si="68"/>
        <v>1587914.34408</v>
      </c>
      <c r="Y208" s="1281">
        <f t="shared" si="69"/>
        <v>793957.17203999998</v>
      </c>
      <c r="Z208" s="1279">
        <f t="shared" si="70"/>
        <v>793957.17203999998</v>
      </c>
      <c r="AA208" s="1279">
        <f t="shared" si="71"/>
        <v>793957.17203999998</v>
      </c>
      <c r="AB208" s="1279">
        <f t="shared" si="72"/>
        <v>0</v>
      </c>
      <c r="AC208" s="1279">
        <f t="shared" si="73"/>
        <v>0</v>
      </c>
      <c r="AD208" s="1282">
        <f t="shared" si="64"/>
        <v>0</v>
      </c>
      <c r="AE208" s="1218">
        <f t="shared" si="80"/>
        <v>2012</v>
      </c>
      <c r="AF208" s="1283">
        <f t="shared" si="65"/>
        <v>0</v>
      </c>
      <c r="AG208" s="1284">
        <f t="shared" si="74"/>
        <v>3969785.8602</v>
      </c>
      <c r="AH208" s="1285">
        <f t="shared" si="75"/>
        <v>3969785.8602</v>
      </c>
      <c r="AI208" s="1286">
        <f t="shared" si="76"/>
        <v>3969785.8602</v>
      </c>
      <c r="AJ208" s="1286">
        <f t="shared" si="77"/>
        <v>3969785.8602</v>
      </c>
      <c r="AK208" s="1272"/>
      <c r="AL208" s="1203"/>
      <c r="AM208" s="1203"/>
      <c r="AN208" s="1203"/>
      <c r="AO208" s="1267"/>
      <c r="AP208" s="1268"/>
      <c r="AQ208" s="1268"/>
      <c r="AR208" s="1268"/>
    </row>
    <row r="209" spans="1:44" s="993" customFormat="1" ht="30" customHeight="1" x14ac:dyDescent="0.15">
      <c r="A209" s="1276" t="s">
        <v>1220</v>
      </c>
      <c r="B209" s="1276" t="str">
        <f t="shared" si="81"/>
        <v>02.06.01.04</v>
      </c>
      <c r="C209" s="1293">
        <v>183</v>
      </c>
      <c r="D209" s="1250" t="s">
        <v>220</v>
      </c>
      <c r="E209" s="1019" t="s">
        <v>1018</v>
      </c>
      <c r="F209" s="1041"/>
      <c r="G209" s="1250" t="s">
        <v>301</v>
      </c>
      <c r="H209" s="1250"/>
      <c r="I209" s="1041" t="s">
        <v>259</v>
      </c>
      <c r="J209" s="1250">
        <v>2012</v>
      </c>
      <c r="K209" s="1041" t="s">
        <v>128</v>
      </c>
      <c r="L209" s="1041" t="s">
        <v>128</v>
      </c>
      <c r="M209" s="1041" t="s">
        <v>128</v>
      </c>
      <c r="N209" s="1041" t="s">
        <v>128</v>
      </c>
      <c r="O209" s="1041" t="s">
        <v>128</v>
      </c>
      <c r="P209" s="1250" t="s">
        <v>130</v>
      </c>
      <c r="Q209" s="1277">
        <v>3969785.8602</v>
      </c>
      <c r="R209" s="1256"/>
      <c r="S209" s="1278" t="str">
        <f t="shared" si="82"/>
        <v>2.06.01</v>
      </c>
      <c r="T209" s="1219" t="str">
        <f t="shared" si="78"/>
        <v>ALAT KANTOR</v>
      </c>
      <c r="U209" s="1218">
        <f t="shared" si="79"/>
        <v>5</v>
      </c>
      <c r="V209" s="1279">
        <f t="shared" si="66"/>
        <v>793957.17203999998</v>
      </c>
      <c r="W209" s="1218">
        <f t="shared" si="67"/>
        <v>2</v>
      </c>
      <c r="X209" s="1280">
        <f t="shared" si="68"/>
        <v>1587914.34408</v>
      </c>
      <c r="Y209" s="1281">
        <f t="shared" si="69"/>
        <v>793957.17203999998</v>
      </c>
      <c r="Z209" s="1279">
        <f t="shared" si="70"/>
        <v>793957.17203999998</v>
      </c>
      <c r="AA209" s="1279">
        <f t="shared" si="71"/>
        <v>793957.17203999998</v>
      </c>
      <c r="AB209" s="1279">
        <f t="shared" si="72"/>
        <v>0</v>
      </c>
      <c r="AC209" s="1279">
        <f t="shared" si="73"/>
        <v>0</v>
      </c>
      <c r="AD209" s="1282">
        <f t="shared" si="64"/>
        <v>0</v>
      </c>
      <c r="AE209" s="1218">
        <f t="shared" si="80"/>
        <v>2012</v>
      </c>
      <c r="AF209" s="1283">
        <f t="shared" si="65"/>
        <v>0</v>
      </c>
      <c r="AG209" s="1284">
        <f t="shared" si="74"/>
        <v>3969785.8602</v>
      </c>
      <c r="AH209" s="1285">
        <f t="shared" si="75"/>
        <v>3969785.8602</v>
      </c>
      <c r="AI209" s="1286">
        <f t="shared" si="76"/>
        <v>3969785.8602</v>
      </c>
      <c r="AJ209" s="1286">
        <f t="shared" si="77"/>
        <v>3969785.8602</v>
      </c>
      <c r="AK209" s="1272"/>
      <c r="AL209" s="1203"/>
      <c r="AM209" s="1203"/>
      <c r="AN209" s="1203"/>
      <c r="AO209" s="1267"/>
      <c r="AP209" s="1268"/>
      <c r="AQ209" s="1268"/>
      <c r="AR209" s="1268"/>
    </row>
    <row r="210" spans="1:44" s="993" customFormat="1" ht="30" customHeight="1" x14ac:dyDescent="0.15">
      <c r="A210" s="1276" t="s">
        <v>1220</v>
      </c>
      <c r="B210" s="1276" t="str">
        <f t="shared" si="81"/>
        <v>02.06.01.04</v>
      </c>
      <c r="C210" s="1293">
        <v>184</v>
      </c>
      <c r="D210" s="1250" t="s">
        <v>220</v>
      </c>
      <c r="E210" s="1019" t="s">
        <v>1018</v>
      </c>
      <c r="F210" s="1041"/>
      <c r="G210" s="1250" t="s">
        <v>301</v>
      </c>
      <c r="H210" s="1250"/>
      <c r="I210" s="1041" t="s">
        <v>259</v>
      </c>
      <c r="J210" s="1250">
        <v>2012</v>
      </c>
      <c r="K210" s="1041" t="s">
        <v>128</v>
      </c>
      <c r="L210" s="1041" t="s">
        <v>128</v>
      </c>
      <c r="M210" s="1041" t="s">
        <v>128</v>
      </c>
      <c r="N210" s="1041" t="s">
        <v>128</v>
      </c>
      <c r="O210" s="1041" t="s">
        <v>128</v>
      </c>
      <c r="P210" s="1250" t="s">
        <v>130</v>
      </c>
      <c r="Q210" s="1277">
        <v>3969785.8602</v>
      </c>
      <c r="R210" s="1256"/>
      <c r="S210" s="1278" t="str">
        <f t="shared" si="82"/>
        <v>2.06.01</v>
      </c>
      <c r="T210" s="1219" t="str">
        <f t="shared" si="78"/>
        <v>ALAT KANTOR</v>
      </c>
      <c r="U210" s="1218">
        <f t="shared" si="79"/>
        <v>5</v>
      </c>
      <c r="V210" s="1279">
        <f t="shared" si="66"/>
        <v>793957.17203999998</v>
      </c>
      <c r="W210" s="1218">
        <f t="shared" si="67"/>
        <v>2</v>
      </c>
      <c r="X210" s="1280">
        <f t="shared" si="68"/>
        <v>1587914.34408</v>
      </c>
      <c r="Y210" s="1281">
        <f t="shared" si="69"/>
        <v>793957.17203999998</v>
      </c>
      <c r="Z210" s="1279">
        <f t="shared" si="70"/>
        <v>793957.17203999998</v>
      </c>
      <c r="AA210" s="1279">
        <f t="shared" si="71"/>
        <v>793957.17203999998</v>
      </c>
      <c r="AB210" s="1279">
        <f t="shared" si="72"/>
        <v>0</v>
      </c>
      <c r="AC210" s="1279">
        <f t="shared" si="73"/>
        <v>0</v>
      </c>
      <c r="AD210" s="1282">
        <f t="shared" si="64"/>
        <v>0</v>
      </c>
      <c r="AE210" s="1218">
        <f t="shared" si="80"/>
        <v>2012</v>
      </c>
      <c r="AF210" s="1283">
        <f t="shared" si="65"/>
        <v>0</v>
      </c>
      <c r="AG210" s="1284">
        <f t="shared" si="74"/>
        <v>3969785.8602</v>
      </c>
      <c r="AH210" s="1285">
        <f t="shared" si="75"/>
        <v>3969785.8602</v>
      </c>
      <c r="AI210" s="1286">
        <f t="shared" si="76"/>
        <v>3969785.8602</v>
      </c>
      <c r="AJ210" s="1286">
        <f t="shared" si="77"/>
        <v>3969785.8602</v>
      </c>
      <c r="AK210" s="1272"/>
      <c r="AL210" s="1203"/>
      <c r="AM210" s="1203"/>
      <c r="AN210" s="1203"/>
      <c r="AO210" s="1267"/>
      <c r="AP210" s="1268"/>
      <c r="AQ210" s="1268"/>
      <c r="AR210" s="1268"/>
    </row>
    <row r="211" spans="1:44" s="993" customFormat="1" ht="30" customHeight="1" x14ac:dyDescent="0.15">
      <c r="A211" s="1276" t="s">
        <v>1220</v>
      </c>
      <c r="B211" s="1276" t="str">
        <f t="shared" si="81"/>
        <v>02.06.01.04</v>
      </c>
      <c r="C211" s="1293">
        <v>185</v>
      </c>
      <c r="D211" s="1250" t="s">
        <v>220</v>
      </c>
      <c r="E211" s="1019" t="s">
        <v>1018</v>
      </c>
      <c r="F211" s="1041"/>
      <c r="G211" s="1250" t="s">
        <v>301</v>
      </c>
      <c r="H211" s="1250"/>
      <c r="I211" s="1041" t="s">
        <v>259</v>
      </c>
      <c r="J211" s="1250">
        <v>2012</v>
      </c>
      <c r="K211" s="1041" t="s">
        <v>128</v>
      </c>
      <c r="L211" s="1041" t="s">
        <v>128</v>
      </c>
      <c r="M211" s="1041" t="s">
        <v>128</v>
      </c>
      <c r="N211" s="1041" t="s">
        <v>128</v>
      </c>
      <c r="O211" s="1041" t="s">
        <v>128</v>
      </c>
      <c r="P211" s="1250" t="s">
        <v>130</v>
      </c>
      <c r="Q211" s="1277">
        <v>3969785.8602</v>
      </c>
      <c r="R211" s="1256"/>
      <c r="S211" s="1278" t="str">
        <f t="shared" si="82"/>
        <v>2.06.01</v>
      </c>
      <c r="T211" s="1219" t="str">
        <f t="shared" si="78"/>
        <v>ALAT KANTOR</v>
      </c>
      <c r="U211" s="1218">
        <f t="shared" si="79"/>
        <v>5</v>
      </c>
      <c r="V211" s="1279">
        <f t="shared" si="66"/>
        <v>793957.17203999998</v>
      </c>
      <c r="W211" s="1218">
        <f t="shared" si="67"/>
        <v>2</v>
      </c>
      <c r="X211" s="1280">
        <f t="shared" si="68"/>
        <v>1587914.34408</v>
      </c>
      <c r="Y211" s="1281">
        <f t="shared" si="69"/>
        <v>793957.17203999998</v>
      </c>
      <c r="Z211" s="1279">
        <f t="shared" si="70"/>
        <v>793957.17203999998</v>
      </c>
      <c r="AA211" s="1279">
        <f t="shared" si="71"/>
        <v>793957.17203999998</v>
      </c>
      <c r="AB211" s="1279">
        <f t="shared" si="72"/>
        <v>0</v>
      </c>
      <c r="AC211" s="1279">
        <f t="shared" si="73"/>
        <v>0</v>
      </c>
      <c r="AD211" s="1282">
        <f t="shared" si="64"/>
        <v>0</v>
      </c>
      <c r="AE211" s="1218">
        <f t="shared" si="80"/>
        <v>2012</v>
      </c>
      <c r="AF211" s="1283">
        <f t="shared" si="65"/>
        <v>0</v>
      </c>
      <c r="AG211" s="1284">
        <f t="shared" si="74"/>
        <v>3969785.8602</v>
      </c>
      <c r="AH211" s="1285">
        <f t="shared" si="75"/>
        <v>3969785.8602</v>
      </c>
      <c r="AI211" s="1286">
        <f t="shared" si="76"/>
        <v>3969785.8602</v>
      </c>
      <c r="AJ211" s="1286">
        <f t="shared" si="77"/>
        <v>3969785.8602</v>
      </c>
      <c r="AK211" s="1272"/>
      <c r="AL211" s="1203"/>
      <c r="AM211" s="1203"/>
      <c r="AN211" s="1203"/>
      <c r="AO211" s="1267"/>
      <c r="AP211" s="1268"/>
      <c r="AQ211" s="1268"/>
      <c r="AR211" s="1268"/>
    </row>
    <row r="212" spans="1:44" s="993" customFormat="1" ht="30" customHeight="1" x14ac:dyDescent="0.15">
      <c r="A212" s="1276" t="s">
        <v>1220</v>
      </c>
      <c r="B212" s="1276" t="str">
        <f t="shared" si="81"/>
        <v>02.06.02.06</v>
      </c>
      <c r="C212" s="1293">
        <v>186</v>
      </c>
      <c r="D212" s="1041" t="s">
        <v>216</v>
      </c>
      <c r="E212" s="1019" t="s">
        <v>1052</v>
      </c>
      <c r="F212" s="1041"/>
      <c r="G212" s="1250" t="s">
        <v>1127</v>
      </c>
      <c r="H212" s="1250" t="s">
        <v>454</v>
      </c>
      <c r="I212" s="1041" t="s">
        <v>270</v>
      </c>
      <c r="J212" s="1250">
        <v>2012</v>
      </c>
      <c r="K212" s="1041" t="s">
        <v>128</v>
      </c>
      <c r="L212" s="1041" t="s">
        <v>128</v>
      </c>
      <c r="M212" s="1041" t="s">
        <v>128</v>
      </c>
      <c r="N212" s="1041" t="s">
        <v>128</v>
      </c>
      <c r="O212" s="1041" t="s">
        <v>128</v>
      </c>
      <c r="P212" s="1250" t="s">
        <v>130</v>
      </c>
      <c r="Q212" s="1277">
        <v>1985760</v>
      </c>
      <c r="R212" s="1303"/>
      <c r="S212" s="1278" t="str">
        <f t="shared" si="82"/>
        <v>2.06.02</v>
      </c>
      <c r="T212" s="1219" t="str">
        <f t="shared" si="78"/>
        <v>ALAT RUMAH TANGGA</v>
      </c>
      <c r="U212" s="1218">
        <f t="shared" si="79"/>
        <v>5</v>
      </c>
      <c r="V212" s="1279">
        <f t="shared" si="66"/>
        <v>397152</v>
      </c>
      <c r="W212" s="1218">
        <f t="shared" si="67"/>
        <v>2</v>
      </c>
      <c r="X212" s="1280">
        <f t="shared" si="68"/>
        <v>794304</v>
      </c>
      <c r="Y212" s="1281">
        <f t="shared" si="69"/>
        <v>397152</v>
      </c>
      <c r="Z212" s="1279">
        <f t="shared" si="70"/>
        <v>397152</v>
      </c>
      <c r="AA212" s="1279">
        <f t="shared" si="71"/>
        <v>397152</v>
      </c>
      <c r="AB212" s="1279">
        <f t="shared" si="72"/>
        <v>0</v>
      </c>
      <c r="AC212" s="1279">
        <f t="shared" si="73"/>
        <v>0</v>
      </c>
      <c r="AD212" s="1282">
        <f t="shared" si="64"/>
        <v>0</v>
      </c>
      <c r="AE212" s="1218">
        <f t="shared" si="80"/>
        <v>2012</v>
      </c>
      <c r="AF212" s="1283">
        <f t="shared" si="65"/>
        <v>0</v>
      </c>
      <c r="AG212" s="1284">
        <f t="shared" si="74"/>
        <v>1985760</v>
      </c>
      <c r="AH212" s="1285">
        <f t="shared" si="75"/>
        <v>1985760</v>
      </c>
      <c r="AI212" s="1286">
        <f t="shared" si="76"/>
        <v>1985760</v>
      </c>
      <c r="AJ212" s="1286">
        <f t="shared" si="77"/>
        <v>1985760</v>
      </c>
      <c r="AK212" s="1272"/>
      <c r="AL212" s="1203"/>
      <c r="AM212" s="1203"/>
      <c r="AN212" s="1203"/>
      <c r="AO212" s="1267"/>
      <c r="AP212" s="1268"/>
      <c r="AQ212" s="1268"/>
      <c r="AR212" s="1268"/>
    </row>
    <row r="213" spans="1:44" s="993" customFormat="1" ht="30" customHeight="1" x14ac:dyDescent="0.15">
      <c r="A213" s="1276" t="s">
        <v>1220</v>
      </c>
      <c r="B213" s="1276" t="str">
        <f t="shared" si="81"/>
        <v>02.06.02.06</v>
      </c>
      <c r="C213" s="1293">
        <v>187</v>
      </c>
      <c r="D213" s="1041" t="s">
        <v>216</v>
      </c>
      <c r="E213" s="1019" t="s">
        <v>1035</v>
      </c>
      <c r="F213" s="1041"/>
      <c r="G213" s="1250" t="s">
        <v>1127</v>
      </c>
      <c r="H213" s="1250" t="s">
        <v>455</v>
      </c>
      <c r="I213" s="1041" t="s">
        <v>270</v>
      </c>
      <c r="J213" s="1250">
        <v>2012</v>
      </c>
      <c r="K213" s="1041" t="s">
        <v>128</v>
      </c>
      <c r="L213" s="1041" t="s">
        <v>128</v>
      </c>
      <c r="M213" s="1041" t="s">
        <v>128</v>
      </c>
      <c r="N213" s="1041" t="s">
        <v>128</v>
      </c>
      <c r="O213" s="1041" t="s">
        <v>128</v>
      </c>
      <c r="P213" s="1250" t="s">
        <v>130</v>
      </c>
      <c r="Q213" s="1277">
        <v>1965600</v>
      </c>
      <c r="R213" s="1256"/>
      <c r="S213" s="1278" t="str">
        <f t="shared" si="82"/>
        <v>2.06.02</v>
      </c>
      <c r="T213" s="1219" t="str">
        <f t="shared" si="78"/>
        <v>ALAT RUMAH TANGGA</v>
      </c>
      <c r="U213" s="1218">
        <f t="shared" si="79"/>
        <v>5</v>
      </c>
      <c r="V213" s="1279">
        <f t="shared" si="66"/>
        <v>393120</v>
      </c>
      <c r="W213" s="1218">
        <f t="shared" si="67"/>
        <v>2</v>
      </c>
      <c r="X213" s="1280">
        <f t="shared" si="68"/>
        <v>786240</v>
      </c>
      <c r="Y213" s="1281">
        <f t="shared" si="69"/>
        <v>393120</v>
      </c>
      <c r="Z213" s="1279">
        <f t="shared" si="70"/>
        <v>393120</v>
      </c>
      <c r="AA213" s="1279">
        <f t="shared" si="71"/>
        <v>393120</v>
      </c>
      <c r="AB213" s="1279">
        <f t="shared" si="72"/>
        <v>0</v>
      </c>
      <c r="AC213" s="1279">
        <f t="shared" si="73"/>
        <v>0</v>
      </c>
      <c r="AD213" s="1282">
        <f t="shared" si="64"/>
        <v>0</v>
      </c>
      <c r="AE213" s="1218">
        <f t="shared" si="80"/>
        <v>2012</v>
      </c>
      <c r="AF213" s="1283">
        <f t="shared" si="65"/>
        <v>0</v>
      </c>
      <c r="AG213" s="1284">
        <f t="shared" si="74"/>
        <v>1965600</v>
      </c>
      <c r="AH213" s="1285">
        <f t="shared" si="75"/>
        <v>1965600</v>
      </c>
      <c r="AI213" s="1286">
        <f t="shared" si="76"/>
        <v>1965600</v>
      </c>
      <c r="AJ213" s="1286">
        <f t="shared" si="77"/>
        <v>1965600</v>
      </c>
      <c r="AK213" s="1272"/>
      <c r="AL213" s="1203"/>
      <c r="AM213" s="1203"/>
      <c r="AN213" s="1203"/>
      <c r="AO213" s="1267"/>
      <c r="AP213" s="1268"/>
      <c r="AQ213" s="1268"/>
      <c r="AR213" s="1268"/>
    </row>
    <row r="214" spans="1:44" s="993" customFormat="1" ht="30" customHeight="1" x14ac:dyDescent="0.15">
      <c r="A214" s="1276" t="s">
        <v>1220</v>
      </c>
      <c r="B214" s="1276" t="str">
        <f t="shared" si="81"/>
        <v>02.06.02.06</v>
      </c>
      <c r="C214" s="1293">
        <v>188</v>
      </c>
      <c r="D214" s="1041" t="s">
        <v>216</v>
      </c>
      <c r="E214" s="1019" t="s">
        <v>1035</v>
      </c>
      <c r="F214" s="1041"/>
      <c r="G214" s="1250" t="s">
        <v>1127</v>
      </c>
      <c r="H214" s="1250" t="s">
        <v>455</v>
      </c>
      <c r="I214" s="1041" t="s">
        <v>270</v>
      </c>
      <c r="J214" s="1250">
        <v>2012</v>
      </c>
      <c r="K214" s="1041" t="s">
        <v>128</v>
      </c>
      <c r="L214" s="1041" t="s">
        <v>128</v>
      </c>
      <c r="M214" s="1041" t="s">
        <v>128</v>
      </c>
      <c r="N214" s="1041" t="s">
        <v>128</v>
      </c>
      <c r="O214" s="1041" t="s">
        <v>128</v>
      </c>
      <c r="P214" s="1250" t="s">
        <v>130</v>
      </c>
      <c r="Q214" s="1277">
        <v>1965600</v>
      </c>
      <c r="R214" s="1256"/>
      <c r="S214" s="1278" t="str">
        <f t="shared" si="82"/>
        <v>2.06.02</v>
      </c>
      <c r="T214" s="1219" t="str">
        <f t="shared" si="78"/>
        <v>ALAT RUMAH TANGGA</v>
      </c>
      <c r="U214" s="1218">
        <f t="shared" si="79"/>
        <v>5</v>
      </c>
      <c r="V214" s="1279">
        <f t="shared" si="66"/>
        <v>393120</v>
      </c>
      <c r="W214" s="1218">
        <f t="shared" si="67"/>
        <v>2</v>
      </c>
      <c r="X214" s="1280">
        <f t="shared" si="68"/>
        <v>786240</v>
      </c>
      <c r="Y214" s="1281">
        <f t="shared" si="69"/>
        <v>393120</v>
      </c>
      <c r="Z214" s="1279">
        <f t="shared" si="70"/>
        <v>393120</v>
      </c>
      <c r="AA214" s="1279">
        <f t="shared" si="71"/>
        <v>393120</v>
      </c>
      <c r="AB214" s="1279">
        <f t="shared" si="72"/>
        <v>0</v>
      </c>
      <c r="AC214" s="1279">
        <f t="shared" si="73"/>
        <v>0</v>
      </c>
      <c r="AD214" s="1282">
        <f t="shared" si="64"/>
        <v>0</v>
      </c>
      <c r="AE214" s="1218">
        <f t="shared" si="80"/>
        <v>2012</v>
      </c>
      <c r="AF214" s="1283">
        <f t="shared" si="65"/>
        <v>0</v>
      </c>
      <c r="AG214" s="1284">
        <f t="shared" si="74"/>
        <v>1965600</v>
      </c>
      <c r="AH214" s="1285">
        <f t="shared" si="75"/>
        <v>1965600</v>
      </c>
      <c r="AI214" s="1286">
        <f t="shared" si="76"/>
        <v>1965600</v>
      </c>
      <c r="AJ214" s="1286">
        <f t="shared" si="77"/>
        <v>1965600</v>
      </c>
      <c r="AK214" s="1272"/>
      <c r="AL214" s="1203"/>
      <c r="AM214" s="1203"/>
      <c r="AN214" s="1203"/>
      <c r="AO214" s="1267"/>
      <c r="AP214" s="1268"/>
      <c r="AQ214" s="1268"/>
      <c r="AR214" s="1268"/>
    </row>
    <row r="215" spans="1:44" s="993" customFormat="1" ht="30" customHeight="1" x14ac:dyDescent="0.15">
      <c r="A215" s="1276" t="s">
        <v>1220</v>
      </c>
      <c r="B215" s="1276" t="str">
        <f t="shared" si="81"/>
        <v>02.06.02.06</v>
      </c>
      <c r="C215" s="1293">
        <v>189</v>
      </c>
      <c r="D215" s="1041" t="s">
        <v>216</v>
      </c>
      <c r="E215" s="1019" t="s">
        <v>1035</v>
      </c>
      <c r="F215" s="1041"/>
      <c r="G215" s="1250" t="s">
        <v>1127</v>
      </c>
      <c r="H215" s="1250" t="s">
        <v>455</v>
      </c>
      <c r="I215" s="1041" t="s">
        <v>270</v>
      </c>
      <c r="J215" s="1250">
        <v>2012</v>
      </c>
      <c r="K215" s="1041" t="s">
        <v>128</v>
      </c>
      <c r="L215" s="1041" t="s">
        <v>128</v>
      </c>
      <c r="M215" s="1041" t="s">
        <v>128</v>
      </c>
      <c r="N215" s="1041" t="s">
        <v>128</v>
      </c>
      <c r="O215" s="1041" t="s">
        <v>128</v>
      </c>
      <c r="P215" s="1250" t="s">
        <v>130</v>
      </c>
      <c r="Q215" s="1277">
        <v>1965600</v>
      </c>
      <c r="R215" s="1256"/>
      <c r="S215" s="1278" t="str">
        <f t="shared" si="82"/>
        <v>2.06.02</v>
      </c>
      <c r="T215" s="1219" t="str">
        <f t="shared" si="78"/>
        <v>ALAT RUMAH TANGGA</v>
      </c>
      <c r="U215" s="1218">
        <f t="shared" si="79"/>
        <v>5</v>
      </c>
      <c r="V215" s="1279">
        <f t="shared" si="66"/>
        <v>393120</v>
      </c>
      <c r="W215" s="1218">
        <f t="shared" si="67"/>
        <v>2</v>
      </c>
      <c r="X215" s="1280">
        <f t="shared" si="68"/>
        <v>786240</v>
      </c>
      <c r="Y215" s="1281">
        <f t="shared" si="69"/>
        <v>393120</v>
      </c>
      <c r="Z215" s="1279">
        <f t="shared" si="70"/>
        <v>393120</v>
      </c>
      <c r="AA215" s="1279">
        <f t="shared" si="71"/>
        <v>393120</v>
      </c>
      <c r="AB215" s="1279">
        <f t="shared" si="72"/>
        <v>0</v>
      </c>
      <c r="AC215" s="1279">
        <f t="shared" si="73"/>
        <v>0</v>
      </c>
      <c r="AD215" s="1282">
        <f t="shared" si="64"/>
        <v>0</v>
      </c>
      <c r="AE215" s="1218">
        <f t="shared" si="80"/>
        <v>2012</v>
      </c>
      <c r="AF215" s="1283">
        <f t="shared" si="65"/>
        <v>0</v>
      </c>
      <c r="AG215" s="1284">
        <f t="shared" si="74"/>
        <v>1965600</v>
      </c>
      <c r="AH215" s="1285">
        <f t="shared" si="75"/>
        <v>1965600</v>
      </c>
      <c r="AI215" s="1286">
        <f t="shared" si="76"/>
        <v>1965600</v>
      </c>
      <c r="AJ215" s="1286">
        <f t="shared" si="77"/>
        <v>1965600</v>
      </c>
      <c r="AK215" s="1272"/>
      <c r="AL215" s="1203"/>
      <c r="AM215" s="1203"/>
      <c r="AN215" s="1203"/>
      <c r="AO215" s="1267"/>
      <c r="AP215" s="1268"/>
      <c r="AQ215" s="1268"/>
      <c r="AR215" s="1268"/>
    </row>
    <row r="216" spans="1:44" s="993" customFormat="1" ht="30" customHeight="1" x14ac:dyDescent="0.15">
      <c r="A216" s="1276" t="s">
        <v>1220</v>
      </c>
      <c r="B216" s="1276" t="str">
        <f t="shared" si="81"/>
        <v>02.06.02.06</v>
      </c>
      <c r="C216" s="1293">
        <v>190</v>
      </c>
      <c r="D216" s="1041" t="s">
        <v>216</v>
      </c>
      <c r="E216" s="1019" t="s">
        <v>1037</v>
      </c>
      <c r="F216" s="1041"/>
      <c r="G216" s="1250" t="s">
        <v>1133</v>
      </c>
      <c r="H216" s="1250" t="s">
        <v>429</v>
      </c>
      <c r="I216" s="1041" t="s">
        <v>270</v>
      </c>
      <c r="J216" s="1250">
        <v>2012</v>
      </c>
      <c r="K216" s="1041" t="s">
        <v>128</v>
      </c>
      <c r="L216" s="1041" t="s">
        <v>128</v>
      </c>
      <c r="M216" s="1041" t="s">
        <v>128</v>
      </c>
      <c r="N216" s="1041" t="s">
        <v>128</v>
      </c>
      <c r="O216" s="1041" t="s">
        <v>128</v>
      </c>
      <c r="P216" s="1250" t="s">
        <v>130</v>
      </c>
      <c r="Q216" s="1277">
        <v>4759220.83</v>
      </c>
      <c r="R216" s="1256"/>
      <c r="S216" s="1278" t="str">
        <f t="shared" si="82"/>
        <v>2.06.02</v>
      </c>
      <c r="T216" s="1219" t="str">
        <f t="shared" si="78"/>
        <v>ALAT RUMAH TANGGA</v>
      </c>
      <c r="U216" s="1218">
        <f t="shared" si="79"/>
        <v>5</v>
      </c>
      <c r="V216" s="1279">
        <f t="shared" si="66"/>
        <v>951844.16599999997</v>
      </c>
      <c r="W216" s="1218">
        <f t="shared" si="67"/>
        <v>2</v>
      </c>
      <c r="X216" s="1280">
        <f t="shared" si="68"/>
        <v>1903688.3319999999</v>
      </c>
      <c r="Y216" s="1281">
        <f t="shared" si="69"/>
        <v>951844.16599999997</v>
      </c>
      <c r="Z216" s="1279">
        <f t="shared" si="70"/>
        <v>951844.16599999997</v>
      </c>
      <c r="AA216" s="1279">
        <f t="shared" si="71"/>
        <v>951844.16599999997</v>
      </c>
      <c r="AB216" s="1279">
        <f t="shared" si="72"/>
        <v>0</v>
      </c>
      <c r="AC216" s="1279">
        <f t="shared" si="73"/>
        <v>0</v>
      </c>
      <c r="AD216" s="1282">
        <f t="shared" si="64"/>
        <v>0</v>
      </c>
      <c r="AE216" s="1218">
        <f t="shared" si="80"/>
        <v>2012</v>
      </c>
      <c r="AF216" s="1283">
        <f t="shared" si="65"/>
        <v>0</v>
      </c>
      <c r="AG216" s="1284">
        <f t="shared" si="74"/>
        <v>4759220.83</v>
      </c>
      <c r="AH216" s="1285">
        <f t="shared" si="75"/>
        <v>4759220.83</v>
      </c>
      <c r="AI216" s="1286">
        <f t="shared" si="76"/>
        <v>4759220.83</v>
      </c>
      <c r="AJ216" s="1286">
        <f t="shared" si="77"/>
        <v>4759220.83</v>
      </c>
      <c r="AK216" s="1272"/>
      <c r="AL216" s="1203"/>
      <c r="AM216" s="1203"/>
      <c r="AN216" s="1203"/>
      <c r="AO216" s="1267"/>
      <c r="AP216" s="1268"/>
      <c r="AQ216" s="1268"/>
      <c r="AR216" s="1268"/>
    </row>
    <row r="217" spans="1:44" s="993" customFormat="1" ht="30" customHeight="1" x14ac:dyDescent="0.15">
      <c r="A217" s="1276" t="s">
        <v>1220</v>
      </c>
      <c r="B217" s="1276" t="str">
        <f t="shared" si="81"/>
        <v>02.06.02.06</v>
      </c>
      <c r="C217" s="1293">
        <v>191</v>
      </c>
      <c r="D217" s="1041" t="s">
        <v>216</v>
      </c>
      <c r="E217" s="1019" t="s">
        <v>1037</v>
      </c>
      <c r="F217" s="1041"/>
      <c r="G217" s="1250" t="s">
        <v>1127</v>
      </c>
      <c r="H217" s="1250" t="s">
        <v>455</v>
      </c>
      <c r="I217" s="1041" t="s">
        <v>270</v>
      </c>
      <c r="J217" s="1250">
        <v>2012</v>
      </c>
      <c r="K217" s="1041" t="s">
        <v>128</v>
      </c>
      <c r="L217" s="1041" t="s">
        <v>128</v>
      </c>
      <c r="M217" s="1041" t="s">
        <v>128</v>
      </c>
      <c r="N217" s="1041" t="s">
        <v>128</v>
      </c>
      <c r="O217" s="1041" t="s">
        <v>128</v>
      </c>
      <c r="P217" s="1250" t="s">
        <v>130</v>
      </c>
      <c r="Q217" s="1277">
        <v>1965600</v>
      </c>
      <c r="R217" s="1256"/>
      <c r="S217" s="1278" t="str">
        <f t="shared" si="82"/>
        <v>2.06.02</v>
      </c>
      <c r="T217" s="1219" t="str">
        <f t="shared" si="78"/>
        <v>ALAT RUMAH TANGGA</v>
      </c>
      <c r="U217" s="1218">
        <f t="shared" si="79"/>
        <v>5</v>
      </c>
      <c r="V217" s="1279">
        <f t="shared" si="66"/>
        <v>393120</v>
      </c>
      <c r="W217" s="1218">
        <f t="shared" si="67"/>
        <v>2</v>
      </c>
      <c r="X217" s="1280">
        <f t="shared" si="68"/>
        <v>786240</v>
      </c>
      <c r="Y217" s="1281">
        <f t="shared" si="69"/>
        <v>393120</v>
      </c>
      <c r="Z217" s="1279">
        <f t="shared" si="70"/>
        <v>393120</v>
      </c>
      <c r="AA217" s="1279">
        <f t="shared" si="71"/>
        <v>393120</v>
      </c>
      <c r="AB217" s="1279">
        <f t="shared" si="72"/>
        <v>0</v>
      </c>
      <c r="AC217" s="1279">
        <f t="shared" si="73"/>
        <v>0</v>
      </c>
      <c r="AD217" s="1282">
        <f t="shared" si="64"/>
        <v>0</v>
      </c>
      <c r="AE217" s="1218">
        <f t="shared" si="80"/>
        <v>2012</v>
      </c>
      <c r="AF217" s="1283">
        <f t="shared" si="65"/>
        <v>0</v>
      </c>
      <c r="AG217" s="1284">
        <f t="shared" si="74"/>
        <v>1965600</v>
      </c>
      <c r="AH217" s="1285">
        <f t="shared" si="75"/>
        <v>1965600</v>
      </c>
      <c r="AI217" s="1286">
        <f t="shared" si="76"/>
        <v>1965600</v>
      </c>
      <c r="AJ217" s="1286">
        <f t="shared" si="77"/>
        <v>1965600</v>
      </c>
      <c r="AK217" s="1272"/>
      <c r="AL217" s="1203"/>
      <c r="AM217" s="1203"/>
      <c r="AN217" s="1203"/>
      <c r="AO217" s="1267"/>
      <c r="AP217" s="1268"/>
      <c r="AQ217" s="1268"/>
      <c r="AR217" s="1268"/>
    </row>
    <row r="218" spans="1:44" s="993" customFormat="1" ht="30" customHeight="1" x14ac:dyDescent="0.15">
      <c r="A218" s="1276" t="s">
        <v>1220</v>
      </c>
      <c r="B218" s="1276" t="str">
        <f t="shared" si="81"/>
        <v>02.06.02.06</v>
      </c>
      <c r="C218" s="1293">
        <v>192</v>
      </c>
      <c r="D218" s="1041" t="s">
        <v>216</v>
      </c>
      <c r="E218" s="1019" t="s">
        <v>1037</v>
      </c>
      <c r="F218" s="1041"/>
      <c r="G218" s="1250" t="s">
        <v>1127</v>
      </c>
      <c r="H218" s="1250" t="s">
        <v>459</v>
      </c>
      <c r="I218" s="1041" t="s">
        <v>270</v>
      </c>
      <c r="J218" s="1250">
        <v>2012</v>
      </c>
      <c r="K218" s="1041" t="s">
        <v>128</v>
      </c>
      <c r="L218" s="1041" t="s">
        <v>128</v>
      </c>
      <c r="M218" s="1041" t="s">
        <v>128</v>
      </c>
      <c r="N218" s="1041" t="s">
        <v>128</v>
      </c>
      <c r="O218" s="1041" t="s">
        <v>128</v>
      </c>
      <c r="P218" s="1250" t="s">
        <v>130</v>
      </c>
      <c r="Q218" s="1277">
        <v>3981600</v>
      </c>
      <c r="R218" s="1256"/>
      <c r="S218" s="1278" t="str">
        <f t="shared" si="82"/>
        <v>2.06.02</v>
      </c>
      <c r="T218" s="1219" t="str">
        <f t="shared" si="78"/>
        <v>ALAT RUMAH TANGGA</v>
      </c>
      <c r="U218" s="1218">
        <f t="shared" si="79"/>
        <v>5</v>
      </c>
      <c r="V218" s="1279">
        <f t="shared" si="66"/>
        <v>796320</v>
      </c>
      <c r="W218" s="1218">
        <f t="shared" si="67"/>
        <v>2</v>
      </c>
      <c r="X218" s="1280">
        <f t="shared" si="68"/>
        <v>1592640</v>
      </c>
      <c r="Y218" s="1281">
        <f t="shared" si="69"/>
        <v>796320</v>
      </c>
      <c r="Z218" s="1279">
        <f t="shared" si="70"/>
        <v>796320</v>
      </c>
      <c r="AA218" s="1279">
        <f t="shared" si="71"/>
        <v>796320</v>
      </c>
      <c r="AB218" s="1279">
        <f t="shared" si="72"/>
        <v>0</v>
      </c>
      <c r="AC218" s="1279">
        <f t="shared" si="73"/>
        <v>0</v>
      </c>
      <c r="AD218" s="1282">
        <f t="shared" si="64"/>
        <v>0</v>
      </c>
      <c r="AE218" s="1218">
        <f t="shared" si="80"/>
        <v>2012</v>
      </c>
      <c r="AF218" s="1283">
        <f t="shared" si="65"/>
        <v>0</v>
      </c>
      <c r="AG218" s="1284">
        <f t="shared" si="74"/>
        <v>3981600</v>
      </c>
      <c r="AH218" s="1285">
        <f t="shared" si="75"/>
        <v>3981600</v>
      </c>
      <c r="AI218" s="1286">
        <f t="shared" si="76"/>
        <v>3981600</v>
      </c>
      <c r="AJ218" s="1286">
        <f t="shared" si="77"/>
        <v>3981600</v>
      </c>
      <c r="AK218" s="1272"/>
      <c r="AL218" s="1203"/>
      <c r="AM218" s="1203"/>
      <c r="AN218" s="1203"/>
      <c r="AO218" s="1267"/>
      <c r="AP218" s="1268"/>
      <c r="AQ218" s="1268"/>
      <c r="AR218" s="1268"/>
    </row>
    <row r="219" spans="1:44" s="993" customFormat="1" ht="30" customHeight="1" x14ac:dyDescent="0.15">
      <c r="A219" s="1276" t="s">
        <v>1220</v>
      </c>
      <c r="B219" s="1276" t="str">
        <f t="shared" si="81"/>
        <v>02.06.01.05</v>
      </c>
      <c r="C219" s="1293">
        <v>193</v>
      </c>
      <c r="D219" s="1250" t="s">
        <v>1211</v>
      </c>
      <c r="E219" s="1019" t="s">
        <v>1053</v>
      </c>
      <c r="F219" s="1041"/>
      <c r="G219" s="1250" t="s">
        <v>935</v>
      </c>
      <c r="H219" s="1250"/>
      <c r="I219" s="1041" t="s">
        <v>1161</v>
      </c>
      <c r="J219" s="1250">
        <v>2012</v>
      </c>
      <c r="K219" s="1041" t="s">
        <v>128</v>
      </c>
      <c r="L219" s="1041" t="s">
        <v>128</v>
      </c>
      <c r="M219" s="1041" t="s">
        <v>128</v>
      </c>
      <c r="N219" s="1041" t="s">
        <v>128</v>
      </c>
      <c r="O219" s="1041" t="s">
        <v>128</v>
      </c>
      <c r="P219" s="1250" t="s">
        <v>130</v>
      </c>
      <c r="Q219" s="1277">
        <v>96777895.361300007</v>
      </c>
      <c r="R219" s="1256"/>
      <c r="S219" s="1278" t="str">
        <f t="shared" si="82"/>
        <v>2.06.01</v>
      </c>
      <c r="T219" s="1219" t="str">
        <f t="shared" si="78"/>
        <v>ALAT KANTOR</v>
      </c>
      <c r="U219" s="1218">
        <f t="shared" si="79"/>
        <v>5</v>
      </c>
      <c r="V219" s="1279">
        <f t="shared" si="66"/>
        <v>19355579.07226</v>
      </c>
      <c r="W219" s="1218">
        <f t="shared" si="67"/>
        <v>2</v>
      </c>
      <c r="X219" s="1280">
        <f t="shared" si="68"/>
        <v>38711158.14452</v>
      </c>
      <c r="Y219" s="1281">
        <f t="shared" si="69"/>
        <v>19355579.07226</v>
      </c>
      <c r="Z219" s="1279">
        <f t="shared" si="70"/>
        <v>19355579.07226</v>
      </c>
      <c r="AA219" s="1279">
        <f t="shared" si="71"/>
        <v>19355579.07226</v>
      </c>
      <c r="AB219" s="1279">
        <f t="shared" si="72"/>
        <v>0</v>
      </c>
      <c r="AC219" s="1279">
        <f t="shared" si="73"/>
        <v>0</v>
      </c>
      <c r="AD219" s="1282">
        <f t="shared" si="64"/>
        <v>0</v>
      </c>
      <c r="AE219" s="1218">
        <f t="shared" si="80"/>
        <v>2012</v>
      </c>
      <c r="AF219" s="1283">
        <f t="shared" si="65"/>
        <v>0</v>
      </c>
      <c r="AG219" s="1284">
        <f t="shared" si="74"/>
        <v>96777895.361299992</v>
      </c>
      <c r="AH219" s="1285">
        <f t="shared" si="75"/>
        <v>96777895.361299992</v>
      </c>
      <c r="AI219" s="1286">
        <f t="shared" si="76"/>
        <v>96777895.361299992</v>
      </c>
      <c r="AJ219" s="1286">
        <f t="shared" si="77"/>
        <v>96777895.361299992</v>
      </c>
      <c r="AK219" s="1272"/>
      <c r="AL219" s="1203"/>
      <c r="AM219" s="1203"/>
      <c r="AN219" s="1203"/>
      <c r="AO219" s="1267"/>
      <c r="AP219" s="1268"/>
      <c r="AQ219" s="1268"/>
      <c r="AR219" s="1268"/>
    </row>
    <row r="220" spans="1:44" s="993" customFormat="1" ht="30" customHeight="1" x14ac:dyDescent="0.15">
      <c r="A220" s="1276" t="s">
        <v>1220</v>
      </c>
      <c r="B220" s="1276" t="str">
        <f t="shared" si="81"/>
        <v>02.06.02.04</v>
      </c>
      <c r="C220" s="1293">
        <v>194</v>
      </c>
      <c r="D220" s="1250" t="s">
        <v>221</v>
      </c>
      <c r="E220" s="1019" t="s">
        <v>1054</v>
      </c>
      <c r="F220" s="1041"/>
      <c r="G220" s="1250" t="s">
        <v>466</v>
      </c>
      <c r="H220" s="1041" t="s">
        <v>128</v>
      </c>
      <c r="I220" s="1041" t="s">
        <v>495</v>
      </c>
      <c r="J220" s="1250">
        <v>2012</v>
      </c>
      <c r="K220" s="1041" t="s">
        <v>128</v>
      </c>
      <c r="L220" s="1041" t="s">
        <v>467</v>
      </c>
      <c r="M220" s="1041" t="s">
        <v>128</v>
      </c>
      <c r="N220" s="1041" t="s">
        <v>128</v>
      </c>
      <c r="O220" s="1041" t="s">
        <v>128</v>
      </c>
      <c r="P220" s="1250" t="s">
        <v>130</v>
      </c>
      <c r="Q220" s="1277">
        <v>25534347.649999999</v>
      </c>
      <c r="R220" s="1256"/>
      <c r="S220" s="1278" t="str">
        <f t="shared" si="82"/>
        <v>2.06.02</v>
      </c>
      <c r="T220" s="1219" t="str">
        <f t="shared" si="78"/>
        <v>ALAT RUMAH TANGGA</v>
      </c>
      <c r="U220" s="1218">
        <f t="shared" si="79"/>
        <v>5</v>
      </c>
      <c r="V220" s="1279">
        <f t="shared" si="66"/>
        <v>5106869.5299999993</v>
      </c>
      <c r="W220" s="1218">
        <f t="shared" si="67"/>
        <v>2</v>
      </c>
      <c r="X220" s="1280">
        <f t="shared" si="68"/>
        <v>10213739.059999999</v>
      </c>
      <c r="Y220" s="1281">
        <f t="shared" si="69"/>
        <v>5106869.5299999993</v>
      </c>
      <c r="Z220" s="1279">
        <f t="shared" si="70"/>
        <v>5106869.5299999993</v>
      </c>
      <c r="AA220" s="1279">
        <f t="shared" si="71"/>
        <v>5106869.5299999993</v>
      </c>
      <c r="AB220" s="1279">
        <f t="shared" si="72"/>
        <v>0</v>
      </c>
      <c r="AC220" s="1279">
        <f t="shared" si="73"/>
        <v>0</v>
      </c>
      <c r="AD220" s="1282">
        <f t="shared" si="64"/>
        <v>0</v>
      </c>
      <c r="AE220" s="1218">
        <f t="shared" si="80"/>
        <v>2012</v>
      </c>
      <c r="AF220" s="1283">
        <f t="shared" si="65"/>
        <v>0</v>
      </c>
      <c r="AG220" s="1284">
        <f t="shared" si="74"/>
        <v>25534347.649999999</v>
      </c>
      <c r="AH220" s="1285">
        <f t="shared" si="75"/>
        <v>25534347.649999999</v>
      </c>
      <c r="AI220" s="1286">
        <f t="shared" si="76"/>
        <v>25534347.649999999</v>
      </c>
      <c r="AJ220" s="1286">
        <f t="shared" si="77"/>
        <v>25534347.649999999</v>
      </c>
      <c r="AK220" s="1272"/>
      <c r="AL220" s="1203"/>
      <c r="AM220" s="1203"/>
      <c r="AN220" s="1203"/>
      <c r="AO220" s="1267"/>
      <c r="AP220" s="1268"/>
      <c r="AQ220" s="1268"/>
      <c r="AR220" s="1268"/>
    </row>
    <row r="221" spans="1:44" s="993" customFormat="1" ht="30" customHeight="1" x14ac:dyDescent="0.15">
      <c r="A221" s="1276" t="s">
        <v>1220</v>
      </c>
      <c r="B221" s="1276" t="str">
        <f t="shared" si="81"/>
        <v>02.06.03.05</v>
      </c>
      <c r="C221" s="1293">
        <v>195</v>
      </c>
      <c r="D221" s="1250" t="s">
        <v>340</v>
      </c>
      <c r="E221" s="1019" t="s">
        <v>1048</v>
      </c>
      <c r="F221" s="1041"/>
      <c r="G221" s="1250" t="s">
        <v>1134</v>
      </c>
      <c r="H221" s="1250" t="s">
        <v>469</v>
      </c>
      <c r="I221" s="1041" t="s">
        <v>495</v>
      </c>
      <c r="J221" s="1250">
        <v>2012</v>
      </c>
      <c r="K221" s="1041" t="s">
        <v>128</v>
      </c>
      <c r="L221" s="1041" t="s">
        <v>470</v>
      </c>
      <c r="M221" s="1041" t="s">
        <v>128</v>
      </c>
      <c r="N221" s="1041" t="s">
        <v>128</v>
      </c>
      <c r="O221" s="1041" t="s">
        <v>128</v>
      </c>
      <c r="P221" s="1250" t="s">
        <v>130</v>
      </c>
      <c r="Q221" s="1277">
        <v>16040705.2755</v>
      </c>
      <c r="R221" s="1256"/>
      <c r="S221" s="1278" t="str">
        <f t="shared" si="82"/>
        <v>2.06.03</v>
      </c>
      <c r="T221" s="1219" t="str">
        <f t="shared" si="78"/>
        <v>KOMPUTER</v>
      </c>
      <c r="U221" s="1218">
        <f t="shared" si="79"/>
        <v>4</v>
      </c>
      <c r="V221" s="1279">
        <f t="shared" si="66"/>
        <v>4010176.3188749999</v>
      </c>
      <c r="W221" s="1218">
        <f t="shared" si="67"/>
        <v>2</v>
      </c>
      <c r="X221" s="1280">
        <f t="shared" si="68"/>
        <v>8020352.6377499998</v>
      </c>
      <c r="Y221" s="1281">
        <f t="shared" si="69"/>
        <v>4010176.3188749999</v>
      </c>
      <c r="Z221" s="1279">
        <f t="shared" si="70"/>
        <v>4010176.3188749999</v>
      </c>
      <c r="AA221" s="1279">
        <f t="shared" si="71"/>
        <v>0</v>
      </c>
      <c r="AB221" s="1279">
        <f t="shared" si="72"/>
        <v>0</v>
      </c>
      <c r="AC221" s="1279">
        <f t="shared" si="73"/>
        <v>0</v>
      </c>
      <c r="AD221" s="1282">
        <f t="shared" si="64"/>
        <v>0</v>
      </c>
      <c r="AE221" s="1218">
        <f t="shared" si="80"/>
        <v>2012</v>
      </c>
      <c r="AF221" s="1283">
        <f t="shared" si="65"/>
        <v>0</v>
      </c>
      <c r="AG221" s="1284">
        <f t="shared" si="74"/>
        <v>16040705.2755</v>
      </c>
      <c r="AH221" s="1285">
        <f t="shared" si="75"/>
        <v>16040705.2755</v>
      </c>
      <c r="AI221" s="1286">
        <f t="shared" si="76"/>
        <v>16040705.2755</v>
      </c>
      <c r="AJ221" s="1286">
        <f t="shared" si="77"/>
        <v>16040705.2755</v>
      </c>
      <c r="AK221" s="1272"/>
      <c r="AL221" s="1203"/>
      <c r="AM221" s="1203"/>
      <c r="AN221" s="1203"/>
      <c r="AO221" s="1267"/>
      <c r="AP221" s="1268"/>
      <c r="AQ221" s="1268"/>
      <c r="AR221" s="1268"/>
    </row>
    <row r="222" spans="1:44" s="993" customFormat="1" ht="30" customHeight="1" x14ac:dyDescent="0.15">
      <c r="A222" s="1276" t="s">
        <v>1220</v>
      </c>
      <c r="B222" s="1276" t="str">
        <f t="shared" si="81"/>
        <v>02.06.03.05</v>
      </c>
      <c r="C222" s="1293">
        <v>196</v>
      </c>
      <c r="D222" s="1250" t="s">
        <v>340</v>
      </c>
      <c r="E222" s="1019" t="s">
        <v>1048</v>
      </c>
      <c r="F222" s="1041"/>
      <c r="G222" s="1250" t="s">
        <v>1134</v>
      </c>
      <c r="H222" s="1250" t="s">
        <v>469</v>
      </c>
      <c r="I222" s="1041" t="s">
        <v>495</v>
      </c>
      <c r="J222" s="1250">
        <v>2012</v>
      </c>
      <c r="K222" s="1041" t="s">
        <v>128</v>
      </c>
      <c r="L222" s="1041" t="s">
        <v>471</v>
      </c>
      <c r="M222" s="1041" t="s">
        <v>128</v>
      </c>
      <c r="N222" s="1041" t="s">
        <v>128</v>
      </c>
      <c r="O222" s="1041" t="s">
        <v>128</v>
      </c>
      <c r="P222" s="1250" t="s">
        <v>130</v>
      </c>
      <c r="Q222" s="1277">
        <v>16040705.2755</v>
      </c>
      <c r="R222" s="1256"/>
      <c r="S222" s="1278" t="str">
        <f t="shared" si="82"/>
        <v>2.06.03</v>
      </c>
      <c r="T222" s="1219" t="str">
        <f t="shared" si="78"/>
        <v>KOMPUTER</v>
      </c>
      <c r="U222" s="1218">
        <f t="shared" si="79"/>
        <v>4</v>
      </c>
      <c r="V222" s="1279">
        <f t="shared" si="66"/>
        <v>4010176.3188749999</v>
      </c>
      <c r="W222" s="1218">
        <f t="shared" si="67"/>
        <v>2</v>
      </c>
      <c r="X222" s="1280">
        <f t="shared" si="68"/>
        <v>8020352.6377499998</v>
      </c>
      <c r="Y222" s="1281">
        <f t="shared" si="69"/>
        <v>4010176.3188749999</v>
      </c>
      <c r="Z222" s="1279">
        <f t="shared" si="70"/>
        <v>4010176.3188749999</v>
      </c>
      <c r="AA222" s="1279">
        <f t="shared" si="71"/>
        <v>0</v>
      </c>
      <c r="AB222" s="1279">
        <f t="shared" si="72"/>
        <v>0</v>
      </c>
      <c r="AC222" s="1279">
        <f t="shared" si="73"/>
        <v>0</v>
      </c>
      <c r="AD222" s="1282">
        <f t="shared" si="64"/>
        <v>0</v>
      </c>
      <c r="AE222" s="1218">
        <f t="shared" si="80"/>
        <v>2012</v>
      </c>
      <c r="AF222" s="1283">
        <f t="shared" si="65"/>
        <v>0</v>
      </c>
      <c r="AG222" s="1284">
        <f t="shared" si="74"/>
        <v>16040705.2755</v>
      </c>
      <c r="AH222" s="1285">
        <f t="shared" si="75"/>
        <v>16040705.2755</v>
      </c>
      <c r="AI222" s="1286">
        <f t="shared" si="76"/>
        <v>16040705.2755</v>
      </c>
      <c r="AJ222" s="1286">
        <f t="shared" si="77"/>
        <v>16040705.2755</v>
      </c>
      <c r="AK222" s="1272"/>
      <c r="AL222" s="1203"/>
      <c r="AM222" s="1203"/>
      <c r="AN222" s="1203"/>
      <c r="AO222" s="1267"/>
      <c r="AP222" s="1268"/>
      <c r="AQ222" s="1268"/>
      <c r="AR222" s="1268"/>
    </row>
    <row r="223" spans="1:44" s="993" customFormat="1" ht="30" customHeight="1" x14ac:dyDescent="0.15">
      <c r="A223" s="1276" t="s">
        <v>1220</v>
      </c>
      <c r="B223" s="1276" t="str">
        <f t="shared" si="81"/>
        <v>02.06.03.05</v>
      </c>
      <c r="C223" s="1293">
        <v>197</v>
      </c>
      <c r="D223" s="1250" t="s">
        <v>340</v>
      </c>
      <c r="E223" s="1019" t="s">
        <v>1048</v>
      </c>
      <c r="F223" s="1041"/>
      <c r="G223" s="1250" t="s">
        <v>1134</v>
      </c>
      <c r="H223" s="1250" t="s">
        <v>472</v>
      </c>
      <c r="I223" s="1041" t="s">
        <v>495</v>
      </c>
      <c r="J223" s="1250">
        <v>2012</v>
      </c>
      <c r="K223" s="1041" t="s">
        <v>128</v>
      </c>
      <c r="L223" s="1041" t="s">
        <v>473</v>
      </c>
      <c r="M223" s="1041" t="s">
        <v>128</v>
      </c>
      <c r="N223" s="1041" t="s">
        <v>128</v>
      </c>
      <c r="O223" s="1041" t="s">
        <v>128</v>
      </c>
      <c r="P223" s="1250" t="s">
        <v>130</v>
      </c>
      <c r="Q223" s="1277">
        <v>24954659.789000001</v>
      </c>
      <c r="R223" s="1256"/>
      <c r="S223" s="1278" t="str">
        <f t="shared" si="82"/>
        <v>2.06.03</v>
      </c>
      <c r="T223" s="1219" t="str">
        <f t="shared" si="78"/>
        <v>KOMPUTER</v>
      </c>
      <c r="U223" s="1218">
        <f t="shared" si="79"/>
        <v>4</v>
      </c>
      <c r="V223" s="1279">
        <f t="shared" si="66"/>
        <v>6238664.9472500002</v>
      </c>
      <c r="W223" s="1218">
        <f t="shared" si="67"/>
        <v>2</v>
      </c>
      <c r="X223" s="1280">
        <f t="shared" si="68"/>
        <v>12477329.8945</v>
      </c>
      <c r="Y223" s="1281">
        <f t="shared" si="69"/>
        <v>6238664.9472500002</v>
      </c>
      <c r="Z223" s="1279">
        <f t="shared" si="70"/>
        <v>6238664.9472500002</v>
      </c>
      <c r="AA223" s="1279">
        <f t="shared" si="71"/>
        <v>0</v>
      </c>
      <c r="AB223" s="1279">
        <f t="shared" si="72"/>
        <v>0</v>
      </c>
      <c r="AC223" s="1279">
        <f t="shared" si="73"/>
        <v>0</v>
      </c>
      <c r="AD223" s="1282">
        <f t="shared" si="64"/>
        <v>0</v>
      </c>
      <c r="AE223" s="1218">
        <f t="shared" si="80"/>
        <v>2012</v>
      </c>
      <c r="AF223" s="1283">
        <f t="shared" si="65"/>
        <v>0</v>
      </c>
      <c r="AG223" s="1284">
        <f t="shared" si="74"/>
        <v>24954659.789000001</v>
      </c>
      <c r="AH223" s="1285">
        <f t="shared" si="75"/>
        <v>24954659.789000001</v>
      </c>
      <c r="AI223" s="1286">
        <f t="shared" si="76"/>
        <v>24954659.789000001</v>
      </c>
      <c r="AJ223" s="1286">
        <f t="shared" si="77"/>
        <v>24954659.789000001</v>
      </c>
      <c r="AK223" s="1272"/>
      <c r="AL223" s="1203"/>
      <c r="AM223" s="1203"/>
      <c r="AN223" s="1203"/>
      <c r="AO223" s="1267"/>
      <c r="AP223" s="1268"/>
      <c r="AQ223" s="1268"/>
      <c r="AR223" s="1268"/>
    </row>
    <row r="224" spans="1:44" s="993" customFormat="1" ht="30" customHeight="1" x14ac:dyDescent="0.15">
      <c r="A224" s="1276" t="s">
        <v>1220</v>
      </c>
      <c r="B224" s="1276" t="str">
        <f t="shared" si="81"/>
        <v>02.06.04.03</v>
      </c>
      <c r="C224" s="1293">
        <v>198</v>
      </c>
      <c r="D224" s="1250" t="s">
        <v>670</v>
      </c>
      <c r="E224" s="1019" t="s">
        <v>1055</v>
      </c>
      <c r="F224" s="1041"/>
      <c r="G224" s="1250" t="s">
        <v>475</v>
      </c>
      <c r="H224" s="1250" t="s">
        <v>476</v>
      </c>
      <c r="I224" s="1041" t="s">
        <v>477</v>
      </c>
      <c r="J224" s="1250">
        <v>2012</v>
      </c>
      <c r="K224" s="1041" t="s">
        <v>128</v>
      </c>
      <c r="L224" s="1041" t="s">
        <v>128</v>
      </c>
      <c r="M224" s="1041" t="s">
        <v>128</v>
      </c>
      <c r="N224" s="1041" t="s">
        <v>128</v>
      </c>
      <c r="O224" s="1041" t="s">
        <v>128</v>
      </c>
      <c r="P224" s="1250" t="s">
        <v>130</v>
      </c>
      <c r="Q224" s="1277">
        <v>7290090.8779999996</v>
      </c>
      <c r="R224" s="1256"/>
      <c r="S224" s="1278" t="str">
        <f t="shared" si="82"/>
        <v>2.06.04</v>
      </c>
      <c r="T224" s="1219" t="str">
        <f t="shared" si="78"/>
        <v>MEJA DAN KURSI KERJA/RAPAT PEJABAT</v>
      </c>
      <c r="U224" s="1218">
        <f t="shared" si="79"/>
        <v>5</v>
      </c>
      <c r="V224" s="1279">
        <f t="shared" si="66"/>
        <v>1458018.1756</v>
      </c>
      <c r="W224" s="1218">
        <f t="shared" si="67"/>
        <v>2</v>
      </c>
      <c r="X224" s="1280">
        <f t="shared" si="68"/>
        <v>2916036.3511999999</v>
      </c>
      <c r="Y224" s="1281">
        <f t="shared" si="69"/>
        <v>1458018.1756</v>
      </c>
      <c r="Z224" s="1279">
        <f t="shared" si="70"/>
        <v>1458018.1756</v>
      </c>
      <c r="AA224" s="1279">
        <f t="shared" si="71"/>
        <v>1458018.1756</v>
      </c>
      <c r="AB224" s="1279">
        <f t="shared" si="72"/>
        <v>0</v>
      </c>
      <c r="AC224" s="1279">
        <f t="shared" si="73"/>
        <v>0</v>
      </c>
      <c r="AD224" s="1282">
        <f t="shared" si="64"/>
        <v>0</v>
      </c>
      <c r="AE224" s="1218">
        <f t="shared" si="80"/>
        <v>2012</v>
      </c>
      <c r="AF224" s="1283">
        <f t="shared" si="65"/>
        <v>0</v>
      </c>
      <c r="AG224" s="1284">
        <f t="shared" si="74"/>
        <v>7290090.8779999996</v>
      </c>
      <c r="AH224" s="1285">
        <f t="shared" si="75"/>
        <v>7290090.8779999996</v>
      </c>
      <c r="AI224" s="1286">
        <f t="shared" si="76"/>
        <v>7290090.8779999996</v>
      </c>
      <c r="AJ224" s="1286">
        <f t="shared" si="77"/>
        <v>7290090.8779999996</v>
      </c>
      <c r="AK224" s="1272"/>
      <c r="AL224" s="1203"/>
      <c r="AM224" s="1203"/>
      <c r="AN224" s="1203"/>
      <c r="AO224" s="1267"/>
      <c r="AP224" s="1268"/>
      <c r="AQ224" s="1268"/>
      <c r="AR224" s="1268"/>
    </row>
    <row r="225" spans="1:44" s="993" customFormat="1" ht="30" customHeight="1" x14ac:dyDescent="0.15">
      <c r="A225" s="1276" t="s">
        <v>1220</v>
      </c>
      <c r="B225" s="1276" t="str">
        <f t="shared" si="81"/>
        <v>02.06.04.03</v>
      </c>
      <c r="C225" s="1293">
        <v>199</v>
      </c>
      <c r="D225" s="1250" t="s">
        <v>671</v>
      </c>
      <c r="E225" s="1019" t="s">
        <v>1056</v>
      </c>
      <c r="F225" s="1041"/>
      <c r="G225" s="1250" t="s">
        <v>479</v>
      </c>
      <c r="H225" s="1250" t="s">
        <v>476</v>
      </c>
      <c r="I225" s="1041" t="s">
        <v>477</v>
      </c>
      <c r="J225" s="1250">
        <v>2012</v>
      </c>
      <c r="K225" s="1041" t="s">
        <v>128</v>
      </c>
      <c r="L225" s="1041" t="s">
        <v>128</v>
      </c>
      <c r="M225" s="1041" t="s">
        <v>128</v>
      </c>
      <c r="N225" s="1041" t="s">
        <v>128</v>
      </c>
      <c r="O225" s="1041" t="s">
        <v>128</v>
      </c>
      <c r="P225" s="1250" t="s">
        <v>130</v>
      </c>
      <c r="Q225" s="1277">
        <v>11015247.205800001</v>
      </c>
      <c r="R225" s="1256"/>
      <c r="S225" s="1278" t="str">
        <f t="shared" si="82"/>
        <v>2.06.04</v>
      </c>
      <c r="T225" s="1219" t="str">
        <f t="shared" si="78"/>
        <v>MEJA DAN KURSI KERJA/RAPAT PEJABAT</v>
      </c>
      <c r="U225" s="1218">
        <f t="shared" si="79"/>
        <v>5</v>
      </c>
      <c r="V225" s="1279">
        <f t="shared" si="66"/>
        <v>2203049.4411599999</v>
      </c>
      <c r="W225" s="1218">
        <f t="shared" si="67"/>
        <v>2</v>
      </c>
      <c r="X225" s="1280">
        <f t="shared" si="68"/>
        <v>4406098.8823199999</v>
      </c>
      <c r="Y225" s="1281">
        <f t="shared" si="69"/>
        <v>2203049.4411599999</v>
      </c>
      <c r="Z225" s="1279">
        <f t="shared" si="70"/>
        <v>2203049.4411599999</v>
      </c>
      <c r="AA225" s="1279">
        <f t="shared" si="71"/>
        <v>2203049.4411599999</v>
      </c>
      <c r="AB225" s="1279">
        <f t="shared" si="72"/>
        <v>0</v>
      </c>
      <c r="AC225" s="1279">
        <f t="shared" si="73"/>
        <v>0</v>
      </c>
      <c r="AD225" s="1282">
        <f t="shared" si="64"/>
        <v>0</v>
      </c>
      <c r="AE225" s="1218">
        <f t="shared" si="80"/>
        <v>2012</v>
      </c>
      <c r="AF225" s="1283">
        <f t="shared" si="65"/>
        <v>0</v>
      </c>
      <c r="AG225" s="1284">
        <f t="shared" si="74"/>
        <v>11015247.205800001</v>
      </c>
      <c r="AH225" s="1285">
        <f t="shared" si="75"/>
        <v>11015247.205800001</v>
      </c>
      <c r="AI225" s="1286">
        <f t="shared" si="76"/>
        <v>11015247.205800001</v>
      </c>
      <c r="AJ225" s="1286">
        <f t="shared" si="77"/>
        <v>11015247.205800001</v>
      </c>
      <c r="AK225" s="1272"/>
      <c r="AL225" s="1203"/>
      <c r="AM225" s="1203"/>
      <c r="AN225" s="1203"/>
      <c r="AO225" s="1267"/>
      <c r="AP225" s="1268"/>
      <c r="AQ225" s="1268"/>
      <c r="AR225" s="1268"/>
    </row>
    <row r="226" spans="1:44" s="993" customFormat="1" ht="30" customHeight="1" x14ac:dyDescent="0.15">
      <c r="A226" s="1276" t="s">
        <v>1220</v>
      </c>
      <c r="B226" s="1276" t="str">
        <f t="shared" si="81"/>
        <v>02.06.04.04</v>
      </c>
      <c r="C226" s="1293">
        <v>200</v>
      </c>
      <c r="D226" s="1250" t="s">
        <v>672</v>
      </c>
      <c r="E226" s="1019" t="s">
        <v>1057</v>
      </c>
      <c r="F226" s="1041"/>
      <c r="G226" s="1250" t="s">
        <v>481</v>
      </c>
      <c r="H226" s="1250" t="s">
        <v>482</v>
      </c>
      <c r="I226" s="1041" t="s">
        <v>483</v>
      </c>
      <c r="J226" s="1250">
        <v>2012</v>
      </c>
      <c r="K226" s="1041"/>
      <c r="L226" s="1041"/>
      <c r="M226" s="1041"/>
      <c r="N226" s="1041"/>
      <c r="O226" s="1041"/>
      <c r="P226" s="1250" t="s">
        <v>130</v>
      </c>
      <c r="Q226" s="1277">
        <v>2985131.9928000001</v>
      </c>
      <c r="R226" s="1256"/>
      <c r="S226" s="1278" t="str">
        <f t="shared" si="82"/>
        <v>2.06.04</v>
      </c>
      <c r="T226" s="1219" t="str">
        <f t="shared" si="78"/>
        <v>MEJA DAN KURSI KERJA/RAPAT PEJABAT</v>
      </c>
      <c r="U226" s="1218">
        <f t="shared" si="79"/>
        <v>5</v>
      </c>
      <c r="V226" s="1279">
        <f t="shared" si="66"/>
        <v>597026.39856</v>
      </c>
      <c r="W226" s="1218">
        <f t="shared" si="67"/>
        <v>2</v>
      </c>
      <c r="X226" s="1280">
        <f t="shared" si="68"/>
        <v>1194052.79712</v>
      </c>
      <c r="Y226" s="1281">
        <f t="shared" si="69"/>
        <v>597026.39856</v>
      </c>
      <c r="Z226" s="1279">
        <f t="shared" si="70"/>
        <v>597026.39856</v>
      </c>
      <c r="AA226" s="1279">
        <f t="shared" si="71"/>
        <v>597026.39856</v>
      </c>
      <c r="AB226" s="1279">
        <f t="shared" si="72"/>
        <v>0</v>
      </c>
      <c r="AC226" s="1279">
        <f t="shared" si="73"/>
        <v>0</v>
      </c>
      <c r="AD226" s="1282">
        <f t="shared" si="64"/>
        <v>0</v>
      </c>
      <c r="AE226" s="1218">
        <f t="shared" si="80"/>
        <v>2012</v>
      </c>
      <c r="AF226" s="1283">
        <f t="shared" si="65"/>
        <v>0</v>
      </c>
      <c r="AG226" s="1284">
        <f t="shared" si="74"/>
        <v>2985131.9928000001</v>
      </c>
      <c r="AH226" s="1285">
        <f t="shared" si="75"/>
        <v>2985131.9928000001</v>
      </c>
      <c r="AI226" s="1286">
        <f t="shared" si="76"/>
        <v>2985131.9928000001</v>
      </c>
      <c r="AJ226" s="1286">
        <f t="shared" si="77"/>
        <v>2985131.9928000001</v>
      </c>
      <c r="AK226" s="1272"/>
      <c r="AL226" s="1203"/>
      <c r="AM226" s="1203"/>
      <c r="AN226" s="1203"/>
      <c r="AO226" s="1267"/>
      <c r="AP226" s="1268"/>
      <c r="AQ226" s="1268"/>
      <c r="AR226" s="1268"/>
    </row>
    <row r="227" spans="1:44" s="993" customFormat="1" ht="30" customHeight="1" x14ac:dyDescent="0.15">
      <c r="A227" s="1276" t="s">
        <v>1220</v>
      </c>
      <c r="B227" s="1276" t="str">
        <f t="shared" si="81"/>
        <v>02.06.04.04</v>
      </c>
      <c r="C227" s="1293">
        <v>201</v>
      </c>
      <c r="D227" s="1250" t="s">
        <v>672</v>
      </c>
      <c r="E227" s="1019" t="s">
        <v>1057</v>
      </c>
      <c r="F227" s="1041"/>
      <c r="G227" s="1250" t="s">
        <v>481</v>
      </c>
      <c r="H227" s="1250" t="s">
        <v>482</v>
      </c>
      <c r="I227" s="1041" t="s">
        <v>483</v>
      </c>
      <c r="J227" s="1250">
        <v>2012</v>
      </c>
      <c r="K227" s="1041"/>
      <c r="L227" s="1041"/>
      <c r="M227" s="1041"/>
      <c r="N227" s="1041"/>
      <c r="O227" s="1041"/>
      <c r="P227" s="1250" t="s">
        <v>130</v>
      </c>
      <c r="Q227" s="1277">
        <v>2985131.9928000001</v>
      </c>
      <c r="R227" s="1256"/>
      <c r="S227" s="1278" t="str">
        <f t="shared" si="82"/>
        <v>2.06.04</v>
      </c>
      <c r="T227" s="1219" t="str">
        <f t="shared" si="78"/>
        <v>MEJA DAN KURSI KERJA/RAPAT PEJABAT</v>
      </c>
      <c r="U227" s="1218">
        <f t="shared" si="79"/>
        <v>5</v>
      </c>
      <c r="V227" s="1279">
        <f t="shared" si="66"/>
        <v>597026.39856</v>
      </c>
      <c r="W227" s="1218">
        <f t="shared" si="67"/>
        <v>2</v>
      </c>
      <c r="X227" s="1280">
        <f t="shared" si="68"/>
        <v>1194052.79712</v>
      </c>
      <c r="Y227" s="1281">
        <f t="shared" si="69"/>
        <v>597026.39856</v>
      </c>
      <c r="Z227" s="1279">
        <f t="shared" si="70"/>
        <v>597026.39856</v>
      </c>
      <c r="AA227" s="1279">
        <f t="shared" si="71"/>
        <v>597026.39856</v>
      </c>
      <c r="AB227" s="1279">
        <f t="shared" si="72"/>
        <v>0</v>
      </c>
      <c r="AC227" s="1279">
        <f t="shared" si="73"/>
        <v>0</v>
      </c>
      <c r="AD227" s="1282">
        <f t="shared" ref="AD227:AD290" si="83">IF(Q227=X227+Y227+Z227+AA227+AB227+AC227,0,V227)</f>
        <v>0</v>
      </c>
      <c r="AE227" s="1218">
        <f t="shared" si="80"/>
        <v>2012</v>
      </c>
      <c r="AF227" s="1283">
        <f t="shared" ref="AF227:AF290" si="84">Q227-(X227+Y227+Z227+AA227+AB227+AC227+AD227)</f>
        <v>0</v>
      </c>
      <c r="AG227" s="1284">
        <f t="shared" si="74"/>
        <v>2985131.9928000001</v>
      </c>
      <c r="AH227" s="1285">
        <f t="shared" si="75"/>
        <v>2985131.9928000001</v>
      </c>
      <c r="AI227" s="1286">
        <f t="shared" si="76"/>
        <v>2985131.9928000001</v>
      </c>
      <c r="AJ227" s="1286">
        <f t="shared" si="77"/>
        <v>2985131.9928000001</v>
      </c>
      <c r="AK227" s="1272"/>
      <c r="AL227" s="1203"/>
      <c r="AM227" s="1203"/>
      <c r="AN227" s="1203"/>
      <c r="AO227" s="1267"/>
      <c r="AP227" s="1268"/>
      <c r="AQ227" s="1268"/>
      <c r="AR227" s="1268"/>
    </row>
    <row r="228" spans="1:44" s="993" customFormat="1" ht="30" customHeight="1" x14ac:dyDescent="0.15">
      <c r="A228" s="1276" t="s">
        <v>1220</v>
      </c>
      <c r="B228" s="1276" t="str">
        <f t="shared" si="81"/>
        <v>02.06.04.04</v>
      </c>
      <c r="C228" s="1293">
        <v>202</v>
      </c>
      <c r="D228" s="1250" t="s">
        <v>672</v>
      </c>
      <c r="E228" s="1019" t="s">
        <v>1057</v>
      </c>
      <c r="F228" s="1041"/>
      <c r="G228" s="1250" t="s">
        <v>481</v>
      </c>
      <c r="H228" s="1250" t="s">
        <v>482</v>
      </c>
      <c r="I228" s="1041" t="s">
        <v>483</v>
      </c>
      <c r="J228" s="1250">
        <v>2012</v>
      </c>
      <c r="K228" s="1041"/>
      <c r="L228" s="1041"/>
      <c r="M228" s="1041"/>
      <c r="N228" s="1041"/>
      <c r="O228" s="1041"/>
      <c r="P228" s="1250" t="s">
        <v>130</v>
      </c>
      <c r="Q228" s="1277">
        <v>2985131.9928000001</v>
      </c>
      <c r="R228" s="1256"/>
      <c r="S228" s="1278" t="str">
        <f t="shared" si="82"/>
        <v>2.06.04</v>
      </c>
      <c r="T228" s="1219" t="str">
        <f t="shared" si="78"/>
        <v>MEJA DAN KURSI KERJA/RAPAT PEJABAT</v>
      </c>
      <c r="U228" s="1218">
        <f t="shared" si="79"/>
        <v>5</v>
      </c>
      <c r="V228" s="1279">
        <f t="shared" ref="V228:V291" si="85">(Q228)/U228</f>
        <v>597026.39856</v>
      </c>
      <c r="W228" s="1218">
        <f t="shared" ref="W228:W291" si="86">2013-AE228+1</f>
        <v>2</v>
      </c>
      <c r="X228" s="1280">
        <f t="shared" ref="X228:X291" si="87">IF(W228&gt;U228,Q228,V228*W228)</f>
        <v>1194052.79712</v>
      </c>
      <c r="Y228" s="1281">
        <f t="shared" ref="Y228:Y291" si="88">IF(Q228=X228,0,V228)</f>
        <v>597026.39856</v>
      </c>
      <c r="Z228" s="1279">
        <f t="shared" ref="Z228:Z291" si="89">IF(Q228=X228+Y228,0,V228)</f>
        <v>597026.39856</v>
      </c>
      <c r="AA228" s="1279">
        <f t="shared" ref="AA228:AA291" si="90">IF(Q228=X228+Y228+Z228,0,V228)</f>
        <v>597026.39856</v>
      </c>
      <c r="AB228" s="1279">
        <f t="shared" ref="AB228:AB291" si="91">IF(Q228=X228+Y228+Z228+AA228,0,V228)</f>
        <v>0</v>
      </c>
      <c r="AC228" s="1279">
        <f t="shared" ref="AC228:AC291" si="92">IF(Q228=X228+Y228+Z228+AA228+AB228,0,V228)</f>
        <v>0</v>
      </c>
      <c r="AD228" s="1282">
        <f t="shared" si="83"/>
        <v>0</v>
      </c>
      <c r="AE228" s="1218">
        <f t="shared" si="80"/>
        <v>2012</v>
      </c>
      <c r="AF228" s="1283">
        <f t="shared" si="84"/>
        <v>0</v>
      </c>
      <c r="AG228" s="1284">
        <f t="shared" ref="AG228:AG291" si="93">X228+Y228+Z228+AA228</f>
        <v>2985131.9928000001</v>
      </c>
      <c r="AH228" s="1285">
        <f t="shared" ref="AH228:AH291" si="94">X228+Y228+Z228+AA228+AB228</f>
        <v>2985131.9928000001</v>
      </c>
      <c r="AI228" s="1286">
        <f t="shared" ref="AI228:AI291" si="95">X228+Y228+Z228+AA228+AB228+AC228</f>
        <v>2985131.9928000001</v>
      </c>
      <c r="AJ228" s="1286">
        <f t="shared" ref="AJ228:AJ291" si="96">X228+Y228+Z228+AA228+AB228+AC228+AD228</f>
        <v>2985131.9928000001</v>
      </c>
      <c r="AK228" s="1272"/>
      <c r="AL228" s="1203"/>
      <c r="AM228" s="1203"/>
      <c r="AN228" s="1203"/>
      <c r="AO228" s="1267"/>
      <c r="AP228" s="1268"/>
      <c r="AQ228" s="1268"/>
      <c r="AR228" s="1268"/>
    </row>
    <row r="229" spans="1:44" s="993" customFormat="1" ht="30" customHeight="1" x14ac:dyDescent="0.15">
      <c r="A229" s="1276" t="s">
        <v>1220</v>
      </c>
      <c r="B229" s="1276" t="str">
        <f t="shared" si="81"/>
        <v>02.06.04.04</v>
      </c>
      <c r="C229" s="1293">
        <v>203</v>
      </c>
      <c r="D229" s="1250" t="s">
        <v>672</v>
      </c>
      <c r="E229" s="1019" t="s">
        <v>1057</v>
      </c>
      <c r="F229" s="1041"/>
      <c r="G229" s="1250" t="s">
        <v>481</v>
      </c>
      <c r="H229" s="1250" t="s">
        <v>482</v>
      </c>
      <c r="I229" s="1041" t="s">
        <v>483</v>
      </c>
      <c r="J229" s="1250">
        <v>2012</v>
      </c>
      <c r="K229" s="1041"/>
      <c r="L229" s="1041"/>
      <c r="M229" s="1041"/>
      <c r="N229" s="1041"/>
      <c r="O229" s="1041"/>
      <c r="P229" s="1250" t="s">
        <v>130</v>
      </c>
      <c r="Q229" s="1277">
        <v>2985131.9928000001</v>
      </c>
      <c r="R229" s="1256"/>
      <c r="S229" s="1278" t="str">
        <f t="shared" si="82"/>
        <v>2.06.04</v>
      </c>
      <c r="T229" s="1219" t="str">
        <f t="shared" si="78"/>
        <v>MEJA DAN KURSI KERJA/RAPAT PEJABAT</v>
      </c>
      <c r="U229" s="1218">
        <f t="shared" si="79"/>
        <v>5</v>
      </c>
      <c r="V229" s="1279">
        <f t="shared" si="85"/>
        <v>597026.39856</v>
      </c>
      <c r="W229" s="1218">
        <f t="shared" si="86"/>
        <v>2</v>
      </c>
      <c r="X229" s="1280">
        <f t="shared" si="87"/>
        <v>1194052.79712</v>
      </c>
      <c r="Y229" s="1281">
        <f t="shared" si="88"/>
        <v>597026.39856</v>
      </c>
      <c r="Z229" s="1279">
        <f t="shared" si="89"/>
        <v>597026.39856</v>
      </c>
      <c r="AA229" s="1279">
        <f t="shared" si="90"/>
        <v>597026.39856</v>
      </c>
      <c r="AB229" s="1279">
        <f t="shared" si="91"/>
        <v>0</v>
      </c>
      <c r="AC229" s="1279">
        <f t="shared" si="92"/>
        <v>0</v>
      </c>
      <c r="AD229" s="1282">
        <f t="shared" si="83"/>
        <v>0</v>
      </c>
      <c r="AE229" s="1218">
        <f t="shared" si="80"/>
        <v>2012</v>
      </c>
      <c r="AF229" s="1283">
        <f t="shared" si="84"/>
        <v>0</v>
      </c>
      <c r="AG229" s="1284">
        <f t="shared" si="93"/>
        <v>2985131.9928000001</v>
      </c>
      <c r="AH229" s="1285">
        <f t="shared" si="94"/>
        <v>2985131.9928000001</v>
      </c>
      <c r="AI229" s="1286">
        <f t="shared" si="95"/>
        <v>2985131.9928000001</v>
      </c>
      <c r="AJ229" s="1286">
        <f t="shared" si="96"/>
        <v>2985131.9928000001</v>
      </c>
      <c r="AK229" s="1272"/>
      <c r="AL229" s="1203"/>
      <c r="AM229" s="1203"/>
      <c r="AN229" s="1203"/>
      <c r="AO229" s="1267"/>
      <c r="AP229" s="1268"/>
      <c r="AQ229" s="1268"/>
      <c r="AR229" s="1268"/>
    </row>
    <row r="230" spans="1:44" s="993" customFormat="1" ht="30" customHeight="1" x14ac:dyDescent="0.15">
      <c r="A230" s="1276" t="s">
        <v>1220</v>
      </c>
      <c r="B230" s="1276" t="str">
        <f t="shared" si="81"/>
        <v>02.06.04.04</v>
      </c>
      <c r="C230" s="1293">
        <v>204</v>
      </c>
      <c r="D230" s="1250" t="s">
        <v>672</v>
      </c>
      <c r="E230" s="1019" t="s">
        <v>1057</v>
      </c>
      <c r="F230" s="1041"/>
      <c r="G230" s="1250" t="s">
        <v>481</v>
      </c>
      <c r="H230" s="1250" t="s">
        <v>482</v>
      </c>
      <c r="I230" s="1041" t="s">
        <v>483</v>
      </c>
      <c r="J230" s="1250">
        <v>2012</v>
      </c>
      <c r="K230" s="1041"/>
      <c r="L230" s="1041"/>
      <c r="M230" s="1041"/>
      <c r="N230" s="1041"/>
      <c r="O230" s="1041"/>
      <c r="P230" s="1250" t="s">
        <v>130</v>
      </c>
      <c r="Q230" s="1277">
        <v>2985131.9928000001</v>
      </c>
      <c r="R230" s="1256"/>
      <c r="S230" s="1278" t="str">
        <f t="shared" si="82"/>
        <v>2.06.04</v>
      </c>
      <c r="T230" s="1219" t="str">
        <f t="shared" si="78"/>
        <v>MEJA DAN KURSI KERJA/RAPAT PEJABAT</v>
      </c>
      <c r="U230" s="1218">
        <f t="shared" si="79"/>
        <v>5</v>
      </c>
      <c r="V230" s="1279">
        <f t="shared" si="85"/>
        <v>597026.39856</v>
      </c>
      <c r="W230" s="1218">
        <f t="shared" si="86"/>
        <v>2</v>
      </c>
      <c r="X230" s="1280">
        <f t="shared" si="87"/>
        <v>1194052.79712</v>
      </c>
      <c r="Y230" s="1281">
        <f t="shared" si="88"/>
        <v>597026.39856</v>
      </c>
      <c r="Z230" s="1279">
        <f t="shared" si="89"/>
        <v>597026.39856</v>
      </c>
      <c r="AA230" s="1279">
        <f t="shared" si="90"/>
        <v>597026.39856</v>
      </c>
      <c r="AB230" s="1279">
        <f t="shared" si="91"/>
        <v>0</v>
      </c>
      <c r="AC230" s="1279">
        <f t="shared" si="92"/>
        <v>0</v>
      </c>
      <c r="AD230" s="1282">
        <f t="shared" si="83"/>
        <v>0</v>
      </c>
      <c r="AE230" s="1218">
        <f t="shared" si="80"/>
        <v>2012</v>
      </c>
      <c r="AF230" s="1283">
        <f t="shared" si="84"/>
        <v>0</v>
      </c>
      <c r="AG230" s="1284">
        <f t="shared" si="93"/>
        <v>2985131.9928000001</v>
      </c>
      <c r="AH230" s="1285">
        <f t="shared" si="94"/>
        <v>2985131.9928000001</v>
      </c>
      <c r="AI230" s="1286">
        <f t="shared" si="95"/>
        <v>2985131.9928000001</v>
      </c>
      <c r="AJ230" s="1286">
        <f t="shared" si="96"/>
        <v>2985131.9928000001</v>
      </c>
      <c r="AK230" s="1272"/>
      <c r="AL230" s="1203"/>
      <c r="AM230" s="1203"/>
      <c r="AN230" s="1203"/>
      <c r="AO230" s="1267"/>
      <c r="AP230" s="1268"/>
      <c r="AQ230" s="1268"/>
      <c r="AR230" s="1268"/>
    </row>
    <row r="231" spans="1:44" s="993" customFormat="1" ht="30" customHeight="1" x14ac:dyDescent="0.15">
      <c r="A231" s="1276" t="s">
        <v>1220</v>
      </c>
      <c r="B231" s="1276" t="str">
        <f t="shared" si="81"/>
        <v>02.06.04.04</v>
      </c>
      <c r="C231" s="1293">
        <v>205</v>
      </c>
      <c r="D231" s="1250" t="s">
        <v>672</v>
      </c>
      <c r="E231" s="1019" t="s">
        <v>1057</v>
      </c>
      <c r="F231" s="1041"/>
      <c r="G231" s="1250" t="s">
        <v>481</v>
      </c>
      <c r="H231" s="1250" t="s">
        <v>482</v>
      </c>
      <c r="I231" s="1041" t="s">
        <v>483</v>
      </c>
      <c r="J231" s="1250">
        <v>2012</v>
      </c>
      <c r="K231" s="1041"/>
      <c r="L231" s="1041"/>
      <c r="M231" s="1041"/>
      <c r="N231" s="1041"/>
      <c r="O231" s="1041"/>
      <c r="P231" s="1250" t="s">
        <v>130</v>
      </c>
      <c r="Q231" s="1277">
        <v>2985131.9928000001</v>
      </c>
      <c r="R231" s="1256"/>
      <c r="S231" s="1278" t="str">
        <f t="shared" si="82"/>
        <v>2.06.04</v>
      </c>
      <c r="T231" s="1219" t="str">
        <f t="shared" si="78"/>
        <v>MEJA DAN KURSI KERJA/RAPAT PEJABAT</v>
      </c>
      <c r="U231" s="1218">
        <f t="shared" si="79"/>
        <v>5</v>
      </c>
      <c r="V231" s="1279">
        <f t="shared" si="85"/>
        <v>597026.39856</v>
      </c>
      <c r="W231" s="1218">
        <f t="shared" si="86"/>
        <v>2</v>
      </c>
      <c r="X231" s="1280">
        <f t="shared" si="87"/>
        <v>1194052.79712</v>
      </c>
      <c r="Y231" s="1281">
        <f t="shared" si="88"/>
        <v>597026.39856</v>
      </c>
      <c r="Z231" s="1279">
        <f t="shared" si="89"/>
        <v>597026.39856</v>
      </c>
      <c r="AA231" s="1279">
        <f t="shared" si="90"/>
        <v>597026.39856</v>
      </c>
      <c r="AB231" s="1279">
        <f t="shared" si="91"/>
        <v>0</v>
      </c>
      <c r="AC231" s="1279">
        <f t="shared" si="92"/>
        <v>0</v>
      </c>
      <c r="AD231" s="1282">
        <f t="shared" si="83"/>
        <v>0</v>
      </c>
      <c r="AE231" s="1218">
        <f t="shared" si="80"/>
        <v>2012</v>
      </c>
      <c r="AF231" s="1283">
        <f t="shared" si="84"/>
        <v>0</v>
      </c>
      <c r="AG231" s="1284">
        <f t="shared" si="93"/>
        <v>2985131.9928000001</v>
      </c>
      <c r="AH231" s="1285">
        <f t="shared" si="94"/>
        <v>2985131.9928000001</v>
      </c>
      <c r="AI231" s="1286">
        <f t="shared" si="95"/>
        <v>2985131.9928000001</v>
      </c>
      <c r="AJ231" s="1286">
        <f t="shared" si="96"/>
        <v>2985131.9928000001</v>
      </c>
      <c r="AK231" s="1272"/>
      <c r="AL231" s="1203"/>
      <c r="AM231" s="1203"/>
      <c r="AN231" s="1203"/>
      <c r="AO231" s="1267"/>
      <c r="AP231" s="1268"/>
      <c r="AQ231" s="1268"/>
      <c r="AR231" s="1268"/>
    </row>
    <row r="232" spans="1:44" s="993" customFormat="1" ht="30" customHeight="1" x14ac:dyDescent="0.15">
      <c r="A232" s="1276" t="s">
        <v>1220</v>
      </c>
      <c r="B232" s="1276" t="str">
        <f t="shared" si="81"/>
        <v>02.06.04.04</v>
      </c>
      <c r="C232" s="1293">
        <v>206</v>
      </c>
      <c r="D232" s="1250" t="s">
        <v>672</v>
      </c>
      <c r="E232" s="1019" t="s">
        <v>1057</v>
      </c>
      <c r="F232" s="1041"/>
      <c r="G232" s="1250" t="s">
        <v>481</v>
      </c>
      <c r="H232" s="1250" t="s">
        <v>482</v>
      </c>
      <c r="I232" s="1041" t="s">
        <v>483</v>
      </c>
      <c r="J232" s="1250">
        <v>2012</v>
      </c>
      <c r="K232" s="1041"/>
      <c r="L232" s="1041"/>
      <c r="M232" s="1041"/>
      <c r="N232" s="1041"/>
      <c r="O232" s="1041"/>
      <c r="P232" s="1250" t="s">
        <v>130</v>
      </c>
      <c r="Q232" s="1277">
        <v>2985131.9928000001</v>
      </c>
      <c r="R232" s="1256"/>
      <c r="S232" s="1278" t="str">
        <f t="shared" si="82"/>
        <v>2.06.04</v>
      </c>
      <c r="T232" s="1219" t="str">
        <f t="shared" si="78"/>
        <v>MEJA DAN KURSI KERJA/RAPAT PEJABAT</v>
      </c>
      <c r="U232" s="1218">
        <f t="shared" si="79"/>
        <v>5</v>
      </c>
      <c r="V232" s="1279">
        <f t="shared" si="85"/>
        <v>597026.39856</v>
      </c>
      <c r="W232" s="1218">
        <f t="shared" si="86"/>
        <v>2</v>
      </c>
      <c r="X232" s="1280">
        <f t="shared" si="87"/>
        <v>1194052.79712</v>
      </c>
      <c r="Y232" s="1281">
        <f t="shared" si="88"/>
        <v>597026.39856</v>
      </c>
      <c r="Z232" s="1279">
        <f t="shared" si="89"/>
        <v>597026.39856</v>
      </c>
      <c r="AA232" s="1279">
        <f t="shared" si="90"/>
        <v>597026.39856</v>
      </c>
      <c r="AB232" s="1279">
        <f t="shared" si="91"/>
        <v>0</v>
      </c>
      <c r="AC232" s="1279">
        <f t="shared" si="92"/>
        <v>0</v>
      </c>
      <c r="AD232" s="1282">
        <f t="shared" si="83"/>
        <v>0</v>
      </c>
      <c r="AE232" s="1218">
        <f t="shared" si="80"/>
        <v>2012</v>
      </c>
      <c r="AF232" s="1283">
        <f t="shared" si="84"/>
        <v>0</v>
      </c>
      <c r="AG232" s="1284">
        <f t="shared" si="93"/>
        <v>2985131.9928000001</v>
      </c>
      <c r="AH232" s="1285">
        <f t="shared" si="94"/>
        <v>2985131.9928000001</v>
      </c>
      <c r="AI232" s="1286">
        <f t="shared" si="95"/>
        <v>2985131.9928000001</v>
      </c>
      <c r="AJ232" s="1286">
        <f t="shared" si="96"/>
        <v>2985131.9928000001</v>
      </c>
      <c r="AK232" s="1272"/>
      <c r="AL232" s="1203"/>
      <c r="AM232" s="1203"/>
      <c r="AN232" s="1203"/>
      <c r="AO232" s="1267"/>
      <c r="AP232" s="1268"/>
      <c r="AQ232" s="1268"/>
      <c r="AR232" s="1268"/>
    </row>
    <row r="233" spans="1:44" s="993" customFormat="1" ht="30" customHeight="1" x14ac:dyDescent="0.15">
      <c r="A233" s="1276" t="s">
        <v>1220</v>
      </c>
      <c r="B233" s="1276" t="str">
        <f t="shared" si="81"/>
        <v>02.06.04.04</v>
      </c>
      <c r="C233" s="1293">
        <v>207</v>
      </c>
      <c r="D233" s="1250" t="s">
        <v>672</v>
      </c>
      <c r="E233" s="1019" t="s">
        <v>1057</v>
      </c>
      <c r="F233" s="1041"/>
      <c r="G233" s="1250" t="s">
        <v>481</v>
      </c>
      <c r="H233" s="1250" t="s">
        <v>482</v>
      </c>
      <c r="I233" s="1041" t="s">
        <v>483</v>
      </c>
      <c r="J233" s="1250">
        <v>2012</v>
      </c>
      <c r="K233" s="1041"/>
      <c r="L233" s="1041"/>
      <c r="M233" s="1041"/>
      <c r="N233" s="1041"/>
      <c r="O233" s="1041"/>
      <c r="P233" s="1250" t="s">
        <v>130</v>
      </c>
      <c r="Q233" s="1277">
        <v>2985131.9928000001</v>
      </c>
      <c r="R233" s="1256"/>
      <c r="S233" s="1278" t="str">
        <f t="shared" si="82"/>
        <v>2.06.04</v>
      </c>
      <c r="T233" s="1219" t="str">
        <f t="shared" si="78"/>
        <v>MEJA DAN KURSI KERJA/RAPAT PEJABAT</v>
      </c>
      <c r="U233" s="1218">
        <f t="shared" si="79"/>
        <v>5</v>
      </c>
      <c r="V233" s="1279">
        <f t="shared" si="85"/>
        <v>597026.39856</v>
      </c>
      <c r="W233" s="1218">
        <f t="shared" si="86"/>
        <v>2</v>
      </c>
      <c r="X233" s="1280">
        <f t="shared" si="87"/>
        <v>1194052.79712</v>
      </c>
      <c r="Y233" s="1281">
        <f t="shared" si="88"/>
        <v>597026.39856</v>
      </c>
      <c r="Z233" s="1279">
        <f t="shared" si="89"/>
        <v>597026.39856</v>
      </c>
      <c r="AA233" s="1279">
        <f t="shared" si="90"/>
        <v>597026.39856</v>
      </c>
      <c r="AB233" s="1279">
        <f t="shared" si="91"/>
        <v>0</v>
      </c>
      <c r="AC233" s="1279">
        <f t="shared" si="92"/>
        <v>0</v>
      </c>
      <c r="AD233" s="1282">
        <f t="shared" si="83"/>
        <v>0</v>
      </c>
      <c r="AE233" s="1218">
        <f t="shared" si="80"/>
        <v>2012</v>
      </c>
      <c r="AF233" s="1283">
        <f t="shared" si="84"/>
        <v>0</v>
      </c>
      <c r="AG233" s="1284">
        <f t="shared" si="93"/>
        <v>2985131.9928000001</v>
      </c>
      <c r="AH233" s="1285">
        <f t="shared" si="94"/>
        <v>2985131.9928000001</v>
      </c>
      <c r="AI233" s="1286">
        <f t="shared" si="95"/>
        <v>2985131.9928000001</v>
      </c>
      <c r="AJ233" s="1286">
        <f t="shared" si="96"/>
        <v>2985131.9928000001</v>
      </c>
      <c r="AK233" s="1272"/>
      <c r="AL233" s="1203"/>
      <c r="AM233" s="1203"/>
      <c r="AN233" s="1203"/>
      <c r="AO233" s="1267"/>
      <c r="AP233" s="1268"/>
      <c r="AQ233" s="1268"/>
      <c r="AR233" s="1268"/>
    </row>
    <row r="234" spans="1:44" s="993" customFormat="1" ht="40" customHeight="1" x14ac:dyDescent="0.15">
      <c r="A234" s="1276" t="s">
        <v>1220</v>
      </c>
      <c r="B234" s="1276" t="str">
        <f t="shared" si="81"/>
        <v>02.06.04.04</v>
      </c>
      <c r="C234" s="1293">
        <v>208</v>
      </c>
      <c r="D234" s="1250" t="s">
        <v>673</v>
      </c>
      <c r="E234" s="1019" t="s">
        <v>1058</v>
      </c>
      <c r="F234" s="1041"/>
      <c r="G234" s="1250" t="s">
        <v>481</v>
      </c>
      <c r="H234" s="1250" t="s">
        <v>482</v>
      </c>
      <c r="I234" s="1041" t="s">
        <v>483</v>
      </c>
      <c r="J234" s="1250">
        <v>2012</v>
      </c>
      <c r="K234" s="1041"/>
      <c r="L234" s="1041"/>
      <c r="M234" s="1041"/>
      <c r="N234" s="1041"/>
      <c r="O234" s="1041"/>
      <c r="P234" s="1250" t="s">
        <v>130</v>
      </c>
      <c r="Q234" s="1277">
        <v>2985131.9928000001</v>
      </c>
      <c r="R234" s="1256"/>
      <c r="S234" s="1278" t="str">
        <f t="shared" si="82"/>
        <v>2.06.04</v>
      </c>
      <c r="T234" s="1219" t="str">
        <f t="shared" ref="T234:T297" si="97">VLOOKUP(S234,kelompok,2,0)</f>
        <v>MEJA DAN KURSI KERJA/RAPAT PEJABAT</v>
      </c>
      <c r="U234" s="1218">
        <f t="shared" ref="U234:U297" si="98">VLOOKUP(S234,MASAMANFAAT,4,0)</f>
        <v>5</v>
      </c>
      <c r="V234" s="1279">
        <f t="shared" si="85"/>
        <v>597026.39856</v>
      </c>
      <c r="W234" s="1218">
        <f t="shared" si="86"/>
        <v>2</v>
      </c>
      <c r="X234" s="1280">
        <f t="shared" si="87"/>
        <v>1194052.79712</v>
      </c>
      <c r="Y234" s="1281">
        <f t="shared" si="88"/>
        <v>597026.39856</v>
      </c>
      <c r="Z234" s="1279">
        <f t="shared" si="89"/>
        <v>597026.39856</v>
      </c>
      <c r="AA234" s="1279">
        <f t="shared" si="90"/>
        <v>597026.39856</v>
      </c>
      <c r="AB234" s="1279">
        <f t="shared" si="91"/>
        <v>0</v>
      </c>
      <c r="AC234" s="1279">
        <f t="shared" si="92"/>
        <v>0</v>
      </c>
      <c r="AD234" s="1282">
        <f t="shared" si="83"/>
        <v>0</v>
      </c>
      <c r="AE234" s="1218">
        <f t="shared" ref="AE234:AE297" si="99">J234</f>
        <v>2012</v>
      </c>
      <c r="AF234" s="1283">
        <f t="shared" si="84"/>
        <v>0</v>
      </c>
      <c r="AG234" s="1284">
        <f t="shared" si="93"/>
        <v>2985131.9928000001</v>
      </c>
      <c r="AH234" s="1285">
        <f t="shared" si="94"/>
        <v>2985131.9928000001</v>
      </c>
      <c r="AI234" s="1286">
        <f t="shared" si="95"/>
        <v>2985131.9928000001</v>
      </c>
      <c r="AJ234" s="1286">
        <f t="shared" si="96"/>
        <v>2985131.9928000001</v>
      </c>
      <c r="AK234" s="1272"/>
      <c r="AL234" s="1203"/>
      <c r="AM234" s="1203"/>
      <c r="AN234" s="1203"/>
      <c r="AO234" s="1267"/>
      <c r="AP234" s="1268"/>
      <c r="AQ234" s="1268"/>
      <c r="AR234" s="1268"/>
    </row>
    <row r="235" spans="1:44" s="993" customFormat="1" ht="40" customHeight="1" x14ac:dyDescent="0.15">
      <c r="A235" s="1276" t="s">
        <v>1220</v>
      </c>
      <c r="B235" s="1276" t="str">
        <f t="shared" si="81"/>
        <v>02.06.04.04</v>
      </c>
      <c r="C235" s="1293">
        <v>209</v>
      </c>
      <c r="D235" s="1250" t="s">
        <v>673</v>
      </c>
      <c r="E235" s="1019" t="s">
        <v>1058</v>
      </c>
      <c r="F235" s="1041"/>
      <c r="G235" s="1250" t="s">
        <v>481</v>
      </c>
      <c r="H235" s="1250" t="s">
        <v>482</v>
      </c>
      <c r="I235" s="1041" t="s">
        <v>483</v>
      </c>
      <c r="J235" s="1250">
        <v>2012</v>
      </c>
      <c r="K235" s="1041"/>
      <c r="L235" s="1041"/>
      <c r="M235" s="1041"/>
      <c r="N235" s="1041"/>
      <c r="O235" s="1041"/>
      <c r="P235" s="1250" t="s">
        <v>130</v>
      </c>
      <c r="Q235" s="1277">
        <v>2985131.9928000001</v>
      </c>
      <c r="R235" s="1256"/>
      <c r="S235" s="1278" t="str">
        <f t="shared" si="82"/>
        <v>2.06.04</v>
      </c>
      <c r="T235" s="1219" t="str">
        <f t="shared" si="97"/>
        <v>MEJA DAN KURSI KERJA/RAPAT PEJABAT</v>
      </c>
      <c r="U235" s="1218">
        <f t="shared" si="98"/>
        <v>5</v>
      </c>
      <c r="V235" s="1279">
        <f t="shared" si="85"/>
        <v>597026.39856</v>
      </c>
      <c r="W235" s="1218">
        <f t="shared" si="86"/>
        <v>2</v>
      </c>
      <c r="X235" s="1280">
        <f t="shared" si="87"/>
        <v>1194052.79712</v>
      </c>
      <c r="Y235" s="1281">
        <f t="shared" si="88"/>
        <v>597026.39856</v>
      </c>
      <c r="Z235" s="1279">
        <f t="shared" si="89"/>
        <v>597026.39856</v>
      </c>
      <c r="AA235" s="1279">
        <f t="shared" si="90"/>
        <v>597026.39856</v>
      </c>
      <c r="AB235" s="1279">
        <f t="shared" si="91"/>
        <v>0</v>
      </c>
      <c r="AC235" s="1279">
        <f t="shared" si="92"/>
        <v>0</v>
      </c>
      <c r="AD235" s="1282">
        <f t="shared" si="83"/>
        <v>0</v>
      </c>
      <c r="AE235" s="1218">
        <f t="shared" si="99"/>
        <v>2012</v>
      </c>
      <c r="AF235" s="1283">
        <f t="shared" si="84"/>
        <v>0</v>
      </c>
      <c r="AG235" s="1284">
        <f t="shared" si="93"/>
        <v>2985131.9928000001</v>
      </c>
      <c r="AH235" s="1285">
        <f t="shared" si="94"/>
        <v>2985131.9928000001</v>
      </c>
      <c r="AI235" s="1286">
        <f t="shared" si="95"/>
        <v>2985131.9928000001</v>
      </c>
      <c r="AJ235" s="1286">
        <f t="shared" si="96"/>
        <v>2985131.9928000001</v>
      </c>
      <c r="AK235" s="1272"/>
      <c r="AL235" s="1203"/>
      <c r="AM235" s="1203"/>
      <c r="AN235" s="1203"/>
      <c r="AO235" s="1267"/>
      <c r="AP235" s="1268"/>
      <c r="AQ235" s="1268"/>
      <c r="AR235" s="1268"/>
    </row>
    <row r="236" spans="1:44" s="993" customFormat="1" ht="40" customHeight="1" x14ac:dyDescent="0.15">
      <c r="A236" s="1276" t="s">
        <v>1220</v>
      </c>
      <c r="B236" s="1276" t="str">
        <f t="shared" si="81"/>
        <v>02.06.04.04</v>
      </c>
      <c r="C236" s="1293">
        <v>210</v>
      </c>
      <c r="D236" s="1250" t="s">
        <v>673</v>
      </c>
      <c r="E236" s="1019" t="s">
        <v>1058</v>
      </c>
      <c r="F236" s="1041"/>
      <c r="G236" s="1250" t="s">
        <v>481</v>
      </c>
      <c r="H236" s="1250" t="s">
        <v>482</v>
      </c>
      <c r="I236" s="1041" t="s">
        <v>483</v>
      </c>
      <c r="J236" s="1250">
        <v>2012</v>
      </c>
      <c r="K236" s="1041"/>
      <c r="L236" s="1041"/>
      <c r="M236" s="1041"/>
      <c r="N236" s="1041"/>
      <c r="O236" s="1041"/>
      <c r="P236" s="1250" t="s">
        <v>130</v>
      </c>
      <c r="Q236" s="1277">
        <v>2985131.9928000001</v>
      </c>
      <c r="R236" s="1256"/>
      <c r="S236" s="1278" t="str">
        <f t="shared" si="82"/>
        <v>2.06.04</v>
      </c>
      <c r="T236" s="1219" t="str">
        <f t="shared" si="97"/>
        <v>MEJA DAN KURSI KERJA/RAPAT PEJABAT</v>
      </c>
      <c r="U236" s="1218">
        <f t="shared" si="98"/>
        <v>5</v>
      </c>
      <c r="V236" s="1279">
        <f t="shared" si="85"/>
        <v>597026.39856</v>
      </c>
      <c r="W236" s="1218">
        <f t="shared" si="86"/>
        <v>2</v>
      </c>
      <c r="X236" s="1280">
        <f t="shared" si="87"/>
        <v>1194052.79712</v>
      </c>
      <c r="Y236" s="1281">
        <f t="shared" si="88"/>
        <v>597026.39856</v>
      </c>
      <c r="Z236" s="1279">
        <f t="shared" si="89"/>
        <v>597026.39856</v>
      </c>
      <c r="AA236" s="1279">
        <f t="shared" si="90"/>
        <v>597026.39856</v>
      </c>
      <c r="AB236" s="1279">
        <f t="shared" si="91"/>
        <v>0</v>
      </c>
      <c r="AC236" s="1279">
        <f t="shared" si="92"/>
        <v>0</v>
      </c>
      <c r="AD236" s="1282">
        <f t="shared" si="83"/>
        <v>0</v>
      </c>
      <c r="AE236" s="1218">
        <f t="shared" si="99"/>
        <v>2012</v>
      </c>
      <c r="AF236" s="1283">
        <f t="shared" si="84"/>
        <v>0</v>
      </c>
      <c r="AG236" s="1284">
        <f t="shared" si="93"/>
        <v>2985131.9928000001</v>
      </c>
      <c r="AH236" s="1285">
        <f t="shared" si="94"/>
        <v>2985131.9928000001</v>
      </c>
      <c r="AI236" s="1286">
        <f t="shared" si="95"/>
        <v>2985131.9928000001</v>
      </c>
      <c r="AJ236" s="1286">
        <f t="shared" si="96"/>
        <v>2985131.9928000001</v>
      </c>
      <c r="AK236" s="1272"/>
      <c r="AL236" s="1203"/>
      <c r="AM236" s="1203"/>
      <c r="AN236" s="1203"/>
      <c r="AO236" s="1267"/>
      <c r="AP236" s="1268"/>
      <c r="AQ236" s="1268"/>
      <c r="AR236" s="1268"/>
    </row>
    <row r="237" spans="1:44" s="993" customFormat="1" ht="40" customHeight="1" x14ac:dyDescent="0.15">
      <c r="A237" s="1276" t="s">
        <v>1220</v>
      </c>
      <c r="B237" s="1276" t="str">
        <f t="shared" si="81"/>
        <v>02.06.04.04</v>
      </c>
      <c r="C237" s="1293">
        <v>211</v>
      </c>
      <c r="D237" s="1250" t="s">
        <v>673</v>
      </c>
      <c r="E237" s="1019" t="s">
        <v>1058</v>
      </c>
      <c r="F237" s="1041"/>
      <c r="G237" s="1250" t="s">
        <v>481</v>
      </c>
      <c r="H237" s="1250" t="s">
        <v>482</v>
      </c>
      <c r="I237" s="1041" t="s">
        <v>483</v>
      </c>
      <c r="J237" s="1250">
        <v>2012</v>
      </c>
      <c r="K237" s="1041"/>
      <c r="L237" s="1041"/>
      <c r="M237" s="1041"/>
      <c r="N237" s="1041"/>
      <c r="O237" s="1041"/>
      <c r="P237" s="1250" t="s">
        <v>130</v>
      </c>
      <c r="Q237" s="1277">
        <v>2985131.9928000001</v>
      </c>
      <c r="R237" s="1256"/>
      <c r="S237" s="1278" t="str">
        <f t="shared" si="82"/>
        <v>2.06.04</v>
      </c>
      <c r="T237" s="1219" t="str">
        <f t="shared" si="97"/>
        <v>MEJA DAN KURSI KERJA/RAPAT PEJABAT</v>
      </c>
      <c r="U237" s="1218">
        <f t="shared" si="98"/>
        <v>5</v>
      </c>
      <c r="V237" s="1279">
        <f t="shared" si="85"/>
        <v>597026.39856</v>
      </c>
      <c r="W237" s="1218">
        <f t="shared" si="86"/>
        <v>2</v>
      </c>
      <c r="X237" s="1280">
        <f t="shared" si="87"/>
        <v>1194052.79712</v>
      </c>
      <c r="Y237" s="1281">
        <f t="shared" si="88"/>
        <v>597026.39856</v>
      </c>
      <c r="Z237" s="1279">
        <f t="shared" si="89"/>
        <v>597026.39856</v>
      </c>
      <c r="AA237" s="1279">
        <f t="shared" si="90"/>
        <v>597026.39856</v>
      </c>
      <c r="AB237" s="1279">
        <f t="shared" si="91"/>
        <v>0</v>
      </c>
      <c r="AC237" s="1279">
        <f t="shared" si="92"/>
        <v>0</v>
      </c>
      <c r="AD237" s="1282">
        <f t="shared" si="83"/>
        <v>0</v>
      </c>
      <c r="AE237" s="1218">
        <f t="shared" si="99"/>
        <v>2012</v>
      </c>
      <c r="AF237" s="1283">
        <f t="shared" si="84"/>
        <v>0</v>
      </c>
      <c r="AG237" s="1284">
        <f t="shared" si="93"/>
        <v>2985131.9928000001</v>
      </c>
      <c r="AH237" s="1285">
        <f t="shared" si="94"/>
        <v>2985131.9928000001</v>
      </c>
      <c r="AI237" s="1286">
        <f t="shared" si="95"/>
        <v>2985131.9928000001</v>
      </c>
      <c r="AJ237" s="1286">
        <f t="shared" si="96"/>
        <v>2985131.9928000001</v>
      </c>
      <c r="AK237" s="1272"/>
      <c r="AL237" s="1203"/>
      <c r="AM237" s="1203"/>
      <c r="AN237" s="1203"/>
      <c r="AO237" s="1267"/>
      <c r="AP237" s="1268"/>
      <c r="AQ237" s="1268"/>
      <c r="AR237" s="1268"/>
    </row>
    <row r="238" spans="1:44" s="993" customFormat="1" ht="40" customHeight="1" x14ac:dyDescent="0.15">
      <c r="A238" s="1276" t="s">
        <v>1220</v>
      </c>
      <c r="B238" s="1276" t="str">
        <f t="shared" si="81"/>
        <v>02.06.04.04</v>
      </c>
      <c r="C238" s="1293">
        <v>212</v>
      </c>
      <c r="D238" s="1250" t="s">
        <v>673</v>
      </c>
      <c r="E238" s="1019" t="s">
        <v>1058</v>
      </c>
      <c r="F238" s="1041"/>
      <c r="G238" s="1250" t="s">
        <v>481</v>
      </c>
      <c r="H238" s="1250" t="s">
        <v>482</v>
      </c>
      <c r="I238" s="1041" t="s">
        <v>483</v>
      </c>
      <c r="J238" s="1250">
        <v>2012</v>
      </c>
      <c r="K238" s="1041"/>
      <c r="L238" s="1041"/>
      <c r="M238" s="1041"/>
      <c r="N238" s="1041"/>
      <c r="O238" s="1041"/>
      <c r="P238" s="1250" t="s">
        <v>130</v>
      </c>
      <c r="Q238" s="1277">
        <v>2985131.9928000001</v>
      </c>
      <c r="R238" s="1256"/>
      <c r="S238" s="1278" t="str">
        <f t="shared" si="82"/>
        <v>2.06.04</v>
      </c>
      <c r="T238" s="1219" t="str">
        <f t="shared" si="97"/>
        <v>MEJA DAN KURSI KERJA/RAPAT PEJABAT</v>
      </c>
      <c r="U238" s="1218">
        <f t="shared" si="98"/>
        <v>5</v>
      </c>
      <c r="V238" s="1279">
        <f t="shared" si="85"/>
        <v>597026.39856</v>
      </c>
      <c r="W238" s="1218">
        <f t="shared" si="86"/>
        <v>2</v>
      </c>
      <c r="X238" s="1280">
        <f t="shared" si="87"/>
        <v>1194052.79712</v>
      </c>
      <c r="Y238" s="1281">
        <f t="shared" si="88"/>
        <v>597026.39856</v>
      </c>
      <c r="Z238" s="1279">
        <f t="shared" si="89"/>
        <v>597026.39856</v>
      </c>
      <c r="AA238" s="1279">
        <f t="shared" si="90"/>
        <v>597026.39856</v>
      </c>
      <c r="AB238" s="1279">
        <f t="shared" si="91"/>
        <v>0</v>
      </c>
      <c r="AC238" s="1279">
        <f t="shared" si="92"/>
        <v>0</v>
      </c>
      <c r="AD238" s="1282">
        <f t="shared" si="83"/>
        <v>0</v>
      </c>
      <c r="AE238" s="1218">
        <f t="shared" si="99"/>
        <v>2012</v>
      </c>
      <c r="AF238" s="1283">
        <f t="shared" si="84"/>
        <v>0</v>
      </c>
      <c r="AG238" s="1284">
        <f t="shared" si="93"/>
        <v>2985131.9928000001</v>
      </c>
      <c r="AH238" s="1285">
        <f t="shared" si="94"/>
        <v>2985131.9928000001</v>
      </c>
      <c r="AI238" s="1286">
        <f t="shared" si="95"/>
        <v>2985131.9928000001</v>
      </c>
      <c r="AJ238" s="1286">
        <f t="shared" si="96"/>
        <v>2985131.9928000001</v>
      </c>
      <c r="AK238" s="1272"/>
      <c r="AL238" s="1203"/>
      <c r="AM238" s="1203"/>
      <c r="AN238" s="1203"/>
      <c r="AO238" s="1267"/>
      <c r="AP238" s="1268"/>
      <c r="AQ238" s="1268"/>
      <c r="AR238" s="1268"/>
    </row>
    <row r="239" spans="1:44" s="993" customFormat="1" ht="40" customHeight="1" x14ac:dyDescent="0.15">
      <c r="A239" s="1276" t="s">
        <v>1220</v>
      </c>
      <c r="B239" s="1276" t="str">
        <f t="shared" si="81"/>
        <v>02.06.04.04</v>
      </c>
      <c r="C239" s="1293">
        <v>213</v>
      </c>
      <c r="D239" s="1250" t="s">
        <v>673</v>
      </c>
      <c r="E239" s="1019" t="s">
        <v>1058</v>
      </c>
      <c r="F239" s="1041"/>
      <c r="G239" s="1250" t="s">
        <v>481</v>
      </c>
      <c r="H239" s="1250" t="s">
        <v>482</v>
      </c>
      <c r="I239" s="1041" t="s">
        <v>483</v>
      </c>
      <c r="J239" s="1250">
        <v>2012</v>
      </c>
      <c r="K239" s="1041"/>
      <c r="L239" s="1041"/>
      <c r="M239" s="1041"/>
      <c r="N239" s="1041"/>
      <c r="O239" s="1041"/>
      <c r="P239" s="1250" t="s">
        <v>130</v>
      </c>
      <c r="Q239" s="1277">
        <v>2985131.9928000001</v>
      </c>
      <c r="R239" s="1256"/>
      <c r="S239" s="1278" t="str">
        <f t="shared" si="82"/>
        <v>2.06.04</v>
      </c>
      <c r="T239" s="1219" t="str">
        <f t="shared" si="97"/>
        <v>MEJA DAN KURSI KERJA/RAPAT PEJABAT</v>
      </c>
      <c r="U239" s="1218">
        <f t="shared" si="98"/>
        <v>5</v>
      </c>
      <c r="V239" s="1279">
        <f t="shared" si="85"/>
        <v>597026.39856</v>
      </c>
      <c r="W239" s="1218">
        <f t="shared" si="86"/>
        <v>2</v>
      </c>
      <c r="X239" s="1280">
        <f t="shared" si="87"/>
        <v>1194052.79712</v>
      </c>
      <c r="Y239" s="1281">
        <f t="shared" si="88"/>
        <v>597026.39856</v>
      </c>
      <c r="Z239" s="1279">
        <f t="shared" si="89"/>
        <v>597026.39856</v>
      </c>
      <c r="AA239" s="1279">
        <f t="shared" si="90"/>
        <v>597026.39856</v>
      </c>
      <c r="AB239" s="1279">
        <f t="shared" si="91"/>
        <v>0</v>
      </c>
      <c r="AC239" s="1279">
        <f t="shared" si="92"/>
        <v>0</v>
      </c>
      <c r="AD239" s="1282">
        <f t="shared" si="83"/>
        <v>0</v>
      </c>
      <c r="AE239" s="1218">
        <f t="shared" si="99"/>
        <v>2012</v>
      </c>
      <c r="AF239" s="1283">
        <f t="shared" si="84"/>
        <v>0</v>
      </c>
      <c r="AG239" s="1284">
        <f t="shared" si="93"/>
        <v>2985131.9928000001</v>
      </c>
      <c r="AH239" s="1285">
        <f t="shared" si="94"/>
        <v>2985131.9928000001</v>
      </c>
      <c r="AI239" s="1286">
        <f t="shared" si="95"/>
        <v>2985131.9928000001</v>
      </c>
      <c r="AJ239" s="1286">
        <f t="shared" si="96"/>
        <v>2985131.9928000001</v>
      </c>
      <c r="AK239" s="1272"/>
      <c r="AL239" s="1203"/>
      <c r="AM239" s="1203"/>
      <c r="AN239" s="1203"/>
      <c r="AO239" s="1267"/>
      <c r="AP239" s="1268"/>
      <c r="AQ239" s="1268"/>
      <c r="AR239" s="1268"/>
    </row>
    <row r="240" spans="1:44" s="993" customFormat="1" ht="40" customHeight="1" x14ac:dyDescent="0.15">
      <c r="A240" s="1276" t="s">
        <v>1220</v>
      </c>
      <c r="B240" s="1276" t="str">
        <f t="shared" si="81"/>
        <v>02.06.04.04</v>
      </c>
      <c r="C240" s="1293">
        <v>214</v>
      </c>
      <c r="D240" s="1250" t="s">
        <v>673</v>
      </c>
      <c r="E240" s="1019" t="s">
        <v>1058</v>
      </c>
      <c r="F240" s="1041"/>
      <c r="G240" s="1250" t="s">
        <v>481</v>
      </c>
      <c r="H240" s="1250" t="s">
        <v>482</v>
      </c>
      <c r="I240" s="1041" t="s">
        <v>483</v>
      </c>
      <c r="J240" s="1250">
        <v>2012</v>
      </c>
      <c r="K240" s="1041"/>
      <c r="L240" s="1041"/>
      <c r="M240" s="1041"/>
      <c r="N240" s="1041"/>
      <c r="O240" s="1041"/>
      <c r="P240" s="1250" t="s">
        <v>130</v>
      </c>
      <c r="Q240" s="1277">
        <v>2985131.9928000001</v>
      </c>
      <c r="R240" s="1256"/>
      <c r="S240" s="1278" t="str">
        <f t="shared" si="82"/>
        <v>2.06.04</v>
      </c>
      <c r="T240" s="1219" t="str">
        <f t="shared" si="97"/>
        <v>MEJA DAN KURSI KERJA/RAPAT PEJABAT</v>
      </c>
      <c r="U240" s="1218">
        <f t="shared" si="98"/>
        <v>5</v>
      </c>
      <c r="V240" s="1279">
        <f t="shared" si="85"/>
        <v>597026.39856</v>
      </c>
      <c r="W240" s="1218">
        <f t="shared" si="86"/>
        <v>2</v>
      </c>
      <c r="X240" s="1280">
        <f t="shared" si="87"/>
        <v>1194052.79712</v>
      </c>
      <c r="Y240" s="1281">
        <f t="shared" si="88"/>
        <v>597026.39856</v>
      </c>
      <c r="Z240" s="1279">
        <f t="shared" si="89"/>
        <v>597026.39856</v>
      </c>
      <c r="AA240" s="1279">
        <f t="shared" si="90"/>
        <v>597026.39856</v>
      </c>
      <c r="AB240" s="1279">
        <f t="shared" si="91"/>
        <v>0</v>
      </c>
      <c r="AC240" s="1279">
        <f t="shared" si="92"/>
        <v>0</v>
      </c>
      <c r="AD240" s="1282">
        <f t="shared" si="83"/>
        <v>0</v>
      </c>
      <c r="AE240" s="1218">
        <f t="shared" si="99"/>
        <v>2012</v>
      </c>
      <c r="AF240" s="1283">
        <f t="shared" si="84"/>
        <v>0</v>
      </c>
      <c r="AG240" s="1284">
        <f t="shared" si="93"/>
        <v>2985131.9928000001</v>
      </c>
      <c r="AH240" s="1285">
        <f t="shared" si="94"/>
        <v>2985131.9928000001</v>
      </c>
      <c r="AI240" s="1286">
        <f t="shared" si="95"/>
        <v>2985131.9928000001</v>
      </c>
      <c r="AJ240" s="1286">
        <f t="shared" si="96"/>
        <v>2985131.9928000001</v>
      </c>
      <c r="AK240" s="1272"/>
      <c r="AL240" s="1203"/>
      <c r="AM240" s="1203"/>
      <c r="AN240" s="1203"/>
      <c r="AO240" s="1267"/>
      <c r="AP240" s="1268"/>
      <c r="AQ240" s="1268"/>
      <c r="AR240" s="1268"/>
    </row>
    <row r="241" spans="1:44" s="993" customFormat="1" ht="30" customHeight="1" x14ac:dyDescent="0.15">
      <c r="A241" s="1276" t="s">
        <v>1220</v>
      </c>
      <c r="B241" s="1276" t="str">
        <f t="shared" si="81"/>
        <v>02.06.02.01</v>
      </c>
      <c r="C241" s="1293">
        <v>215</v>
      </c>
      <c r="D241" s="1250" t="s">
        <v>1224</v>
      </c>
      <c r="E241" s="1019" t="s">
        <v>1059</v>
      </c>
      <c r="F241" s="1041"/>
      <c r="G241" s="1250" t="s">
        <v>481</v>
      </c>
      <c r="H241" s="1250" t="s">
        <v>482</v>
      </c>
      <c r="I241" s="1041" t="s">
        <v>483</v>
      </c>
      <c r="J241" s="1250">
        <v>2012</v>
      </c>
      <c r="K241" s="1041"/>
      <c r="L241" s="1041"/>
      <c r="M241" s="1041"/>
      <c r="N241" s="1041"/>
      <c r="O241" s="1041"/>
      <c r="P241" s="1250" t="s">
        <v>130</v>
      </c>
      <c r="Q241" s="1277">
        <v>2985131.9928000001</v>
      </c>
      <c r="R241" s="1256"/>
      <c r="S241" s="1278" t="str">
        <f t="shared" si="82"/>
        <v>2.06.02</v>
      </c>
      <c r="T241" s="1219" t="str">
        <f t="shared" si="97"/>
        <v>ALAT RUMAH TANGGA</v>
      </c>
      <c r="U241" s="1218">
        <f t="shared" si="98"/>
        <v>5</v>
      </c>
      <c r="V241" s="1279">
        <f t="shared" si="85"/>
        <v>597026.39856</v>
      </c>
      <c r="W241" s="1218">
        <f t="shared" si="86"/>
        <v>2</v>
      </c>
      <c r="X241" s="1280">
        <f t="shared" si="87"/>
        <v>1194052.79712</v>
      </c>
      <c r="Y241" s="1281">
        <f t="shared" si="88"/>
        <v>597026.39856</v>
      </c>
      <c r="Z241" s="1279">
        <f t="shared" si="89"/>
        <v>597026.39856</v>
      </c>
      <c r="AA241" s="1279">
        <f t="shared" si="90"/>
        <v>597026.39856</v>
      </c>
      <c r="AB241" s="1279">
        <f t="shared" si="91"/>
        <v>0</v>
      </c>
      <c r="AC241" s="1279">
        <f t="shared" si="92"/>
        <v>0</v>
      </c>
      <c r="AD241" s="1282">
        <f t="shared" si="83"/>
        <v>0</v>
      </c>
      <c r="AE241" s="1218">
        <f t="shared" si="99"/>
        <v>2012</v>
      </c>
      <c r="AF241" s="1283">
        <f t="shared" si="84"/>
        <v>0</v>
      </c>
      <c r="AG241" s="1284">
        <f t="shared" si="93"/>
        <v>2985131.9928000001</v>
      </c>
      <c r="AH241" s="1285">
        <f t="shared" si="94"/>
        <v>2985131.9928000001</v>
      </c>
      <c r="AI241" s="1286">
        <f t="shared" si="95"/>
        <v>2985131.9928000001</v>
      </c>
      <c r="AJ241" s="1286">
        <f t="shared" si="96"/>
        <v>2985131.9928000001</v>
      </c>
      <c r="AK241" s="1272">
        <v>21645026.690000001</v>
      </c>
      <c r="AL241" s="1203"/>
      <c r="AM241" s="1203"/>
      <c r="AN241" s="1203"/>
      <c r="AO241" s="1267"/>
      <c r="AP241" s="1268"/>
      <c r="AQ241" s="1268"/>
      <c r="AR241" s="1268"/>
    </row>
    <row r="242" spans="1:44" s="993" customFormat="1" ht="30" customHeight="1" x14ac:dyDescent="0.15">
      <c r="A242" s="1276" t="s">
        <v>1220</v>
      </c>
      <c r="B242" s="1276" t="str">
        <f t="shared" si="81"/>
        <v>02.06.04.04</v>
      </c>
      <c r="C242" s="1293">
        <v>216</v>
      </c>
      <c r="D242" s="1250" t="s">
        <v>673</v>
      </c>
      <c r="E242" s="1019" t="s">
        <v>1060</v>
      </c>
      <c r="F242" s="1041"/>
      <c r="G242" s="1250" t="s">
        <v>486</v>
      </c>
      <c r="H242" s="1250" t="s">
        <v>476</v>
      </c>
      <c r="I242" s="1041" t="s">
        <v>483</v>
      </c>
      <c r="J242" s="1250">
        <v>2012</v>
      </c>
      <c r="K242" s="1041"/>
      <c r="L242" s="1041"/>
      <c r="M242" s="1041"/>
      <c r="N242" s="1041"/>
      <c r="O242" s="1041"/>
      <c r="P242" s="1250" t="s">
        <v>130</v>
      </c>
      <c r="Q242" s="1277">
        <v>5832573.3954999996</v>
      </c>
      <c r="R242" s="1256"/>
      <c r="S242" s="1278" t="str">
        <f t="shared" si="82"/>
        <v>2.06.04</v>
      </c>
      <c r="T242" s="1219" t="str">
        <f t="shared" si="97"/>
        <v>MEJA DAN KURSI KERJA/RAPAT PEJABAT</v>
      </c>
      <c r="U242" s="1218">
        <f t="shared" si="98"/>
        <v>5</v>
      </c>
      <c r="V242" s="1279">
        <f t="shared" si="85"/>
        <v>1166514.6790999998</v>
      </c>
      <c r="W242" s="1218">
        <f t="shared" si="86"/>
        <v>2</v>
      </c>
      <c r="X242" s="1280">
        <f t="shared" si="87"/>
        <v>2333029.3581999997</v>
      </c>
      <c r="Y242" s="1281">
        <f t="shared" si="88"/>
        <v>1166514.6790999998</v>
      </c>
      <c r="Z242" s="1279">
        <f t="shared" si="89"/>
        <v>1166514.6790999998</v>
      </c>
      <c r="AA242" s="1279">
        <f t="shared" si="90"/>
        <v>1166514.6790999998</v>
      </c>
      <c r="AB242" s="1279">
        <f t="shared" si="91"/>
        <v>0</v>
      </c>
      <c r="AC242" s="1279">
        <f t="shared" si="92"/>
        <v>0</v>
      </c>
      <c r="AD242" s="1282">
        <f t="shared" si="83"/>
        <v>0</v>
      </c>
      <c r="AE242" s="1218">
        <f t="shared" si="99"/>
        <v>2012</v>
      </c>
      <c r="AF242" s="1283">
        <f t="shared" si="84"/>
        <v>0</v>
      </c>
      <c r="AG242" s="1284">
        <f t="shared" si="93"/>
        <v>5832573.3954999987</v>
      </c>
      <c r="AH242" s="1285">
        <f t="shared" si="94"/>
        <v>5832573.3954999987</v>
      </c>
      <c r="AI242" s="1286">
        <f t="shared" si="95"/>
        <v>5832573.3954999987</v>
      </c>
      <c r="AJ242" s="1286">
        <f t="shared" si="96"/>
        <v>5832573.3954999987</v>
      </c>
      <c r="AK242" s="1272"/>
      <c r="AL242" s="1203"/>
      <c r="AM242" s="1203"/>
      <c r="AN242" s="1203"/>
      <c r="AO242" s="1267"/>
      <c r="AP242" s="1268"/>
      <c r="AQ242" s="1268"/>
      <c r="AR242" s="1268"/>
    </row>
    <row r="243" spans="1:44" s="993" customFormat="1" ht="30" customHeight="1" x14ac:dyDescent="0.15">
      <c r="A243" s="1276" t="s">
        <v>1220</v>
      </c>
      <c r="B243" s="1276" t="str">
        <f t="shared" si="81"/>
        <v>02.06.04.04</v>
      </c>
      <c r="C243" s="1293">
        <v>217</v>
      </c>
      <c r="D243" s="1250" t="s">
        <v>673</v>
      </c>
      <c r="E243" s="1019" t="s">
        <v>1060</v>
      </c>
      <c r="F243" s="1041"/>
      <c r="G243" s="1250" t="s">
        <v>486</v>
      </c>
      <c r="H243" s="1250" t="s">
        <v>476</v>
      </c>
      <c r="I243" s="1041" t="s">
        <v>483</v>
      </c>
      <c r="J243" s="1250">
        <v>2012</v>
      </c>
      <c r="K243" s="1041"/>
      <c r="L243" s="1041"/>
      <c r="M243" s="1041"/>
      <c r="N243" s="1041"/>
      <c r="O243" s="1041"/>
      <c r="P243" s="1250" t="s">
        <v>130</v>
      </c>
      <c r="Q243" s="1277">
        <v>5832573.3954999996</v>
      </c>
      <c r="R243" s="1256"/>
      <c r="S243" s="1278" t="str">
        <f t="shared" si="82"/>
        <v>2.06.04</v>
      </c>
      <c r="T243" s="1219" t="str">
        <f t="shared" si="97"/>
        <v>MEJA DAN KURSI KERJA/RAPAT PEJABAT</v>
      </c>
      <c r="U243" s="1218">
        <f t="shared" si="98"/>
        <v>5</v>
      </c>
      <c r="V243" s="1279">
        <f t="shared" si="85"/>
        <v>1166514.6790999998</v>
      </c>
      <c r="W243" s="1218">
        <f t="shared" si="86"/>
        <v>2</v>
      </c>
      <c r="X243" s="1280">
        <f t="shared" si="87"/>
        <v>2333029.3581999997</v>
      </c>
      <c r="Y243" s="1281">
        <f t="shared" si="88"/>
        <v>1166514.6790999998</v>
      </c>
      <c r="Z243" s="1279">
        <f t="shared" si="89"/>
        <v>1166514.6790999998</v>
      </c>
      <c r="AA243" s="1279">
        <f t="shared" si="90"/>
        <v>1166514.6790999998</v>
      </c>
      <c r="AB243" s="1279">
        <f t="shared" si="91"/>
        <v>0</v>
      </c>
      <c r="AC243" s="1279">
        <f t="shared" si="92"/>
        <v>0</v>
      </c>
      <c r="AD243" s="1282">
        <f t="shared" si="83"/>
        <v>0</v>
      </c>
      <c r="AE243" s="1218">
        <f t="shared" si="99"/>
        <v>2012</v>
      </c>
      <c r="AF243" s="1283">
        <f t="shared" si="84"/>
        <v>0</v>
      </c>
      <c r="AG243" s="1284">
        <f t="shared" si="93"/>
        <v>5832573.3954999987</v>
      </c>
      <c r="AH243" s="1285">
        <f t="shared" si="94"/>
        <v>5832573.3954999987</v>
      </c>
      <c r="AI243" s="1286">
        <f t="shared" si="95"/>
        <v>5832573.3954999987</v>
      </c>
      <c r="AJ243" s="1286">
        <f t="shared" si="96"/>
        <v>5832573.3954999987</v>
      </c>
      <c r="AK243" s="1272"/>
      <c r="AL243" s="1203"/>
      <c r="AM243" s="1203"/>
      <c r="AN243" s="1203"/>
      <c r="AO243" s="1267"/>
      <c r="AP243" s="1268"/>
      <c r="AQ243" s="1268"/>
      <c r="AR243" s="1268"/>
    </row>
    <row r="244" spans="1:44" s="993" customFormat="1" ht="40" customHeight="1" x14ac:dyDescent="0.15">
      <c r="A244" s="1276" t="s">
        <v>1220</v>
      </c>
      <c r="B244" s="1276" t="str">
        <f t="shared" si="81"/>
        <v>02.06.02.01</v>
      </c>
      <c r="C244" s="1293">
        <v>218</v>
      </c>
      <c r="D244" s="1250" t="s">
        <v>675</v>
      </c>
      <c r="E244" s="1019" t="s">
        <v>1061</v>
      </c>
      <c r="F244" s="1041"/>
      <c r="G244" s="1250" t="s">
        <v>488</v>
      </c>
      <c r="H244" s="1041" t="s">
        <v>128</v>
      </c>
      <c r="I244" s="1041" t="s">
        <v>477</v>
      </c>
      <c r="J244" s="1250">
        <v>2012</v>
      </c>
      <c r="K244" s="1041" t="s">
        <v>128</v>
      </c>
      <c r="L244" s="1041" t="s">
        <v>128</v>
      </c>
      <c r="M244" s="1041" t="s">
        <v>128</v>
      </c>
      <c r="N244" s="1041" t="s">
        <v>128</v>
      </c>
      <c r="O244" s="1041" t="s">
        <v>128</v>
      </c>
      <c r="P244" s="1250" t="s">
        <v>130</v>
      </c>
      <c r="Q244" s="1277">
        <v>6509009.71</v>
      </c>
      <c r="R244" s="1256"/>
      <c r="S244" s="1278" t="str">
        <f t="shared" si="82"/>
        <v>2.06.02</v>
      </c>
      <c r="T244" s="1219" t="str">
        <f t="shared" si="97"/>
        <v>ALAT RUMAH TANGGA</v>
      </c>
      <c r="U244" s="1218">
        <f t="shared" si="98"/>
        <v>5</v>
      </c>
      <c r="V244" s="1279">
        <f t="shared" si="85"/>
        <v>1301801.942</v>
      </c>
      <c r="W244" s="1218">
        <f t="shared" si="86"/>
        <v>2</v>
      </c>
      <c r="X244" s="1280">
        <f t="shared" si="87"/>
        <v>2603603.8840000001</v>
      </c>
      <c r="Y244" s="1281">
        <f t="shared" si="88"/>
        <v>1301801.942</v>
      </c>
      <c r="Z244" s="1279">
        <f t="shared" si="89"/>
        <v>1301801.942</v>
      </c>
      <c r="AA244" s="1279">
        <f t="shared" si="90"/>
        <v>1301801.942</v>
      </c>
      <c r="AB244" s="1279">
        <f t="shared" si="91"/>
        <v>0</v>
      </c>
      <c r="AC244" s="1279">
        <f t="shared" si="92"/>
        <v>0</v>
      </c>
      <c r="AD244" s="1282">
        <f t="shared" si="83"/>
        <v>0</v>
      </c>
      <c r="AE244" s="1218">
        <f t="shared" si="99"/>
        <v>2012</v>
      </c>
      <c r="AF244" s="1283">
        <f t="shared" si="84"/>
        <v>0</v>
      </c>
      <c r="AG244" s="1284">
        <f t="shared" si="93"/>
        <v>6509009.71</v>
      </c>
      <c r="AH244" s="1285">
        <f t="shared" si="94"/>
        <v>6509009.71</v>
      </c>
      <c r="AI244" s="1286">
        <f t="shared" si="95"/>
        <v>6509009.71</v>
      </c>
      <c r="AJ244" s="1286">
        <f t="shared" si="96"/>
        <v>6509009.71</v>
      </c>
      <c r="AK244" s="1272">
        <f>AI244+AI245</f>
        <v>20848858.800000001</v>
      </c>
      <c r="AL244" s="1203"/>
      <c r="AM244" s="1203"/>
      <c r="AN244" s="1203"/>
      <c r="AO244" s="1267"/>
      <c r="AP244" s="1268"/>
      <c r="AQ244" s="1268"/>
      <c r="AR244" s="1268"/>
    </row>
    <row r="245" spans="1:44" s="993" customFormat="1" ht="40" customHeight="1" x14ac:dyDescent="0.15">
      <c r="A245" s="1276" t="s">
        <v>1220</v>
      </c>
      <c r="B245" s="1276" t="str">
        <f t="shared" si="81"/>
        <v>02.06.02.01</v>
      </c>
      <c r="C245" s="1293">
        <v>219</v>
      </c>
      <c r="D245" s="1250" t="s">
        <v>675</v>
      </c>
      <c r="E245" s="1019" t="s">
        <v>1062</v>
      </c>
      <c r="F245" s="1041"/>
      <c r="G245" s="1250" t="s">
        <v>491</v>
      </c>
      <c r="H245" s="1041" t="s">
        <v>128</v>
      </c>
      <c r="I245" s="1041" t="s">
        <v>935</v>
      </c>
      <c r="J245" s="1250">
        <v>2012</v>
      </c>
      <c r="K245" s="1041"/>
      <c r="L245" s="1041"/>
      <c r="M245" s="1041"/>
      <c r="N245" s="1041"/>
      <c r="O245" s="1041"/>
      <c r="P245" s="1250" t="s">
        <v>130</v>
      </c>
      <c r="Q245" s="1277">
        <v>14339849.09</v>
      </c>
      <c r="R245" s="1256"/>
      <c r="S245" s="1278" t="str">
        <f t="shared" si="82"/>
        <v>2.06.02</v>
      </c>
      <c r="T245" s="1219" t="str">
        <f t="shared" si="97"/>
        <v>ALAT RUMAH TANGGA</v>
      </c>
      <c r="U245" s="1218">
        <f t="shared" si="98"/>
        <v>5</v>
      </c>
      <c r="V245" s="1279">
        <f t="shared" si="85"/>
        <v>2867969.818</v>
      </c>
      <c r="W245" s="1218">
        <f t="shared" si="86"/>
        <v>2</v>
      </c>
      <c r="X245" s="1280">
        <f t="shared" si="87"/>
        <v>5735939.6359999999</v>
      </c>
      <c r="Y245" s="1281">
        <f t="shared" si="88"/>
        <v>2867969.818</v>
      </c>
      <c r="Z245" s="1279">
        <f t="shared" si="89"/>
        <v>2867969.818</v>
      </c>
      <c r="AA245" s="1279">
        <f t="shared" si="90"/>
        <v>2867969.818</v>
      </c>
      <c r="AB245" s="1279">
        <f t="shared" si="91"/>
        <v>0</v>
      </c>
      <c r="AC245" s="1279">
        <f t="shared" si="92"/>
        <v>0</v>
      </c>
      <c r="AD245" s="1282">
        <f t="shared" si="83"/>
        <v>0</v>
      </c>
      <c r="AE245" s="1218">
        <f t="shared" si="99"/>
        <v>2012</v>
      </c>
      <c r="AF245" s="1283">
        <f t="shared" si="84"/>
        <v>0</v>
      </c>
      <c r="AG245" s="1284">
        <f t="shared" si="93"/>
        <v>14339849.09</v>
      </c>
      <c r="AH245" s="1285">
        <f t="shared" si="94"/>
        <v>14339849.09</v>
      </c>
      <c r="AI245" s="1286">
        <f t="shared" si="95"/>
        <v>14339849.09</v>
      </c>
      <c r="AJ245" s="1286">
        <f t="shared" si="96"/>
        <v>14339849.09</v>
      </c>
      <c r="AK245" s="1272">
        <f>AK241-AK244</f>
        <v>796167.8900000006</v>
      </c>
      <c r="AL245" s="1203"/>
      <c r="AM245" s="1203"/>
      <c r="AN245" s="1203"/>
      <c r="AO245" s="1267"/>
      <c r="AP245" s="1268"/>
      <c r="AQ245" s="1268"/>
      <c r="AR245" s="1268"/>
    </row>
    <row r="246" spans="1:44" s="993" customFormat="1" ht="30" customHeight="1" x14ac:dyDescent="0.15">
      <c r="A246" s="1276" t="s">
        <v>1220</v>
      </c>
      <c r="B246" s="1276" t="str">
        <f t="shared" si="81"/>
        <v>02.06.04.07</v>
      </c>
      <c r="C246" s="1293">
        <v>220</v>
      </c>
      <c r="D246" s="1250" t="s">
        <v>954</v>
      </c>
      <c r="E246" s="1019" t="s">
        <v>161</v>
      </c>
      <c r="F246" s="1041"/>
      <c r="G246" s="1250" t="s">
        <v>249</v>
      </c>
      <c r="H246" s="1041" t="s">
        <v>128</v>
      </c>
      <c r="I246" s="1041" t="s">
        <v>492</v>
      </c>
      <c r="J246" s="1250">
        <v>2012</v>
      </c>
      <c r="K246" s="1041" t="s">
        <v>128</v>
      </c>
      <c r="L246" s="1041" t="s">
        <v>128</v>
      </c>
      <c r="M246" s="1041" t="s">
        <v>128</v>
      </c>
      <c r="N246" s="1041" t="s">
        <v>128</v>
      </c>
      <c r="O246" s="1041" t="s">
        <v>128</v>
      </c>
      <c r="P246" s="1250" t="s">
        <v>130</v>
      </c>
      <c r="Q246" s="1277">
        <v>4005544.44</v>
      </c>
      <c r="R246" s="1256"/>
      <c r="S246" s="1278" t="str">
        <f t="shared" si="82"/>
        <v>2.06.04</v>
      </c>
      <c r="T246" s="1219" t="str">
        <f t="shared" si="97"/>
        <v>MEJA DAN KURSI KERJA/RAPAT PEJABAT</v>
      </c>
      <c r="U246" s="1218">
        <f t="shared" si="98"/>
        <v>5</v>
      </c>
      <c r="V246" s="1279">
        <f t="shared" si="85"/>
        <v>801108.88800000004</v>
      </c>
      <c r="W246" s="1218">
        <f t="shared" si="86"/>
        <v>2</v>
      </c>
      <c r="X246" s="1280">
        <f t="shared" si="87"/>
        <v>1602217.7760000001</v>
      </c>
      <c r="Y246" s="1281">
        <f t="shared" si="88"/>
        <v>801108.88800000004</v>
      </c>
      <c r="Z246" s="1279">
        <f t="shared" si="89"/>
        <v>801108.88800000004</v>
      </c>
      <c r="AA246" s="1279">
        <f t="shared" si="90"/>
        <v>801108.88800000004</v>
      </c>
      <c r="AB246" s="1279">
        <f t="shared" si="91"/>
        <v>0</v>
      </c>
      <c r="AC246" s="1279">
        <f t="shared" si="92"/>
        <v>0</v>
      </c>
      <c r="AD246" s="1282">
        <f t="shared" si="83"/>
        <v>0</v>
      </c>
      <c r="AE246" s="1218">
        <f t="shared" si="99"/>
        <v>2012</v>
      </c>
      <c r="AF246" s="1283">
        <f t="shared" si="84"/>
        <v>0</v>
      </c>
      <c r="AG246" s="1284">
        <f t="shared" si="93"/>
        <v>4005544.4400000004</v>
      </c>
      <c r="AH246" s="1285">
        <f t="shared" si="94"/>
        <v>4005544.4400000004</v>
      </c>
      <c r="AI246" s="1286">
        <f t="shared" si="95"/>
        <v>4005544.4400000004</v>
      </c>
      <c r="AJ246" s="1286">
        <f t="shared" si="96"/>
        <v>4005544.4400000004</v>
      </c>
      <c r="AK246" s="1272"/>
      <c r="AL246" s="1203"/>
      <c r="AM246" s="1203"/>
      <c r="AN246" s="1203"/>
      <c r="AO246" s="1267"/>
      <c r="AP246" s="1268"/>
      <c r="AQ246" s="1268"/>
      <c r="AR246" s="1268"/>
    </row>
    <row r="247" spans="1:44" s="993" customFormat="1" ht="30" customHeight="1" x14ac:dyDescent="0.15">
      <c r="A247" s="1276" t="s">
        <v>1220</v>
      </c>
      <c r="B247" s="1276" t="str">
        <f t="shared" si="81"/>
        <v>02.06.03.02</v>
      </c>
      <c r="C247" s="1293">
        <v>221</v>
      </c>
      <c r="D247" s="1250" t="s">
        <v>144</v>
      </c>
      <c r="E247" s="1019" t="s">
        <v>1049</v>
      </c>
      <c r="F247" s="1041"/>
      <c r="G247" s="1250" t="s">
        <v>493</v>
      </c>
      <c r="H247" s="1250" t="s">
        <v>494</v>
      </c>
      <c r="I247" s="1041" t="s">
        <v>495</v>
      </c>
      <c r="J247" s="1250">
        <v>2012</v>
      </c>
      <c r="K247" s="1041" t="s">
        <v>128</v>
      </c>
      <c r="L247" s="1041" t="s">
        <v>496</v>
      </c>
      <c r="M247" s="1041"/>
      <c r="N247" s="1041"/>
      <c r="O247" s="1041"/>
      <c r="P247" s="1250" t="s">
        <v>130</v>
      </c>
      <c r="Q247" s="1277">
        <v>16822471</v>
      </c>
      <c r="R247" s="1256"/>
      <c r="S247" s="1278" t="str">
        <f t="shared" si="82"/>
        <v>2.06.03</v>
      </c>
      <c r="T247" s="1219" t="str">
        <f t="shared" si="97"/>
        <v>KOMPUTER</v>
      </c>
      <c r="U247" s="1218">
        <f t="shared" si="98"/>
        <v>4</v>
      </c>
      <c r="V247" s="1279">
        <f t="shared" si="85"/>
        <v>4205617.75</v>
      </c>
      <c r="W247" s="1218">
        <f t="shared" si="86"/>
        <v>2</v>
      </c>
      <c r="X247" s="1280">
        <f t="shared" si="87"/>
        <v>8411235.5</v>
      </c>
      <c r="Y247" s="1281">
        <f t="shared" si="88"/>
        <v>4205617.75</v>
      </c>
      <c r="Z247" s="1279">
        <f t="shared" si="89"/>
        <v>4205617.75</v>
      </c>
      <c r="AA247" s="1279">
        <f t="shared" si="90"/>
        <v>0</v>
      </c>
      <c r="AB247" s="1279">
        <f t="shared" si="91"/>
        <v>0</v>
      </c>
      <c r="AC247" s="1279">
        <f t="shared" si="92"/>
        <v>0</v>
      </c>
      <c r="AD247" s="1282">
        <f t="shared" si="83"/>
        <v>0</v>
      </c>
      <c r="AE247" s="1218">
        <f t="shared" si="99"/>
        <v>2012</v>
      </c>
      <c r="AF247" s="1283">
        <f t="shared" si="84"/>
        <v>0</v>
      </c>
      <c r="AG247" s="1284">
        <f t="shared" si="93"/>
        <v>16822471</v>
      </c>
      <c r="AH247" s="1285">
        <f t="shared" si="94"/>
        <v>16822471</v>
      </c>
      <c r="AI247" s="1286">
        <f t="shared" si="95"/>
        <v>16822471</v>
      </c>
      <c r="AJ247" s="1286">
        <f t="shared" si="96"/>
        <v>16822471</v>
      </c>
      <c r="AK247" s="1272"/>
      <c r="AL247" s="1203"/>
      <c r="AM247" s="1203"/>
      <c r="AN247" s="1203"/>
      <c r="AO247" s="1267"/>
      <c r="AP247" s="1268"/>
      <c r="AQ247" s="1268"/>
      <c r="AR247" s="1268"/>
    </row>
    <row r="248" spans="1:44" s="993" customFormat="1" ht="30" customHeight="1" x14ac:dyDescent="0.15">
      <c r="A248" s="1276" t="s">
        <v>1220</v>
      </c>
      <c r="B248" s="1276" t="str">
        <f t="shared" si="81"/>
        <v>02.06.03.02</v>
      </c>
      <c r="C248" s="1293">
        <v>222</v>
      </c>
      <c r="D248" s="1250" t="s">
        <v>144</v>
      </c>
      <c r="E248" s="1019" t="s">
        <v>1049</v>
      </c>
      <c r="F248" s="1041"/>
      <c r="G248" s="1250" t="s">
        <v>493</v>
      </c>
      <c r="H248" s="1250" t="s">
        <v>494</v>
      </c>
      <c r="I248" s="1041" t="s">
        <v>495</v>
      </c>
      <c r="J248" s="1250">
        <v>2012</v>
      </c>
      <c r="K248" s="1041" t="s">
        <v>128</v>
      </c>
      <c r="L248" s="1041" t="s">
        <v>498</v>
      </c>
      <c r="M248" s="1041"/>
      <c r="N248" s="1041"/>
      <c r="O248" s="1041"/>
      <c r="P248" s="1250" t="s">
        <v>130</v>
      </c>
      <c r="Q248" s="1277">
        <v>16822471</v>
      </c>
      <c r="R248" s="1256"/>
      <c r="S248" s="1278" t="str">
        <f t="shared" si="82"/>
        <v>2.06.03</v>
      </c>
      <c r="T248" s="1219" t="str">
        <f t="shared" si="97"/>
        <v>KOMPUTER</v>
      </c>
      <c r="U248" s="1218">
        <f t="shared" si="98"/>
        <v>4</v>
      </c>
      <c r="V248" s="1279">
        <f t="shared" si="85"/>
        <v>4205617.75</v>
      </c>
      <c r="W248" s="1218">
        <f t="shared" si="86"/>
        <v>2</v>
      </c>
      <c r="X248" s="1280">
        <f t="shared" si="87"/>
        <v>8411235.5</v>
      </c>
      <c r="Y248" s="1281">
        <f t="shared" si="88"/>
        <v>4205617.75</v>
      </c>
      <c r="Z248" s="1279">
        <f t="shared" si="89"/>
        <v>4205617.75</v>
      </c>
      <c r="AA248" s="1279">
        <f t="shared" si="90"/>
        <v>0</v>
      </c>
      <c r="AB248" s="1279">
        <f t="shared" si="91"/>
        <v>0</v>
      </c>
      <c r="AC248" s="1279">
        <f t="shared" si="92"/>
        <v>0</v>
      </c>
      <c r="AD248" s="1282">
        <f t="shared" si="83"/>
        <v>0</v>
      </c>
      <c r="AE248" s="1218">
        <f t="shared" si="99"/>
        <v>2012</v>
      </c>
      <c r="AF248" s="1283">
        <f t="shared" si="84"/>
        <v>0</v>
      </c>
      <c r="AG248" s="1284">
        <f t="shared" si="93"/>
        <v>16822471</v>
      </c>
      <c r="AH248" s="1285">
        <f t="shared" si="94"/>
        <v>16822471</v>
      </c>
      <c r="AI248" s="1286">
        <f t="shared" si="95"/>
        <v>16822471</v>
      </c>
      <c r="AJ248" s="1286">
        <f t="shared" si="96"/>
        <v>16822471</v>
      </c>
      <c r="AK248" s="1272"/>
      <c r="AL248" s="1203"/>
      <c r="AM248" s="1203"/>
      <c r="AN248" s="1203"/>
      <c r="AO248" s="1267"/>
      <c r="AP248" s="1268"/>
      <c r="AQ248" s="1268"/>
      <c r="AR248" s="1268"/>
    </row>
    <row r="249" spans="1:44" s="993" customFormat="1" ht="30" customHeight="1" x14ac:dyDescent="0.15">
      <c r="A249" s="1276" t="s">
        <v>1220</v>
      </c>
      <c r="B249" s="1276" t="str">
        <f t="shared" si="81"/>
        <v>02.06.03.02</v>
      </c>
      <c r="C249" s="1293">
        <v>223</v>
      </c>
      <c r="D249" s="1250" t="s">
        <v>144</v>
      </c>
      <c r="E249" s="1019" t="s">
        <v>1049</v>
      </c>
      <c r="F249" s="1041"/>
      <c r="G249" s="1250" t="s">
        <v>493</v>
      </c>
      <c r="H249" s="1250" t="s">
        <v>494</v>
      </c>
      <c r="I249" s="1041" t="s">
        <v>495</v>
      </c>
      <c r="J249" s="1250">
        <v>2012</v>
      </c>
      <c r="K249" s="1041" t="s">
        <v>128</v>
      </c>
      <c r="L249" s="1041" t="s">
        <v>500</v>
      </c>
      <c r="M249" s="1041"/>
      <c r="N249" s="1041"/>
      <c r="O249" s="1041"/>
      <c r="P249" s="1250" t="s">
        <v>130</v>
      </c>
      <c r="Q249" s="1277">
        <v>16822471</v>
      </c>
      <c r="R249" s="1256"/>
      <c r="S249" s="1278" t="str">
        <f t="shared" si="82"/>
        <v>2.06.03</v>
      </c>
      <c r="T249" s="1219" t="str">
        <f t="shared" si="97"/>
        <v>KOMPUTER</v>
      </c>
      <c r="U249" s="1218">
        <f t="shared" si="98"/>
        <v>4</v>
      </c>
      <c r="V249" s="1279">
        <f t="shared" si="85"/>
        <v>4205617.75</v>
      </c>
      <c r="W249" s="1218">
        <f t="shared" si="86"/>
        <v>2</v>
      </c>
      <c r="X249" s="1280">
        <f t="shared" si="87"/>
        <v>8411235.5</v>
      </c>
      <c r="Y249" s="1281">
        <f t="shared" si="88"/>
        <v>4205617.75</v>
      </c>
      <c r="Z249" s="1279">
        <f t="shared" si="89"/>
        <v>4205617.75</v>
      </c>
      <c r="AA249" s="1279">
        <f t="shared" si="90"/>
        <v>0</v>
      </c>
      <c r="AB249" s="1279">
        <f t="shared" si="91"/>
        <v>0</v>
      </c>
      <c r="AC249" s="1279">
        <f t="shared" si="92"/>
        <v>0</v>
      </c>
      <c r="AD249" s="1282">
        <f t="shared" si="83"/>
        <v>0</v>
      </c>
      <c r="AE249" s="1218">
        <f t="shared" si="99"/>
        <v>2012</v>
      </c>
      <c r="AF249" s="1283">
        <f t="shared" si="84"/>
        <v>0</v>
      </c>
      <c r="AG249" s="1284">
        <f t="shared" si="93"/>
        <v>16822471</v>
      </c>
      <c r="AH249" s="1285">
        <f t="shared" si="94"/>
        <v>16822471</v>
      </c>
      <c r="AI249" s="1286">
        <f t="shared" si="95"/>
        <v>16822471</v>
      </c>
      <c r="AJ249" s="1286">
        <f t="shared" si="96"/>
        <v>16822471</v>
      </c>
      <c r="AK249" s="1272"/>
      <c r="AL249" s="1203"/>
      <c r="AM249" s="1203"/>
      <c r="AN249" s="1203"/>
      <c r="AO249" s="1267"/>
      <c r="AP249" s="1268"/>
      <c r="AQ249" s="1268"/>
      <c r="AR249" s="1268"/>
    </row>
    <row r="250" spans="1:44" s="993" customFormat="1" ht="30" customHeight="1" x14ac:dyDescent="0.15">
      <c r="A250" s="1276" t="s">
        <v>1220</v>
      </c>
      <c r="B250" s="1276" t="str">
        <f t="shared" si="81"/>
        <v>02.06.03.02</v>
      </c>
      <c r="C250" s="1293">
        <v>224</v>
      </c>
      <c r="D250" s="1250" t="s">
        <v>144</v>
      </c>
      <c r="E250" s="1019" t="s">
        <v>1049</v>
      </c>
      <c r="F250" s="1041"/>
      <c r="G250" s="1250" t="s">
        <v>493</v>
      </c>
      <c r="H250" s="1250" t="s">
        <v>494</v>
      </c>
      <c r="I250" s="1041" t="s">
        <v>495</v>
      </c>
      <c r="J250" s="1250">
        <v>2012</v>
      </c>
      <c r="K250" s="1041" t="s">
        <v>128</v>
      </c>
      <c r="L250" s="1041" t="s">
        <v>502</v>
      </c>
      <c r="M250" s="1041"/>
      <c r="N250" s="1041"/>
      <c r="O250" s="1041"/>
      <c r="P250" s="1250" t="s">
        <v>130</v>
      </c>
      <c r="Q250" s="1277">
        <v>16822471</v>
      </c>
      <c r="R250" s="1256"/>
      <c r="S250" s="1278" t="str">
        <f t="shared" si="82"/>
        <v>2.06.03</v>
      </c>
      <c r="T250" s="1219" t="str">
        <f t="shared" si="97"/>
        <v>KOMPUTER</v>
      </c>
      <c r="U250" s="1218">
        <f t="shared" si="98"/>
        <v>4</v>
      </c>
      <c r="V250" s="1279">
        <f t="shared" si="85"/>
        <v>4205617.75</v>
      </c>
      <c r="W250" s="1218">
        <f t="shared" si="86"/>
        <v>2</v>
      </c>
      <c r="X250" s="1280">
        <f t="shared" si="87"/>
        <v>8411235.5</v>
      </c>
      <c r="Y250" s="1281">
        <f t="shared" si="88"/>
        <v>4205617.75</v>
      </c>
      <c r="Z250" s="1279">
        <f t="shared" si="89"/>
        <v>4205617.75</v>
      </c>
      <c r="AA250" s="1279">
        <f t="shared" si="90"/>
        <v>0</v>
      </c>
      <c r="AB250" s="1279">
        <f t="shared" si="91"/>
        <v>0</v>
      </c>
      <c r="AC250" s="1279">
        <f t="shared" si="92"/>
        <v>0</v>
      </c>
      <c r="AD250" s="1282">
        <f t="shared" si="83"/>
        <v>0</v>
      </c>
      <c r="AE250" s="1218">
        <f t="shared" si="99"/>
        <v>2012</v>
      </c>
      <c r="AF250" s="1283">
        <f t="shared" si="84"/>
        <v>0</v>
      </c>
      <c r="AG250" s="1284">
        <f t="shared" si="93"/>
        <v>16822471</v>
      </c>
      <c r="AH250" s="1285">
        <f t="shared" si="94"/>
        <v>16822471</v>
      </c>
      <c r="AI250" s="1286">
        <f t="shared" si="95"/>
        <v>16822471</v>
      </c>
      <c r="AJ250" s="1286">
        <f t="shared" si="96"/>
        <v>16822471</v>
      </c>
      <c r="AK250" s="1272"/>
      <c r="AL250" s="1203"/>
      <c r="AM250" s="1203"/>
      <c r="AN250" s="1203"/>
      <c r="AO250" s="1267"/>
      <c r="AP250" s="1268"/>
      <c r="AQ250" s="1268"/>
      <c r="AR250" s="1268"/>
    </row>
    <row r="251" spans="1:44" s="993" customFormat="1" ht="30" customHeight="1" x14ac:dyDescent="0.15">
      <c r="A251" s="1276" t="s">
        <v>1220</v>
      </c>
      <c r="B251" s="1276" t="str">
        <f t="shared" si="81"/>
        <v>02.06.03.02</v>
      </c>
      <c r="C251" s="1293">
        <v>225</v>
      </c>
      <c r="D251" s="1250" t="s">
        <v>144</v>
      </c>
      <c r="E251" s="1019" t="s">
        <v>1049</v>
      </c>
      <c r="F251" s="1041"/>
      <c r="G251" s="1250" t="s">
        <v>493</v>
      </c>
      <c r="H251" s="1250" t="s">
        <v>494</v>
      </c>
      <c r="I251" s="1041" t="s">
        <v>495</v>
      </c>
      <c r="J251" s="1250">
        <v>2012</v>
      </c>
      <c r="K251" s="1041" t="s">
        <v>128</v>
      </c>
      <c r="L251" s="1041" t="s">
        <v>504</v>
      </c>
      <c r="M251" s="1041"/>
      <c r="N251" s="1041"/>
      <c r="O251" s="1041"/>
      <c r="P251" s="1250" t="s">
        <v>130</v>
      </c>
      <c r="Q251" s="1277">
        <v>16822471</v>
      </c>
      <c r="R251" s="1256"/>
      <c r="S251" s="1278" t="str">
        <f t="shared" si="82"/>
        <v>2.06.03</v>
      </c>
      <c r="T251" s="1219" t="str">
        <f t="shared" si="97"/>
        <v>KOMPUTER</v>
      </c>
      <c r="U251" s="1218">
        <f t="shared" si="98"/>
        <v>4</v>
      </c>
      <c r="V251" s="1279">
        <f t="shared" si="85"/>
        <v>4205617.75</v>
      </c>
      <c r="W251" s="1218">
        <f t="shared" si="86"/>
        <v>2</v>
      </c>
      <c r="X251" s="1280">
        <f t="shared" si="87"/>
        <v>8411235.5</v>
      </c>
      <c r="Y251" s="1281">
        <f t="shared" si="88"/>
        <v>4205617.75</v>
      </c>
      <c r="Z251" s="1279">
        <f t="shared" si="89"/>
        <v>4205617.75</v>
      </c>
      <c r="AA251" s="1279">
        <f t="shared" si="90"/>
        <v>0</v>
      </c>
      <c r="AB251" s="1279">
        <f t="shared" si="91"/>
        <v>0</v>
      </c>
      <c r="AC251" s="1279">
        <f t="shared" si="92"/>
        <v>0</v>
      </c>
      <c r="AD251" s="1282">
        <f t="shared" si="83"/>
        <v>0</v>
      </c>
      <c r="AE251" s="1218">
        <f t="shared" si="99"/>
        <v>2012</v>
      </c>
      <c r="AF251" s="1283">
        <f t="shared" si="84"/>
        <v>0</v>
      </c>
      <c r="AG251" s="1284">
        <f t="shared" si="93"/>
        <v>16822471</v>
      </c>
      <c r="AH251" s="1285">
        <f t="shared" si="94"/>
        <v>16822471</v>
      </c>
      <c r="AI251" s="1286">
        <f t="shared" si="95"/>
        <v>16822471</v>
      </c>
      <c r="AJ251" s="1286">
        <f t="shared" si="96"/>
        <v>16822471</v>
      </c>
      <c r="AK251" s="1272"/>
      <c r="AL251" s="1203"/>
      <c r="AM251" s="1203"/>
      <c r="AN251" s="1203"/>
      <c r="AO251" s="1267"/>
      <c r="AP251" s="1268"/>
      <c r="AQ251" s="1268"/>
      <c r="AR251" s="1268"/>
    </row>
    <row r="252" spans="1:44" s="993" customFormat="1" ht="30" customHeight="1" x14ac:dyDescent="0.15">
      <c r="A252" s="1276" t="s">
        <v>1220</v>
      </c>
      <c r="B252" s="1276" t="str">
        <f t="shared" si="81"/>
        <v>02.06.03.02</v>
      </c>
      <c r="C252" s="1293">
        <v>226</v>
      </c>
      <c r="D252" s="1250" t="s">
        <v>144</v>
      </c>
      <c r="E252" s="1019" t="s">
        <v>1049</v>
      </c>
      <c r="F252" s="1041"/>
      <c r="G252" s="1250" t="s">
        <v>493</v>
      </c>
      <c r="H252" s="1250" t="s">
        <v>494</v>
      </c>
      <c r="I252" s="1041" t="s">
        <v>495</v>
      </c>
      <c r="J252" s="1250">
        <v>2012</v>
      </c>
      <c r="K252" s="1041" t="s">
        <v>128</v>
      </c>
      <c r="L252" s="1041" t="s">
        <v>506</v>
      </c>
      <c r="M252" s="1041"/>
      <c r="N252" s="1041"/>
      <c r="O252" s="1041"/>
      <c r="P252" s="1250" t="s">
        <v>130</v>
      </c>
      <c r="Q252" s="1277">
        <v>16822471</v>
      </c>
      <c r="R252" s="1256"/>
      <c r="S252" s="1278" t="str">
        <f t="shared" si="82"/>
        <v>2.06.03</v>
      </c>
      <c r="T252" s="1219" t="str">
        <f t="shared" si="97"/>
        <v>KOMPUTER</v>
      </c>
      <c r="U252" s="1218">
        <f t="shared" si="98"/>
        <v>4</v>
      </c>
      <c r="V252" s="1279">
        <f t="shared" si="85"/>
        <v>4205617.75</v>
      </c>
      <c r="W252" s="1218">
        <f t="shared" si="86"/>
        <v>2</v>
      </c>
      <c r="X252" s="1280">
        <f t="shared" si="87"/>
        <v>8411235.5</v>
      </c>
      <c r="Y252" s="1281">
        <f t="shared" si="88"/>
        <v>4205617.75</v>
      </c>
      <c r="Z252" s="1279">
        <f t="shared" si="89"/>
        <v>4205617.75</v>
      </c>
      <c r="AA252" s="1279">
        <f t="shared" si="90"/>
        <v>0</v>
      </c>
      <c r="AB252" s="1279">
        <f t="shared" si="91"/>
        <v>0</v>
      </c>
      <c r="AC252" s="1279">
        <f t="shared" si="92"/>
        <v>0</v>
      </c>
      <c r="AD252" s="1282">
        <f t="shared" si="83"/>
        <v>0</v>
      </c>
      <c r="AE252" s="1218">
        <f t="shared" si="99"/>
        <v>2012</v>
      </c>
      <c r="AF252" s="1283">
        <f t="shared" si="84"/>
        <v>0</v>
      </c>
      <c r="AG252" s="1284">
        <f t="shared" si="93"/>
        <v>16822471</v>
      </c>
      <c r="AH252" s="1285">
        <f t="shared" si="94"/>
        <v>16822471</v>
      </c>
      <c r="AI252" s="1286">
        <f t="shared" si="95"/>
        <v>16822471</v>
      </c>
      <c r="AJ252" s="1286">
        <f t="shared" si="96"/>
        <v>16822471</v>
      </c>
      <c r="AK252" s="1272"/>
      <c r="AL252" s="1203"/>
      <c r="AM252" s="1203"/>
      <c r="AN252" s="1203"/>
      <c r="AO252" s="1267"/>
      <c r="AP252" s="1268"/>
      <c r="AQ252" s="1268"/>
      <c r="AR252" s="1268"/>
    </row>
    <row r="253" spans="1:44" s="993" customFormat="1" ht="30" customHeight="1" x14ac:dyDescent="0.15">
      <c r="A253" s="1276" t="s">
        <v>1220</v>
      </c>
      <c r="B253" s="1276" t="str">
        <f t="shared" si="81"/>
        <v>02.06.01.05</v>
      </c>
      <c r="C253" s="1293">
        <v>227</v>
      </c>
      <c r="D253" s="1250" t="s">
        <v>1211</v>
      </c>
      <c r="E253" s="1019" t="s">
        <v>167</v>
      </c>
      <c r="F253" s="1041"/>
      <c r="G253" s="1250" t="s">
        <v>264</v>
      </c>
      <c r="H253" s="1250" t="s">
        <v>508</v>
      </c>
      <c r="I253" s="1041" t="s">
        <v>259</v>
      </c>
      <c r="J253" s="1250">
        <v>2012</v>
      </c>
      <c r="K253" s="1041" t="s">
        <v>128</v>
      </c>
      <c r="L253" s="1041" t="s">
        <v>509</v>
      </c>
      <c r="M253" s="1041"/>
      <c r="N253" s="1041"/>
      <c r="O253" s="1041"/>
      <c r="P253" s="1250" t="s">
        <v>130</v>
      </c>
      <c r="Q253" s="1277">
        <v>3186242.8517</v>
      </c>
      <c r="R253" s="1256"/>
      <c r="S253" s="1278" t="str">
        <f t="shared" si="82"/>
        <v>2.06.01</v>
      </c>
      <c r="T253" s="1219" t="str">
        <f t="shared" si="97"/>
        <v>ALAT KANTOR</v>
      </c>
      <c r="U253" s="1218">
        <f t="shared" si="98"/>
        <v>5</v>
      </c>
      <c r="V253" s="1279">
        <f t="shared" si="85"/>
        <v>637248.57033999998</v>
      </c>
      <c r="W253" s="1218">
        <f t="shared" si="86"/>
        <v>2</v>
      </c>
      <c r="X253" s="1280">
        <f t="shared" si="87"/>
        <v>1274497.14068</v>
      </c>
      <c r="Y253" s="1281">
        <f t="shared" si="88"/>
        <v>637248.57033999998</v>
      </c>
      <c r="Z253" s="1279">
        <f t="shared" si="89"/>
        <v>637248.57033999998</v>
      </c>
      <c r="AA253" s="1279">
        <f t="shared" si="90"/>
        <v>637248.57033999998</v>
      </c>
      <c r="AB253" s="1279">
        <f t="shared" si="91"/>
        <v>0</v>
      </c>
      <c r="AC253" s="1279">
        <f t="shared" si="92"/>
        <v>0</v>
      </c>
      <c r="AD253" s="1282">
        <f t="shared" si="83"/>
        <v>0</v>
      </c>
      <c r="AE253" s="1218">
        <f t="shared" si="99"/>
        <v>2012</v>
      </c>
      <c r="AF253" s="1283">
        <f t="shared" si="84"/>
        <v>0</v>
      </c>
      <c r="AG253" s="1284">
        <f t="shared" si="93"/>
        <v>3186242.8517</v>
      </c>
      <c r="AH253" s="1285">
        <f t="shared" si="94"/>
        <v>3186242.8517</v>
      </c>
      <c r="AI253" s="1286">
        <f t="shared" si="95"/>
        <v>3186242.8517</v>
      </c>
      <c r="AJ253" s="1286">
        <f t="shared" si="96"/>
        <v>3186242.8517</v>
      </c>
      <c r="AK253" s="1272"/>
      <c r="AL253" s="1203"/>
      <c r="AM253" s="1203"/>
      <c r="AN253" s="1203"/>
      <c r="AO253" s="1267"/>
      <c r="AP253" s="1268"/>
      <c r="AQ253" s="1268"/>
      <c r="AR253" s="1268"/>
    </row>
    <row r="254" spans="1:44" s="993" customFormat="1" ht="30" customHeight="1" x14ac:dyDescent="0.15">
      <c r="A254" s="1276" t="s">
        <v>1220</v>
      </c>
      <c r="B254" s="1276" t="str">
        <f t="shared" si="81"/>
        <v>02.06.01.05</v>
      </c>
      <c r="C254" s="1293">
        <v>228</v>
      </c>
      <c r="D254" s="1250" t="s">
        <v>1211</v>
      </c>
      <c r="E254" s="1019" t="s">
        <v>167</v>
      </c>
      <c r="F254" s="1041"/>
      <c r="G254" s="1250" t="s">
        <v>264</v>
      </c>
      <c r="H254" s="1250" t="s">
        <v>508</v>
      </c>
      <c r="I254" s="1041" t="s">
        <v>259</v>
      </c>
      <c r="J254" s="1250">
        <v>2012</v>
      </c>
      <c r="K254" s="1041" t="s">
        <v>128</v>
      </c>
      <c r="L254" s="1041" t="s">
        <v>510</v>
      </c>
      <c r="M254" s="1041"/>
      <c r="N254" s="1041"/>
      <c r="O254" s="1041"/>
      <c r="P254" s="1250" t="s">
        <v>130</v>
      </c>
      <c r="Q254" s="1277">
        <v>3186242.8517</v>
      </c>
      <c r="R254" s="1256"/>
      <c r="S254" s="1278" t="str">
        <f t="shared" si="82"/>
        <v>2.06.01</v>
      </c>
      <c r="T254" s="1219" t="str">
        <f t="shared" si="97"/>
        <v>ALAT KANTOR</v>
      </c>
      <c r="U254" s="1218">
        <f t="shared" si="98"/>
        <v>5</v>
      </c>
      <c r="V254" s="1279">
        <f t="shared" si="85"/>
        <v>637248.57033999998</v>
      </c>
      <c r="W254" s="1218">
        <f t="shared" si="86"/>
        <v>2</v>
      </c>
      <c r="X254" s="1280">
        <f t="shared" si="87"/>
        <v>1274497.14068</v>
      </c>
      <c r="Y254" s="1281">
        <f t="shared" si="88"/>
        <v>637248.57033999998</v>
      </c>
      <c r="Z254" s="1279">
        <f t="shared" si="89"/>
        <v>637248.57033999998</v>
      </c>
      <c r="AA254" s="1279">
        <f t="shared" si="90"/>
        <v>637248.57033999998</v>
      </c>
      <c r="AB254" s="1279">
        <f t="shared" si="91"/>
        <v>0</v>
      </c>
      <c r="AC254" s="1279">
        <f t="shared" si="92"/>
        <v>0</v>
      </c>
      <c r="AD254" s="1282">
        <f t="shared" si="83"/>
        <v>0</v>
      </c>
      <c r="AE254" s="1218">
        <f t="shared" si="99"/>
        <v>2012</v>
      </c>
      <c r="AF254" s="1283">
        <f t="shared" si="84"/>
        <v>0</v>
      </c>
      <c r="AG254" s="1284">
        <f t="shared" si="93"/>
        <v>3186242.8517</v>
      </c>
      <c r="AH254" s="1285">
        <f t="shared" si="94"/>
        <v>3186242.8517</v>
      </c>
      <c r="AI254" s="1286">
        <f t="shared" si="95"/>
        <v>3186242.8517</v>
      </c>
      <c r="AJ254" s="1286">
        <f t="shared" si="96"/>
        <v>3186242.8517</v>
      </c>
      <c r="AK254" s="1272"/>
      <c r="AL254" s="1203"/>
      <c r="AM254" s="1203"/>
      <c r="AN254" s="1203"/>
      <c r="AO254" s="1267"/>
      <c r="AP254" s="1268"/>
      <c r="AQ254" s="1268"/>
      <c r="AR254" s="1268"/>
    </row>
    <row r="255" spans="1:44" s="993" customFormat="1" ht="30" customHeight="1" x14ac:dyDescent="0.15">
      <c r="A255" s="1276" t="s">
        <v>1220</v>
      </c>
      <c r="B255" s="1276" t="str">
        <f t="shared" si="81"/>
        <v>02.06.01.05</v>
      </c>
      <c r="C255" s="1293">
        <v>229</v>
      </c>
      <c r="D255" s="1250" t="s">
        <v>1211</v>
      </c>
      <c r="E255" s="1019" t="s">
        <v>167</v>
      </c>
      <c r="F255" s="1041"/>
      <c r="G255" s="1250" t="s">
        <v>264</v>
      </c>
      <c r="H255" s="1250" t="s">
        <v>508</v>
      </c>
      <c r="I255" s="1041" t="s">
        <v>259</v>
      </c>
      <c r="J255" s="1250">
        <v>2012</v>
      </c>
      <c r="K255" s="1041" t="s">
        <v>128</v>
      </c>
      <c r="L255" s="1041" t="s">
        <v>511</v>
      </c>
      <c r="M255" s="1041"/>
      <c r="N255" s="1041"/>
      <c r="O255" s="1041"/>
      <c r="P255" s="1250" t="s">
        <v>130</v>
      </c>
      <c r="Q255" s="1277">
        <v>3186242.8517</v>
      </c>
      <c r="R255" s="1256"/>
      <c r="S255" s="1278" t="str">
        <f t="shared" si="82"/>
        <v>2.06.01</v>
      </c>
      <c r="T255" s="1219" t="str">
        <f t="shared" si="97"/>
        <v>ALAT KANTOR</v>
      </c>
      <c r="U255" s="1218">
        <f t="shared" si="98"/>
        <v>5</v>
      </c>
      <c r="V255" s="1279">
        <f t="shared" si="85"/>
        <v>637248.57033999998</v>
      </c>
      <c r="W255" s="1218">
        <f t="shared" si="86"/>
        <v>2</v>
      </c>
      <c r="X255" s="1280">
        <f t="shared" si="87"/>
        <v>1274497.14068</v>
      </c>
      <c r="Y255" s="1281">
        <f t="shared" si="88"/>
        <v>637248.57033999998</v>
      </c>
      <c r="Z255" s="1279">
        <f t="shared" si="89"/>
        <v>637248.57033999998</v>
      </c>
      <c r="AA255" s="1279">
        <f t="shared" si="90"/>
        <v>637248.57033999998</v>
      </c>
      <c r="AB255" s="1279">
        <f t="shared" si="91"/>
        <v>0</v>
      </c>
      <c r="AC255" s="1279">
        <f t="shared" si="92"/>
        <v>0</v>
      </c>
      <c r="AD255" s="1282">
        <f t="shared" si="83"/>
        <v>0</v>
      </c>
      <c r="AE255" s="1218">
        <f t="shared" si="99"/>
        <v>2012</v>
      </c>
      <c r="AF255" s="1283">
        <f t="shared" si="84"/>
        <v>0</v>
      </c>
      <c r="AG255" s="1284">
        <f t="shared" si="93"/>
        <v>3186242.8517</v>
      </c>
      <c r="AH255" s="1285">
        <f t="shared" si="94"/>
        <v>3186242.8517</v>
      </c>
      <c r="AI255" s="1286">
        <f t="shared" si="95"/>
        <v>3186242.8517</v>
      </c>
      <c r="AJ255" s="1286">
        <f t="shared" si="96"/>
        <v>3186242.8517</v>
      </c>
      <c r="AK255" s="1272"/>
      <c r="AL255" s="1203"/>
      <c r="AM255" s="1203"/>
      <c r="AN255" s="1203"/>
      <c r="AO255" s="1267"/>
      <c r="AP255" s="1268"/>
      <c r="AQ255" s="1268"/>
      <c r="AR255" s="1268"/>
    </row>
    <row r="256" spans="1:44" s="993" customFormat="1" ht="30" customHeight="1" x14ac:dyDescent="0.15">
      <c r="A256" s="1276" t="s">
        <v>1220</v>
      </c>
      <c r="B256" s="1276" t="str">
        <f t="shared" si="81"/>
        <v>02.06.01.05</v>
      </c>
      <c r="C256" s="1293">
        <v>230</v>
      </c>
      <c r="D256" s="1250" t="s">
        <v>1211</v>
      </c>
      <c r="E256" s="1019" t="s">
        <v>167</v>
      </c>
      <c r="F256" s="1041"/>
      <c r="G256" s="1250" t="s">
        <v>264</v>
      </c>
      <c r="H256" s="1250" t="s">
        <v>508</v>
      </c>
      <c r="I256" s="1041" t="s">
        <v>259</v>
      </c>
      <c r="J256" s="1250">
        <v>2012</v>
      </c>
      <c r="K256" s="1041" t="s">
        <v>128</v>
      </c>
      <c r="L256" s="1041" t="s">
        <v>512</v>
      </c>
      <c r="M256" s="1041"/>
      <c r="N256" s="1041"/>
      <c r="O256" s="1041"/>
      <c r="P256" s="1250" t="s">
        <v>130</v>
      </c>
      <c r="Q256" s="1277">
        <v>3186242.8517</v>
      </c>
      <c r="R256" s="1256"/>
      <c r="S256" s="1278" t="str">
        <f t="shared" si="82"/>
        <v>2.06.01</v>
      </c>
      <c r="T256" s="1219" t="str">
        <f t="shared" si="97"/>
        <v>ALAT KANTOR</v>
      </c>
      <c r="U256" s="1218">
        <f t="shared" si="98"/>
        <v>5</v>
      </c>
      <c r="V256" s="1279">
        <f t="shared" si="85"/>
        <v>637248.57033999998</v>
      </c>
      <c r="W256" s="1218">
        <f t="shared" si="86"/>
        <v>2</v>
      </c>
      <c r="X256" s="1280">
        <f t="shared" si="87"/>
        <v>1274497.14068</v>
      </c>
      <c r="Y256" s="1281">
        <f t="shared" si="88"/>
        <v>637248.57033999998</v>
      </c>
      <c r="Z256" s="1279">
        <f t="shared" si="89"/>
        <v>637248.57033999998</v>
      </c>
      <c r="AA256" s="1279">
        <f t="shared" si="90"/>
        <v>637248.57033999998</v>
      </c>
      <c r="AB256" s="1279">
        <f t="shared" si="91"/>
        <v>0</v>
      </c>
      <c r="AC256" s="1279">
        <f t="shared" si="92"/>
        <v>0</v>
      </c>
      <c r="AD256" s="1282">
        <f t="shared" si="83"/>
        <v>0</v>
      </c>
      <c r="AE256" s="1218">
        <f t="shared" si="99"/>
        <v>2012</v>
      </c>
      <c r="AF256" s="1283">
        <f t="shared" si="84"/>
        <v>0</v>
      </c>
      <c r="AG256" s="1284">
        <f t="shared" si="93"/>
        <v>3186242.8517</v>
      </c>
      <c r="AH256" s="1285">
        <f t="shared" si="94"/>
        <v>3186242.8517</v>
      </c>
      <c r="AI256" s="1286">
        <f t="shared" si="95"/>
        <v>3186242.8517</v>
      </c>
      <c r="AJ256" s="1286">
        <f t="shared" si="96"/>
        <v>3186242.8517</v>
      </c>
      <c r="AK256" s="1272"/>
      <c r="AL256" s="1203"/>
      <c r="AM256" s="1203"/>
      <c r="AN256" s="1203"/>
      <c r="AO256" s="1267"/>
      <c r="AP256" s="1268"/>
      <c r="AQ256" s="1268"/>
      <c r="AR256" s="1268"/>
    </row>
    <row r="257" spans="1:44" s="993" customFormat="1" ht="30" customHeight="1" x14ac:dyDescent="0.15">
      <c r="A257" s="1276" t="s">
        <v>1220</v>
      </c>
      <c r="B257" s="1276" t="str">
        <f t="shared" si="81"/>
        <v>02.06.01.05</v>
      </c>
      <c r="C257" s="1293">
        <v>231</v>
      </c>
      <c r="D257" s="1250" t="s">
        <v>1211</v>
      </c>
      <c r="E257" s="1019" t="s">
        <v>167</v>
      </c>
      <c r="F257" s="1041"/>
      <c r="G257" s="1250" t="s">
        <v>264</v>
      </c>
      <c r="H257" s="1250" t="s">
        <v>508</v>
      </c>
      <c r="I257" s="1041" t="s">
        <v>259</v>
      </c>
      <c r="J257" s="1250">
        <v>2012</v>
      </c>
      <c r="K257" s="1041" t="s">
        <v>128</v>
      </c>
      <c r="L257" s="1041" t="s">
        <v>513</v>
      </c>
      <c r="M257" s="1041"/>
      <c r="N257" s="1041"/>
      <c r="O257" s="1041"/>
      <c r="P257" s="1250" t="s">
        <v>130</v>
      </c>
      <c r="Q257" s="1277">
        <v>3186242.8517</v>
      </c>
      <c r="R257" s="1256"/>
      <c r="S257" s="1278" t="str">
        <f t="shared" si="82"/>
        <v>2.06.01</v>
      </c>
      <c r="T257" s="1219" t="str">
        <f t="shared" si="97"/>
        <v>ALAT KANTOR</v>
      </c>
      <c r="U257" s="1218">
        <f t="shared" si="98"/>
        <v>5</v>
      </c>
      <c r="V257" s="1279">
        <f t="shared" si="85"/>
        <v>637248.57033999998</v>
      </c>
      <c r="W257" s="1218">
        <f t="shared" si="86"/>
        <v>2</v>
      </c>
      <c r="X257" s="1280">
        <f t="shared" si="87"/>
        <v>1274497.14068</v>
      </c>
      <c r="Y257" s="1281">
        <f t="shared" si="88"/>
        <v>637248.57033999998</v>
      </c>
      <c r="Z257" s="1279">
        <f t="shared" si="89"/>
        <v>637248.57033999998</v>
      </c>
      <c r="AA257" s="1279">
        <f t="shared" si="90"/>
        <v>637248.57033999998</v>
      </c>
      <c r="AB257" s="1279">
        <f t="shared" si="91"/>
        <v>0</v>
      </c>
      <c r="AC257" s="1279">
        <f t="shared" si="92"/>
        <v>0</v>
      </c>
      <c r="AD257" s="1282">
        <f t="shared" si="83"/>
        <v>0</v>
      </c>
      <c r="AE257" s="1218">
        <f t="shared" si="99"/>
        <v>2012</v>
      </c>
      <c r="AF257" s="1283">
        <f t="shared" si="84"/>
        <v>0</v>
      </c>
      <c r="AG257" s="1284">
        <f t="shared" si="93"/>
        <v>3186242.8517</v>
      </c>
      <c r="AH257" s="1285">
        <f t="shared" si="94"/>
        <v>3186242.8517</v>
      </c>
      <c r="AI257" s="1286">
        <f t="shared" si="95"/>
        <v>3186242.8517</v>
      </c>
      <c r="AJ257" s="1286">
        <f t="shared" si="96"/>
        <v>3186242.8517</v>
      </c>
      <c r="AK257" s="1272"/>
      <c r="AL257" s="1203"/>
      <c r="AM257" s="1203"/>
      <c r="AN257" s="1203"/>
      <c r="AO257" s="1267"/>
      <c r="AP257" s="1268"/>
      <c r="AQ257" s="1268"/>
      <c r="AR257" s="1268"/>
    </row>
    <row r="258" spans="1:44" s="993" customFormat="1" ht="30" customHeight="1" x14ac:dyDescent="0.15">
      <c r="A258" s="1276" t="s">
        <v>1220</v>
      </c>
      <c r="B258" s="1276" t="str">
        <f t="shared" si="81"/>
        <v>02.06.01.05</v>
      </c>
      <c r="C258" s="1293">
        <v>232</v>
      </c>
      <c r="D258" s="1250" t="s">
        <v>1211</v>
      </c>
      <c r="E258" s="1019" t="s">
        <v>167</v>
      </c>
      <c r="F258" s="1041"/>
      <c r="G258" s="1250" t="s">
        <v>264</v>
      </c>
      <c r="H258" s="1250" t="s">
        <v>508</v>
      </c>
      <c r="I258" s="1041" t="s">
        <v>259</v>
      </c>
      <c r="J258" s="1250">
        <v>2012</v>
      </c>
      <c r="K258" s="1041" t="s">
        <v>128</v>
      </c>
      <c r="L258" s="1041" t="s">
        <v>514</v>
      </c>
      <c r="M258" s="1041"/>
      <c r="N258" s="1041"/>
      <c r="O258" s="1041"/>
      <c r="P258" s="1250" t="s">
        <v>130</v>
      </c>
      <c r="Q258" s="1277">
        <v>3186242.8517</v>
      </c>
      <c r="R258" s="1256"/>
      <c r="S258" s="1278" t="str">
        <f t="shared" si="82"/>
        <v>2.06.01</v>
      </c>
      <c r="T258" s="1219" t="str">
        <f t="shared" si="97"/>
        <v>ALAT KANTOR</v>
      </c>
      <c r="U258" s="1218">
        <f t="shared" si="98"/>
        <v>5</v>
      </c>
      <c r="V258" s="1279">
        <f t="shared" si="85"/>
        <v>637248.57033999998</v>
      </c>
      <c r="W258" s="1218">
        <f t="shared" si="86"/>
        <v>2</v>
      </c>
      <c r="X258" s="1280">
        <f t="shared" si="87"/>
        <v>1274497.14068</v>
      </c>
      <c r="Y258" s="1281">
        <f t="shared" si="88"/>
        <v>637248.57033999998</v>
      </c>
      <c r="Z258" s="1279">
        <f t="shared" si="89"/>
        <v>637248.57033999998</v>
      </c>
      <c r="AA258" s="1279">
        <f t="shared" si="90"/>
        <v>637248.57033999998</v>
      </c>
      <c r="AB258" s="1279">
        <f t="shared" si="91"/>
        <v>0</v>
      </c>
      <c r="AC258" s="1279">
        <f t="shared" si="92"/>
        <v>0</v>
      </c>
      <c r="AD258" s="1282">
        <f t="shared" si="83"/>
        <v>0</v>
      </c>
      <c r="AE258" s="1218">
        <f t="shared" si="99"/>
        <v>2012</v>
      </c>
      <c r="AF258" s="1283">
        <f t="shared" si="84"/>
        <v>0</v>
      </c>
      <c r="AG258" s="1284">
        <f t="shared" si="93"/>
        <v>3186242.8517</v>
      </c>
      <c r="AH258" s="1285">
        <f t="shared" si="94"/>
        <v>3186242.8517</v>
      </c>
      <c r="AI258" s="1286">
        <f t="shared" si="95"/>
        <v>3186242.8517</v>
      </c>
      <c r="AJ258" s="1286">
        <f t="shared" si="96"/>
        <v>3186242.8517</v>
      </c>
      <c r="AK258" s="1272"/>
      <c r="AL258" s="1203"/>
      <c r="AM258" s="1203"/>
      <c r="AN258" s="1203"/>
      <c r="AO258" s="1267"/>
      <c r="AP258" s="1268"/>
      <c r="AQ258" s="1268"/>
      <c r="AR258" s="1268"/>
    </row>
    <row r="259" spans="1:44" s="993" customFormat="1" ht="30" customHeight="1" x14ac:dyDescent="0.15">
      <c r="A259" s="1276" t="s">
        <v>1220</v>
      </c>
      <c r="B259" s="1276" t="str">
        <f t="shared" si="81"/>
        <v>02.06.03.02</v>
      </c>
      <c r="C259" s="1293">
        <v>233</v>
      </c>
      <c r="D259" s="1250" t="s">
        <v>224</v>
      </c>
      <c r="E259" s="1019" t="s">
        <v>933</v>
      </c>
      <c r="F259" s="1041"/>
      <c r="G259" s="1250" t="s">
        <v>516</v>
      </c>
      <c r="H259" s="1250" t="s">
        <v>517</v>
      </c>
      <c r="I259" s="1041" t="s">
        <v>495</v>
      </c>
      <c r="J259" s="1250">
        <v>2012</v>
      </c>
      <c r="K259" s="1041" t="s">
        <v>128</v>
      </c>
      <c r="L259" s="1304" t="s">
        <v>518</v>
      </c>
      <c r="M259" s="1041" t="s">
        <v>128</v>
      </c>
      <c r="N259" s="1041" t="s">
        <v>128</v>
      </c>
      <c r="O259" s="1041" t="s">
        <v>128</v>
      </c>
      <c r="P259" s="1250" t="s">
        <v>130</v>
      </c>
      <c r="Q259" s="1277">
        <v>15095661.062999999</v>
      </c>
      <c r="R259" s="1256"/>
      <c r="S259" s="1278" t="str">
        <f t="shared" si="82"/>
        <v>2.06.03</v>
      </c>
      <c r="T259" s="1219" t="str">
        <f t="shared" si="97"/>
        <v>KOMPUTER</v>
      </c>
      <c r="U259" s="1218">
        <f t="shared" si="98"/>
        <v>4</v>
      </c>
      <c r="V259" s="1279">
        <f t="shared" si="85"/>
        <v>3773915.2657499998</v>
      </c>
      <c r="W259" s="1218">
        <f t="shared" si="86"/>
        <v>2</v>
      </c>
      <c r="X259" s="1280">
        <f t="shared" si="87"/>
        <v>7547830.5314999996</v>
      </c>
      <c r="Y259" s="1281">
        <f t="shared" si="88"/>
        <v>3773915.2657499998</v>
      </c>
      <c r="Z259" s="1279">
        <f t="shared" si="89"/>
        <v>3773915.2657499998</v>
      </c>
      <c r="AA259" s="1279">
        <f t="shared" si="90"/>
        <v>0</v>
      </c>
      <c r="AB259" s="1279">
        <f t="shared" si="91"/>
        <v>0</v>
      </c>
      <c r="AC259" s="1279">
        <f t="shared" si="92"/>
        <v>0</v>
      </c>
      <c r="AD259" s="1282">
        <f t="shared" si="83"/>
        <v>0</v>
      </c>
      <c r="AE259" s="1218">
        <f t="shared" si="99"/>
        <v>2012</v>
      </c>
      <c r="AF259" s="1283">
        <f t="shared" si="84"/>
        <v>0</v>
      </c>
      <c r="AG259" s="1284">
        <f t="shared" si="93"/>
        <v>15095661.062999999</v>
      </c>
      <c r="AH259" s="1285">
        <f t="shared" si="94"/>
        <v>15095661.062999999</v>
      </c>
      <c r="AI259" s="1286">
        <f t="shared" si="95"/>
        <v>15095661.062999999</v>
      </c>
      <c r="AJ259" s="1286">
        <f t="shared" si="96"/>
        <v>15095661.062999999</v>
      </c>
      <c r="AK259" s="1272"/>
      <c r="AL259" s="1203"/>
      <c r="AM259" s="1203"/>
      <c r="AN259" s="1203"/>
      <c r="AO259" s="1267"/>
      <c r="AP259" s="1268"/>
      <c r="AQ259" s="1268"/>
      <c r="AR259" s="1268"/>
    </row>
    <row r="260" spans="1:44" s="993" customFormat="1" ht="30" customHeight="1" x14ac:dyDescent="0.15">
      <c r="A260" s="1276" t="s">
        <v>1220</v>
      </c>
      <c r="B260" s="1276" t="str">
        <f t="shared" si="81"/>
        <v>02.06.03.02</v>
      </c>
      <c r="C260" s="1293">
        <v>234</v>
      </c>
      <c r="D260" s="1250" t="s">
        <v>224</v>
      </c>
      <c r="E260" s="1019" t="s">
        <v>933</v>
      </c>
      <c r="F260" s="1041"/>
      <c r="G260" s="1250" t="s">
        <v>516</v>
      </c>
      <c r="H260" s="1250" t="s">
        <v>520</v>
      </c>
      <c r="I260" s="1041" t="s">
        <v>495</v>
      </c>
      <c r="J260" s="1250">
        <v>2012</v>
      </c>
      <c r="K260" s="1041" t="s">
        <v>128</v>
      </c>
      <c r="L260" s="1041" t="s">
        <v>521</v>
      </c>
      <c r="M260" s="1041" t="s">
        <v>128</v>
      </c>
      <c r="N260" s="1041" t="s">
        <v>128</v>
      </c>
      <c r="O260" s="1041" t="s">
        <v>128</v>
      </c>
      <c r="P260" s="1250" t="s">
        <v>130</v>
      </c>
      <c r="Q260" s="1277">
        <v>15095661.062999999</v>
      </c>
      <c r="R260" s="1256"/>
      <c r="S260" s="1278" t="str">
        <f t="shared" si="82"/>
        <v>2.06.03</v>
      </c>
      <c r="T260" s="1219" t="str">
        <f t="shared" si="97"/>
        <v>KOMPUTER</v>
      </c>
      <c r="U260" s="1218">
        <f t="shared" si="98"/>
        <v>4</v>
      </c>
      <c r="V260" s="1279">
        <f t="shared" si="85"/>
        <v>3773915.2657499998</v>
      </c>
      <c r="W260" s="1218">
        <f t="shared" si="86"/>
        <v>2</v>
      </c>
      <c r="X260" s="1280">
        <f t="shared" si="87"/>
        <v>7547830.5314999996</v>
      </c>
      <c r="Y260" s="1281">
        <f t="shared" si="88"/>
        <v>3773915.2657499998</v>
      </c>
      <c r="Z260" s="1279">
        <f t="shared" si="89"/>
        <v>3773915.2657499998</v>
      </c>
      <c r="AA260" s="1279">
        <f t="shared" si="90"/>
        <v>0</v>
      </c>
      <c r="AB260" s="1279">
        <f t="shared" si="91"/>
        <v>0</v>
      </c>
      <c r="AC260" s="1279">
        <f t="shared" si="92"/>
        <v>0</v>
      </c>
      <c r="AD260" s="1282">
        <f t="shared" si="83"/>
        <v>0</v>
      </c>
      <c r="AE260" s="1218">
        <f t="shared" si="99"/>
        <v>2012</v>
      </c>
      <c r="AF260" s="1283">
        <f t="shared" si="84"/>
        <v>0</v>
      </c>
      <c r="AG260" s="1284">
        <f t="shared" si="93"/>
        <v>15095661.062999999</v>
      </c>
      <c r="AH260" s="1285">
        <f t="shared" si="94"/>
        <v>15095661.062999999</v>
      </c>
      <c r="AI260" s="1286">
        <f t="shared" si="95"/>
        <v>15095661.062999999</v>
      </c>
      <c r="AJ260" s="1286">
        <f t="shared" si="96"/>
        <v>15095661.062999999</v>
      </c>
      <c r="AK260" s="1272"/>
      <c r="AL260" s="1203"/>
      <c r="AM260" s="1203"/>
      <c r="AN260" s="1203"/>
      <c r="AO260" s="1267"/>
      <c r="AP260" s="1268"/>
      <c r="AQ260" s="1268"/>
      <c r="AR260" s="1268"/>
    </row>
    <row r="261" spans="1:44" s="993" customFormat="1" ht="30" customHeight="1" x14ac:dyDescent="0.15">
      <c r="A261" s="1276" t="s">
        <v>1220</v>
      </c>
      <c r="B261" s="1276" t="str">
        <f t="shared" si="81"/>
        <v>02.06.03.02</v>
      </c>
      <c r="C261" s="1293">
        <v>235</v>
      </c>
      <c r="D261" s="1250" t="s">
        <v>224</v>
      </c>
      <c r="E261" s="1019" t="s">
        <v>933</v>
      </c>
      <c r="F261" s="1041"/>
      <c r="G261" s="1041" t="s">
        <v>516</v>
      </c>
      <c r="H261" s="1250" t="s">
        <v>517</v>
      </c>
      <c r="I261" s="1041" t="s">
        <v>495</v>
      </c>
      <c r="J261" s="1250">
        <v>2012</v>
      </c>
      <c r="K261" s="1041" t="s">
        <v>128</v>
      </c>
      <c r="L261" s="1041" t="s">
        <v>523</v>
      </c>
      <c r="M261" s="1041" t="s">
        <v>128</v>
      </c>
      <c r="N261" s="1041" t="s">
        <v>128</v>
      </c>
      <c r="O261" s="1041" t="s">
        <v>128</v>
      </c>
      <c r="P261" s="1250" t="s">
        <v>130</v>
      </c>
      <c r="Q261" s="1277">
        <v>15095661.062999999</v>
      </c>
      <c r="R261" s="1256"/>
      <c r="S261" s="1278" t="str">
        <f t="shared" si="82"/>
        <v>2.06.03</v>
      </c>
      <c r="T261" s="1219" t="str">
        <f t="shared" si="97"/>
        <v>KOMPUTER</v>
      </c>
      <c r="U261" s="1218">
        <f t="shared" si="98"/>
        <v>4</v>
      </c>
      <c r="V261" s="1279">
        <f t="shared" si="85"/>
        <v>3773915.2657499998</v>
      </c>
      <c r="W261" s="1218">
        <f t="shared" si="86"/>
        <v>2</v>
      </c>
      <c r="X261" s="1280">
        <f t="shared" si="87"/>
        <v>7547830.5314999996</v>
      </c>
      <c r="Y261" s="1281">
        <f t="shared" si="88"/>
        <v>3773915.2657499998</v>
      </c>
      <c r="Z261" s="1279">
        <f t="shared" si="89"/>
        <v>3773915.2657499998</v>
      </c>
      <c r="AA261" s="1279">
        <f t="shared" si="90"/>
        <v>0</v>
      </c>
      <c r="AB261" s="1279">
        <f t="shared" si="91"/>
        <v>0</v>
      </c>
      <c r="AC261" s="1279">
        <f t="shared" si="92"/>
        <v>0</v>
      </c>
      <c r="AD261" s="1282">
        <f t="shared" si="83"/>
        <v>0</v>
      </c>
      <c r="AE261" s="1218">
        <f t="shared" si="99"/>
        <v>2012</v>
      </c>
      <c r="AF261" s="1283">
        <f t="shared" si="84"/>
        <v>0</v>
      </c>
      <c r="AG261" s="1284">
        <f t="shared" si="93"/>
        <v>15095661.062999999</v>
      </c>
      <c r="AH261" s="1285">
        <f t="shared" si="94"/>
        <v>15095661.062999999</v>
      </c>
      <c r="AI261" s="1286">
        <f t="shared" si="95"/>
        <v>15095661.062999999</v>
      </c>
      <c r="AJ261" s="1286">
        <f t="shared" si="96"/>
        <v>15095661.062999999</v>
      </c>
      <c r="AK261" s="1272"/>
      <c r="AL261" s="1203"/>
      <c r="AM261" s="1203"/>
      <c r="AN261" s="1203"/>
      <c r="AO261" s="1267"/>
      <c r="AP261" s="1268"/>
      <c r="AQ261" s="1268"/>
      <c r="AR261" s="1268"/>
    </row>
    <row r="262" spans="1:44" s="993" customFormat="1" ht="30" customHeight="1" x14ac:dyDescent="0.15">
      <c r="A262" s="1276" t="s">
        <v>1220</v>
      </c>
      <c r="B262" s="1276" t="str">
        <f t="shared" si="81"/>
        <v>02.06.03.02</v>
      </c>
      <c r="C262" s="1293">
        <v>236</v>
      </c>
      <c r="D262" s="1250" t="s">
        <v>224</v>
      </c>
      <c r="E262" s="1019" t="s">
        <v>933</v>
      </c>
      <c r="F262" s="1041"/>
      <c r="G262" s="1250" t="s">
        <v>525</v>
      </c>
      <c r="H262" s="1250" t="s">
        <v>520</v>
      </c>
      <c r="I262" s="1041" t="s">
        <v>495</v>
      </c>
      <c r="J262" s="1250">
        <v>2012</v>
      </c>
      <c r="K262" s="1041" t="s">
        <v>128</v>
      </c>
      <c r="L262" s="1041" t="s">
        <v>526</v>
      </c>
      <c r="M262" s="1041"/>
      <c r="N262" s="1041"/>
      <c r="O262" s="1041"/>
      <c r="P262" s="1250" t="s">
        <v>130</v>
      </c>
      <c r="Q262" s="1277">
        <v>15095661.062999999</v>
      </c>
      <c r="R262" s="1256"/>
      <c r="S262" s="1278" t="str">
        <f t="shared" si="82"/>
        <v>2.06.03</v>
      </c>
      <c r="T262" s="1219" t="str">
        <f t="shared" si="97"/>
        <v>KOMPUTER</v>
      </c>
      <c r="U262" s="1218">
        <f t="shared" si="98"/>
        <v>4</v>
      </c>
      <c r="V262" s="1279">
        <f t="shared" si="85"/>
        <v>3773915.2657499998</v>
      </c>
      <c r="W262" s="1218">
        <f t="shared" si="86"/>
        <v>2</v>
      </c>
      <c r="X262" s="1280">
        <f t="shared" si="87"/>
        <v>7547830.5314999996</v>
      </c>
      <c r="Y262" s="1281">
        <f t="shared" si="88"/>
        <v>3773915.2657499998</v>
      </c>
      <c r="Z262" s="1279">
        <f t="shared" si="89"/>
        <v>3773915.2657499998</v>
      </c>
      <c r="AA262" s="1279">
        <f t="shared" si="90"/>
        <v>0</v>
      </c>
      <c r="AB262" s="1279">
        <f t="shared" si="91"/>
        <v>0</v>
      </c>
      <c r="AC262" s="1279">
        <f t="shared" si="92"/>
        <v>0</v>
      </c>
      <c r="AD262" s="1282">
        <f t="shared" si="83"/>
        <v>0</v>
      </c>
      <c r="AE262" s="1218">
        <f t="shared" si="99"/>
        <v>2012</v>
      </c>
      <c r="AF262" s="1283">
        <f t="shared" si="84"/>
        <v>0</v>
      </c>
      <c r="AG262" s="1284">
        <f t="shared" si="93"/>
        <v>15095661.062999999</v>
      </c>
      <c r="AH262" s="1285">
        <f t="shared" si="94"/>
        <v>15095661.062999999</v>
      </c>
      <c r="AI262" s="1286">
        <f t="shared" si="95"/>
        <v>15095661.062999999</v>
      </c>
      <c r="AJ262" s="1286">
        <f t="shared" si="96"/>
        <v>15095661.062999999</v>
      </c>
      <c r="AK262" s="1272"/>
      <c r="AL262" s="1203"/>
      <c r="AM262" s="1203"/>
      <c r="AN262" s="1203"/>
      <c r="AO262" s="1267"/>
      <c r="AP262" s="1268"/>
      <c r="AQ262" s="1268"/>
      <c r="AR262" s="1268"/>
    </row>
    <row r="263" spans="1:44" s="993" customFormat="1" ht="30" customHeight="1" x14ac:dyDescent="0.15">
      <c r="A263" s="1276" t="s">
        <v>1220</v>
      </c>
      <c r="B263" s="1276" t="str">
        <f t="shared" si="81"/>
        <v>02.06.03.02</v>
      </c>
      <c r="C263" s="1293">
        <v>237</v>
      </c>
      <c r="D263" s="1250" t="s">
        <v>224</v>
      </c>
      <c r="E263" s="1019" t="s">
        <v>933</v>
      </c>
      <c r="F263" s="1041"/>
      <c r="G263" s="1250" t="s">
        <v>516</v>
      </c>
      <c r="H263" s="1250" t="s">
        <v>520</v>
      </c>
      <c r="I263" s="1041" t="s">
        <v>495</v>
      </c>
      <c r="J263" s="1250">
        <v>2012</v>
      </c>
      <c r="K263" s="1041" t="s">
        <v>128</v>
      </c>
      <c r="L263" s="1041" t="s">
        <v>527</v>
      </c>
      <c r="M263" s="1041"/>
      <c r="N263" s="1041"/>
      <c r="O263" s="1041"/>
      <c r="P263" s="1250" t="s">
        <v>130</v>
      </c>
      <c r="Q263" s="1277">
        <v>15095661.062999999</v>
      </c>
      <c r="R263" s="1256"/>
      <c r="S263" s="1278" t="str">
        <f t="shared" si="82"/>
        <v>2.06.03</v>
      </c>
      <c r="T263" s="1219" t="str">
        <f t="shared" si="97"/>
        <v>KOMPUTER</v>
      </c>
      <c r="U263" s="1218">
        <f t="shared" si="98"/>
        <v>4</v>
      </c>
      <c r="V263" s="1279">
        <f t="shared" si="85"/>
        <v>3773915.2657499998</v>
      </c>
      <c r="W263" s="1218">
        <f t="shared" si="86"/>
        <v>2</v>
      </c>
      <c r="X263" s="1280">
        <f t="shared" si="87"/>
        <v>7547830.5314999996</v>
      </c>
      <c r="Y263" s="1281">
        <f t="shared" si="88"/>
        <v>3773915.2657499998</v>
      </c>
      <c r="Z263" s="1279">
        <f t="shared" si="89"/>
        <v>3773915.2657499998</v>
      </c>
      <c r="AA263" s="1279">
        <f t="shared" si="90"/>
        <v>0</v>
      </c>
      <c r="AB263" s="1279">
        <f t="shared" si="91"/>
        <v>0</v>
      </c>
      <c r="AC263" s="1279">
        <f t="shared" si="92"/>
        <v>0</v>
      </c>
      <c r="AD263" s="1282">
        <f t="shared" si="83"/>
        <v>0</v>
      </c>
      <c r="AE263" s="1218">
        <f t="shared" si="99"/>
        <v>2012</v>
      </c>
      <c r="AF263" s="1283">
        <f t="shared" si="84"/>
        <v>0</v>
      </c>
      <c r="AG263" s="1284">
        <f t="shared" si="93"/>
        <v>15095661.062999999</v>
      </c>
      <c r="AH263" s="1285">
        <f t="shared" si="94"/>
        <v>15095661.062999999</v>
      </c>
      <c r="AI263" s="1286">
        <f t="shared" si="95"/>
        <v>15095661.062999999</v>
      </c>
      <c r="AJ263" s="1286">
        <f t="shared" si="96"/>
        <v>15095661.062999999</v>
      </c>
      <c r="AK263" s="1272"/>
      <c r="AL263" s="1203"/>
      <c r="AM263" s="1203"/>
      <c r="AN263" s="1203"/>
      <c r="AO263" s="1267"/>
      <c r="AP263" s="1268"/>
      <c r="AQ263" s="1268"/>
      <c r="AR263" s="1268"/>
    </row>
    <row r="264" spans="1:44" s="993" customFormat="1" ht="30" customHeight="1" x14ac:dyDescent="0.15">
      <c r="A264" s="1276" t="s">
        <v>1220</v>
      </c>
      <c r="B264" s="1276" t="str">
        <f t="shared" si="81"/>
        <v>02.06.03.02</v>
      </c>
      <c r="C264" s="1293">
        <v>238</v>
      </c>
      <c r="D264" s="1250" t="s">
        <v>224</v>
      </c>
      <c r="E264" s="1019" t="s">
        <v>933</v>
      </c>
      <c r="F264" s="1041"/>
      <c r="G264" s="1250" t="s">
        <v>516</v>
      </c>
      <c r="H264" s="1250" t="s">
        <v>520</v>
      </c>
      <c r="I264" s="1041" t="s">
        <v>495</v>
      </c>
      <c r="J264" s="1250">
        <v>2012</v>
      </c>
      <c r="K264" s="1041" t="s">
        <v>128</v>
      </c>
      <c r="L264" s="1041" t="s">
        <v>529</v>
      </c>
      <c r="M264" s="1041"/>
      <c r="N264" s="1041"/>
      <c r="O264" s="1041"/>
      <c r="P264" s="1250" t="s">
        <v>130</v>
      </c>
      <c r="Q264" s="1277">
        <v>15095661.062999999</v>
      </c>
      <c r="R264" s="1256"/>
      <c r="S264" s="1278" t="str">
        <f t="shared" si="82"/>
        <v>2.06.03</v>
      </c>
      <c r="T264" s="1219" t="str">
        <f t="shared" si="97"/>
        <v>KOMPUTER</v>
      </c>
      <c r="U264" s="1218">
        <f t="shared" si="98"/>
        <v>4</v>
      </c>
      <c r="V264" s="1279">
        <f t="shared" si="85"/>
        <v>3773915.2657499998</v>
      </c>
      <c r="W264" s="1218">
        <f t="shared" si="86"/>
        <v>2</v>
      </c>
      <c r="X264" s="1280">
        <f t="shared" si="87"/>
        <v>7547830.5314999996</v>
      </c>
      <c r="Y264" s="1281">
        <f t="shared" si="88"/>
        <v>3773915.2657499998</v>
      </c>
      <c r="Z264" s="1279">
        <f t="shared" si="89"/>
        <v>3773915.2657499998</v>
      </c>
      <c r="AA264" s="1279">
        <f t="shared" si="90"/>
        <v>0</v>
      </c>
      <c r="AB264" s="1279">
        <f t="shared" si="91"/>
        <v>0</v>
      </c>
      <c r="AC264" s="1279">
        <f t="shared" si="92"/>
        <v>0</v>
      </c>
      <c r="AD264" s="1282">
        <f t="shared" si="83"/>
        <v>0</v>
      </c>
      <c r="AE264" s="1218">
        <f t="shared" si="99"/>
        <v>2012</v>
      </c>
      <c r="AF264" s="1283">
        <f t="shared" si="84"/>
        <v>0</v>
      </c>
      <c r="AG264" s="1284">
        <f t="shared" si="93"/>
        <v>15095661.062999999</v>
      </c>
      <c r="AH264" s="1285">
        <f t="shared" si="94"/>
        <v>15095661.062999999</v>
      </c>
      <c r="AI264" s="1286">
        <f t="shared" si="95"/>
        <v>15095661.062999999</v>
      </c>
      <c r="AJ264" s="1286">
        <f t="shared" si="96"/>
        <v>15095661.062999999</v>
      </c>
      <c r="AK264" s="1272"/>
      <c r="AL264" s="1203"/>
      <c r="AM264" s="1203"/>
      <c r="AN264" s="1203"/>
      <c r="AO264" s="1267"/>
      <c r="AP264" s="1268"/>
      <c r="AQ264" s="1268"/>
      <c r="AR264" s="1268"/>
    </row>
    <row r="265" spans="1:44" s="993" customFormat="1" ht="30" customHeight="1" x14ac:dyDescent="0.15">
      <c r="A265" s="1276" t="s">
        <v>1220</v>
      </c>
      <c r="B265" s="1276" t="str">
        <f t="shared" si="81"/>
        <v>02.06.03.03</v>
      </c>
      <c r="C265" s="1293">
        <v>239</v>
      </c>
      <c r="D265" s="1250" t="s">
        <v>676</v>
      </c>
      <c r="E265" s="1019" t="s">
        <v>1063</v>
      </c>
      <c r="F265" s="1041"/>
      <c r="G265" s="1250" t="s">
        <v>532</v>
      </c>
      <c r="H265" s="1250" t="s">
        <v>533</v>
      </c>
      <c r="I265" s="1041" t="s">
        <v>495</v>
      </c>
      <c r="J265" s="1250">
        <v>2012</v>
      </c>
      <c r="K265" s="1041" t="s">
        <v>128</v>
      </c>
      <c r="L265" s="1041" t="s">
        <v>534</v>
      </c>
      <c r="M265" s="1041"/>
      <c r="N265" s="1041"/>
      <c r="O265" s="1041"/>
      <c r="P265" s="1250" t="s">
        <v>130</v>
      </c>
      <c r="Q265" s="1277">
        <v>1519187.628</v>
      </c>
      <c r="R265" s="1256"/>
      <c r="S265" s="1278" t="str">
        <f t="shared" si="82"/>
        <v>2.06.03</v>
      </c>
      <c r="T265" s="1219" t="str">
        <f t="shared" si="97"/>
        <v>KOMPUTER</v>
      </c>
      <c r="U265" s="1218">
        <f t="shared" si="98"/>
        <v>4</v>
      </c>
      <c r="V265" s="1279">
        <f t="shared" si="85"/>
        <v>379796.90700000001</v>
      </c>
      <c r="W265" s="1218">
        <f t="shared" si="86"/>
        <v>2</v>
      </c>
      <c r="X265" s="1280">
        <f t="shared" si="87"/>
        <v>759593.81400000001</v>
      </c>
      <c r="Y265" s="1281">
        <f t="shared" si="88"/>
        <v>379796.90700000001</v>
      </c>
      <c r="Z265" s="1279">
        <f t="shared" si="89"/>
        <v>379796.90700000001</v>
      </c>
      <c r="AA265" s="1279">
        <f t="shared" si="90"/>
        <v>0</v>
      </c>
      <c r="AB265" s="1279">
        <f t="shared" si="91"/>
        <v>0</v>
      </c>
      <c r="AC265" s="1279">
        <f t="shared" si="92"/>
        <v>0</v>
      </c>
      <c r="AD265" s="1282">
        <f t="shared" si="83"/>
        <v>0</v>
      </c>
      <c r="AE265" s="1218">
        <f t="shared" si="99"/>
        <v>2012</v>
      </c>
      <c r="AF265" s="1283">
        <f t="shared" si="84"/>
        <v>0</v>
      </c>
      <c r="AG265" s="1284">
        <f t="shared" si="93"/>
        <v>1519187.628</v>
      </c>
      <c r="AH265" s="1285">
        <f t="shared" si="94"/>
        <v>1519187.628</v>
      </c>
      <c r="AI265" s="1286">
        <f t="shared" si="95"/>
        <v>1519187.628</v>
      </c>
      <c r="AJ265" s="1286">
        <f t="shared" si="96"/>
        <v>1519187.628</v>
      </c>
      <c r="AK265" s="1272"/>
      <c r="AL265" s="1203"/>
      <c r="AM265" s="1203"/>
      <c r="AN265" s="1203"/>
      <c r="AO265" s="1267"/>
      <c r="AP265" s="1268"/>
      <c r="AQ265" s="1268"/>
      <c r="AR265" s="1268"/>
    </row>
    <row r="266" spans="1:44" s="993" customFormat="1" ht="30" customHeight="1" x14ac:dyDescent="0.15">
      <c r="A266" s="1276" t="s">
        <v>1220</v>
      </c>
      <c r="B266" s="1276" t="str">
        <f t="shared" si="81"/>
        <v>02.06.03.03</v>
      </c>
      <c r="C266" s="1293">
        <v>240</v>
      </c>
      <c r="D266" s="1250" t="s">
        <v>676</v>
      </c>
      <c r="E266" s="1019" t="s">
        <v>1063</v>
      </c>
      <c r="F266" s="1041"/>
      <c r="G266" s="1250" t="s">
        <v>532</v>
      </c>
      <c r="H266" s="1250" t="s">
        <v>533</v>
      </c>
      <c r="I266" s="1041" t="s">
        <v>495</v>
      </c>
      <c r="J266" s="1250">
        <v>2012</v>
      </c>
      <c r="K266" s="1041" t="s">
        <v>128</v>
      </c>
      <c r="L266" s="1041" t="s">
        <v>535</v>
      </c>
      <c r="M266" s="1041"/>
      <c r="N266" s="1041"/>
      <c r="O266" s="1041"/>
      <c r="P266" s="1250" t="s">
        <v>130</v>
      </c>
      <c r="Q266" s="1277">
        <v>1519187.628</v>
      </c>
      <c r="R266" s="1256"/>
      <c r="S266" s="1278" t="str">
        <f t="shared" si="82"/>
        <v>2.06.03</v>
      </c>
      <c r="T266" s="1219" t="str">
        <f t="shared" si="97"/>
        <v>KOMPUTER</v>
      </c>
      <c r="U266" s="1218">
        <f t="shared" si="98"/>
        <v>4</v>
      </c>
      <c r="V266" s="1279">
        <f t="shared" si="85"/>
        <v>379796.90700000001</v>
      </c>
      <c r="W266" s="1218">
        <f t="shared" si="86"/>
        <v>2</v>
      </c>
      <c r="X266" s="1280">
        <f t="shared" si="87"/>
        <v>759593.81400000001</v>
      </c>
      <c r="Y266" s="1281">
        <f t="shared" si="88"/>
        <v>379796.90700000001</v>
      </c>
      <c r="Z266" s="1279">
        <f t="shared" si="89"/>
        <v>379796.90700000001</v>
      </c>
      <c r="AA266" s="1279">
        <f t="shared" si="90"/>
        <v>0</v>
      </c>
      <c r="AB266" s="1279">
        <f t="shared" si="91"/>
        <v>0</v>
      </c>
      <c r="AC266" s="1279">
        <f t="shared" si="92"/>
        <v>0</v>
      </c>
      <c r="AD266" s="1282">
        <f t="shared" si="83"/>
        <v>0</v>
      </c>
      <c r="AE266" s="1218">
        <f t="shared" si="99"/>
        <v>2012</v>
      </c>
      <c r="AF266" s="1283">
        <f t="shared" si="84"/>
        <v>0</v>
      </c>
      <c r="AG266" s="1284">
        <f t="shared" si="93"/>
        <v>1519187.628</v>
      </c>
      <c r="AH266" s="1285">
        <f t="shared" si="94"/>
        <v>1519187.628</v>
      </c>
      <c r="AI266" s="1286">
        <f t="shared" si="95"/>
        <v>1519187.628</v>
      </c>
      <c r="AJ266" s="1286">
        <f t="shared" si="96"/>
        <v>1519187.628</v>
      </c>
      <c r="AK266" s="1272"/>
      <c r="AL266" s="1203"/>
      <c r="AM266" s="1203"/>
      <c r="AN266" s="1203"/>
      <c r="AO266" s="1267"/>
      <c r="AP266" s="1268"/>
      <c r="AQ266" s="1268"/>
      <c r="AR266" s="1268"/>
    </row>
    <row r="267" spans="1:44" s="993" customFormat="1" ht="30" customHeight="1" x14ac:dyDescent="0.15">
      <c r="A267" s="1276" t="s">
        <v>1220</v>
      </c>
      <c r="B267" s="1276" t="str">
        <f t="shared" si="81"/>
        <v>02.06.03.03</v>
      </c>
      <c r="C267" s="1293">
        <v>241</v>
      </c>
      <c r="D267" s="1250" t="s">
        <v>676</v>
      </c>
      <c r="E267" s="1019" t="s">
        <v>1063</v>
      </c>
      <c r="F267" s="1041"/>
      <c r="G267" s="1250" t="s">
        <v>532</v>
      </c>
      <c r="H267" s="1250" t="s">
        <v>533</v>
      </c>
      <c r="I267" s="1041" t="s">
        <v>495</v>
      </c>
      <c r="J267" s="1250">
        <v>2012</v>
      </c>
      <c r="K267" s="1041" t="s">
        <v>128</v>
      </c>
      <c r="L267" s="1041" t="s">
        <v>536</v>
      </c>
      <c r="M267" s="1041"/>
      <c r="N267" s="1041"/>
      <c r="O267" s="1041"/>
      <c r="P267" s="1250" t="s">
        <v>130</v>
      </c>
      <c r="Q267" s="1277">
        <v>1519187.628</v>
      </c>
      <c r="R267" s="1256"/>
      <c r="S267" s="1278" t="str">
        <f t="shared" si="82"/>
        <v>2.06.03</v>
      </c>
      <c r="T267" s="1219" t="str">
        <f t="shared" si="97"/>
        <v>KOMPUTER</v>
      </c>
      <c r="U267" s="1218">
        <f t="shared" si="98"/>
        <v>4</v>
      </c>
      <c r="V267" s="1279">
        <f t="shared" si="85"/>
        <v>379796.90700000001</v>
      </c>
      <c r="W267" s="1218">
        <f t="shared" si="86"/>
        <v>2</v>
      </c>
      <c r="X267" s="1280">
        <f t="shared" si="87"/>
        <v>759593.81400000001</v>
      </c>
      <c r="Y267" s="1281">
        <f t="shared" si="88"/>
        <v>379796.90700000001</v>
      </c>
      <c r="Z267" s="1279">
        <f t="shared" si="89"/>
        <v>379796.90700000001</v>
      </c>
      <c r="AA267" s="1279">
        <f t="shared" si="90"/>
        <v>0</v>
      </c>
      <c r="AB267" s="1279">
        <f t="shared" si="91"/>
        <v>0</v>
      </c>
      <c r="AC267" s="1279">
        <f t="shared" si="92"/>
        <v>0</v>
      </c>
      <c r="AD267" s="1282">
        <f t="shared" si="83"/>
        <v>0</v>
      </c>
      <c r="AE267" s="1218">
        <f t="shared" si="99"/>
        <v>2012</v>
      </c>
      <c r="AF267" s="1283">
        <f t="shared" si="84"/>
        <v>0</v>
      </c>
      <c r="AG267" s="1284">
        <f t="shared" si="93"/>
        <v>1519187.628</v>
      </c>
      <c r="AH267" s="1285">
        <f t="shared" si="94"/>
        <v>1519187.628</v>
      </c>
      <c r="AI267" s="1286">
        <f t="shared" si="95"/>
        <v>1519187.628</v>
      </c>
      <c r="AJ267" s="1286">
        <f t="shared" si="96"/>
        <v>1519187.628</v>
      </c>
      <c r="AK267" s="1272"/>
      <c r="AL267" s="1203"/>
      <c r="AM267" s="1203"/>
      <c r="AN267" s="1203"/>
      <c r="AO267" s="1267"/>
      <c r="AP267" s="1268"/>
      <c r="AQ267" s="1268"/>
      <c r="AR267" s="1268"/>
    </row>
    <row r="268" spans="1:44" s="993" customFormat="1" ht="30" customHeight="1" x14ac:dyDescent="0.15">
      <c r="A268" s="1276" t="s">
        <v>1220</v>
      </c>
      <c r="B268" s="1276" t="str">
        <f t="shared" ref="B268:B331" si="100">LEFT(D268,11)</f>
        <v>02.06.03.03</v>
      </c>
      <c r="C268" s="1293">
        <v>242</v>
      </c>
      <c r="D268" s="1250" t="s">
        <v>676</v>
      </c>
      <c r="E268" s="1019" t="s">
        <v>1063</v>
      </c>
      <c r="F268" s="1041"/>
      <c r="G268" s="1250" t="s">
        <v>532</v>
      </c>
      <c r="H268" s="1250" t="s">
        <v>533</v>
      </c>
      <c r="I268" s="1041" t="s">
        <v>495</v>
      </c>
      <c r="J268" s="1250">
        <v>2012</v>
      </c>
      <c r="K268" s="1041" t="s">
        <v>128</v>
      </c>
      <c r="L268" s="1041" t="s">
        <v>537</v>
      </c>
      <c r="M268" s="1041"/>
      <c r="N268" s="1041"/>
      <c r="O268" s="1041"/>
      <c r="P268" s="1250" t="s">
        <v>130</v>
      </c>
      <c r="Q268" s="1277">
        <v>1519187.628</v>
      </c>
      <c r="R268" s="1256"/>
      <c r="S268" s="1278" t="str">
        <f t="shared" si="82"/>
        <v>2.06.03</v>
      </c>
      <c r="T268" s="1219" t="str">
        <f t="shared" si="97"/>
        <v>KOMPUTER</v>
      </c>
      <c r="U268" s="1218">
        <f t="shared" si="98"/>
        <v>4</v>
      </c>
      <c r="V268" s="1279">
        <f t="shared" si="85"/>
        <v>379796.90700000001</v>
      </c>
      <c r="W268" s="1218">
        <f t="shared" si="86"/>
        <v>2</v>
      </c>
      <c r="X268" s="1280">
        <f t="shared" si="87"/>
        <v>759593.81400000001</v>
      </c>
      <c r="Y268" s="1281">
        <f t="shared" si="88"/>
        <v>379796.90700000001</v>
      </c>
      <c r="Z268" s="1279">
        <f t="shared" si="89"/>
        <v>379796.90700000001</v>
      </c>
      <c r="AA268" s="1279">
        <f t="shared" si="90"/>
        <v>0</v>
      </c>
      <c r="AB268" s="1279">
        <f t="shared" si="91"/>
        <v>0</v>
      </c>
      <c r="AC268" s="1279">
        <f t="shared" si="92"/>
        <v>0</v>
      </c>
      <c r="AD268" s="1282">
        <f t="shared" si="83"/>
        <v>0</v>
      </c>
      <c r="AE268" s="1218">
        <f t="shared" si="99"/>
        <v>2012</v>
      </c>
      <c r="AF268" s="1283">
        <f t="shared" si="84"/>
        <v>0</v>
      </c>
      <c r="AG268" s="1284">
        <f t="shared" si="93"/>
        <v>1519187.628</v>
      </c>
      <c r="AH268" s="1285">
        <f t="shared" si="94"/>
        <v>1519187.628</v>
      </c>
      <c r="AI268" s="1286">
        <f t="shared" si="95"/>
        <v>1519187.628</v>
      </c>
      <c r="AJ268" s="1286">
        <f t="shared" si="96"/>
        <v>1519187.628</v>
      </c>
      <c r="AK268" s="1272"/>
      <c r="AL268" s="1203"/>
      <c r="AM268" s="1203"/>
      <c r="AN268" s="1203"/>
      <c r="AO268" s="1267"/>
      <c r="AP268" s="1268"/>
      <c r="AQ268" s="1268"/>
      <c r="AR268" s="1268"/>
    </row>
    <row r="269" spans="1:44" s="993" customFormat="1" ht="30" customHeight="1" x14ac:dyDescent="0.15">
      <c r="A269" s="1276" t="s">
        <v>1220</v>
      </c>
      <c r="B269" s="1276" t="str">
        <f t="shared" si="100"/>
        <v>02.06.03.06</v>
      </c>
      <c r="C269" s="1293">
        <v>243</v>
      </c>
      <c r="D269" s="1250" t="s">
        <v>682</v>
      </c>
      <c r="E269" s="1019" t="s">
        <v>1064</v>
      </c>
      <c r="F269" s="1041"/>
      <c r="G269" s="1250" t="s">
        <v>935</v>
      </c>
      <c r="H269" s="1250"/>
      <c r="I269" s="1041" t="s">
        <v>935</v>
      </c>
      <c r="J269" s="1250">
        <v>2012</v>
      </c>
      <c r="K269" s="1041"/>
      <c r="L269" s="1041"/>
      <c r="M269" s="1041"/>
      <c r="N269" s="1041"/>
      <c r="O269" s="1041"/>
      <c r="P269" s="1250" t="s">
        <v>130</v>
      </c>
      <c r="Q269" s="1277">
        <v>27203000</v>
      </c>
      <c r="R269" s="1256"/>
      <c r="S269" s="1278" t="str">
        <f t="shared" si="82"/>
        <v>2.06.03</v>
      </c>
      <c r="T269" s="1219" t="str">
        <f t="shared" si="97"/>
        <v>KOMPUTER</v>
      </c>
      <c r="U269" s="1218">
        <f t="shared" si="98"/>
        <v>4</v>
      </c>
      <c r="V269" s="1279">
        <f t="shared" si="85"/>
        <v>6800750</v>
      </c>
      <c r="W269" s="1218">
        <f t="shared" si="86"/>
        <v>2</v>
      </c>
      <c r="X269" s="1280">
        <f t="shared" si="87"/>
        <v>13601500</v>
      </c>
      <c r="Y269" s="1281">
        <f t="shared" si="88"/>
        <v>6800750</v>
      </c>
      <c r="Z269" s="1279">
        <f t="shared" si="89"/>
        <v>6800750</v>
      </c>
      <c r="AA269" s="1279">
        <f t="shared" si="90"/>
        <v>0</v>
      </c>
      <c r="AB269" s="1279">
        <f t="shared" si="91"/>
        <v>0</v>
      </c>
      <c r="AC269" s="1279">
        <f t="shared" si="92"/>
        <v>0</v>
      </c>
      <c r="AD269" s="1282">
        <f t="shared" si="83"/>
        <v>0</v>
      </c>
      <c r="AE269" s="1218">
        <f t="shared" si="99"/>
        <v>2012</v>
      </c>
      <c r="AF269" s="1283">
        <f t="shared" si="84"/>
        <v>0</v>
      </c>
      <c r="AG269" s="1284">
        <f t="shared" si="93"/>
        <v>27203000</v>
      </c>
      <c r="AH269" s="1285">
        <f t="shared" si="94"/>
        <v>27203000</v>
      </c>
      <c r="AI269" s="1286">
        <f t="shared" si="95"/>
        <v>27203000</v>
      </c>
      <c r="AJ269" s="1286">
        <f t="shared" si="96"/>
        <v>27203000</v>
      </c>
      <c r="AK269" s="1272"/>
      <c r="AL269" s="1203"/>
      <c r="AM269" s="1203"/>
      <c r="AN269" s="1203"/>
      <c r="AO269" s="1267"/>
      <c r="AP269" s="1268"/>
      <c r="AQ269" s="1268"/>
      <c r="AR269" s="1268"/>
    </row>
    <row r="270" spans="1:44" s="993" customFormat="1" ht="30" customHeight="1" x14ac:dyDescent="0.15">
      <c r="A270" s="1276" t="s">
        <v>1220</v>
      </c>
      <c r="B270" s="1276" t="str">
        <f t="shared" si="100"/>
        <v>02.06.01.05</v>
      </c>
      <c r="C270" s="1293">
        <v>244</v>
      </c>
      <c r="D270" s="1250" t="s">
        <v>1211</v>
      </c>
      <c r="E270" s="1019" t="s">
        <v>1065</v>
      </c>
      <c r="F270" s="1041"/>
      <c r="G270" s="1250" t="s">
        <v>249</v>
      </c>
      <c r="H270" s="1250" t="s">
        <v>540</v>
      </c>
      <c r="I270" s="1041" t="s">
        <v>1161</v>
      </c>
      <c r="J270" s="1250">
        <v>2012</v>
      </c>
      <c r="K270" s="1041" t="s">
        <v>128</v>
      </c>
      <c r="L270" s="1041" t="s">
        <v>128</v>
      </c>
      <c r="M270" s="1041" t="s">
        <v>128</v>
      </c>
      <c r="N270" s="1041" t="s">
        <v>128</v>
      </c>
      <c r="O270" s="1041" t="s">
        <v>128</v>
      </c>
      <c r="P270" s="1250" t="s">
        <v>130</v>
      </c>
      <c r="Q270" s="1277">
        <v>86000000</v>
      </c>
      <c r="R270" s="1256"/>
      <c r="S270" s="1278" t="str">
        <f t="shared" si="82"/>
        <v>2.06.01</v>
      </c>
      <c r="T270" s="1219" t="str">
        <f t="shared" si="97"/>
        <v>ALAT KANTOR</v>
      </c>
      <c r="U270" s="1218">
        <f t="shared" si="98"/>
        <v>5</v>
      </c>
      <c r="V270" s="1279">
        <f t="shared" si="85"/>
        <v>17200000</v>
      </c>
      <c r="W270" s="1218">
        <f t="shared" si="86"/>
        <v>2</v>
      </c>
      <c r="X270" s="1280">
        <f t="shared" si="87"/>
        <v>34400000</v>
      </c>
      <c r="Y270" s="1281">
        <f t="shared" si="88"/>
        <v>17200000</v>
      </c>
      <c r="Z270" s="1279">
        <f t="shared" si="89"/>
        <v>17200000</v>
      </c>
      <c r="AA270" s="1279">
        <f t="shared" si="90"/>
        <v>17200000</v>
      </c>
      <c r="AB270" s="1279">
        <f t="shared" si="91"/>
        <v>0</v>
      </c>
      <c r="AC270" s="1279">
        <f t="shared" si="92"/>
        <v>0</v>
      </c>
      <c r="AD270" s="1282">
        <f t="shared" si="83"/>
        <v>0</v>
      </c>
      <c r="AE270" s="1218">
        <f t="shared" si="99"/>
        <v>2012</v>
      </c>
      <c r="AF270" s="1283">
        <f t="shared" si="84"/>
        <v>0</v>
      </c>
      <c r="AG270" s="1284">
        <f t="shared" si="93"/>
        <v>86000000</v>
      </c>
      <c r="AH270" s="1285">
        <f t="shared" si="94"/>
        <v>86000000</v>
      </c>
      <c r="AI270" s="1286">
        <f t="shared" si="95"/>
        <v>86000000</v>
      </c>
      <c r="AJ270" s="1286">
        <f t="shared" si="96"/>
        <v>86000000</v>
      </c>
      <c r="AK270" s="1272"/>
      <c r="AL270" s="1203"/>
      <c r="AM270" s="1203"/>
      <c r="AN270" s="1203"/>
      <c r="AO270" s="1267"/>
      <c r="AP270" s="1268"/>
      <c r="AQ270" s="1268"/>
      <c r="AR270" s="1268"/>
    </row>
    <row r="271" spans="1:44" s="993" customFormat="1" ht="30" customHeight="1" x14ac:dyDescent="0.15">
      <c r="A271" s="1276" t="s">
        <v>1220</v>
      </c>
      <c r="B271" s="1276" t="str">
        <f t="shared" si="100"/>
        <v>02.06.01.05</v>
      </c>
      <c r="C271" s="1293">
        <v>245</v>
      </c>
      <c r="D271" s="1250" t="s">
        <v>1211</v>
      </c>
      <c r="E271" s="1019" t="s">
        <v>1066</v>
      </c>
      <c r="F271" s="1041"/>
      <c r="G271" s="1250" t="s">
        <v>249</v>
      </c>
      <c r="H271" s="1250" t="s">
        <v>540</v>
      </c>
      <c r="I271" s="1041" t="s">
        <v>1161</v>
      </c>
      <c r="J271" s="1250">
        <v>2012</v>
      </c>
      <c r="K271" s="1041" t="s">
        <v>128</v>
      </c>
      <c r="L271" s="1041" t="s">
        <v>128</v>
      </c>
      <c r="M271" s="1041" t="s">
        <v>128</v>
      </c>
      <c r="N271" s="1041" t="s">
        <v>128</v>
      </c>
      <c r="O271" s="1041" t="s">
        <v>128</v>
      </c>
      <c r="P271" s="1250" t="s">
        <v>130</v>
      </c>
      <c r="Q271" s="1277">
        <v>70000000</v>
      </c>
      <c r="R271" s="1256"/>
      <c r="S271" s="1278" t="str">
        <f t="shared" si="82"/>
        <v>2.06.01</v>
      </c>
      <c r="T271" s="1219" t="str">
        <f t="shared" si="97"/>
        <v>ALAT KANTOR</v>
      </c>
      <c r="U271" s="1218">
        <f t="shared" si="98"/>
        <v>5</v>
      </c>
      <c r="V271" s="1279">
        <f t="shared" si="85"/>
        <v>14000000</v>
      </c>
      <c r="W271" s="1218">
        <f t="shared" si="86"/>
        <v>2</v>
      </c>
      <c r="X271" s="1280">
        <f t="shared" si="87"/>
        <v>28000000</v>
      </c>
      <c r="Y271" s="1281">
        <f t="shared" si="88"/>
        <v>14000000</v>
      </c>
      <c r="Z271" s="1279">
        <f t="shared" si="89"/>
        <v>14000000</v>
      </c>
      <c r="AA271" s="1279">
        <f t="shared" si="90"/>
        <v>14000000</v>
      </c>
      <c r="AB271" s="1279">
        <f t="shared" si="91"/>
        <v>0</v>
      </c>
      <c r="AC271" s="1279">
        <f t="shared" si="92"/>
        <v>0</v>
      </c>
      <c r="AD271" s="1282">
        <f t="shared" si="83"/>
        <v>0</v>
      </c>
      <c r="AE271" s="1218">
        <f t="shared" si="99"/>
        <v>2012</v>
      </c>
      <c r="AF271" s="1283">
        <f t="shared" si="84"/>
        <v>0</v>
      </c>
      <c r="AG271" s="1284">
        <f t="shared" si="93"/>
        <v>70000000</v>
      </c>
      <c r="AH271" s="1285">
        <f t="shared" si="94"/>
        <v>70000000</v>
      </c>
      <c r="AI271" s="1286">
        <f t="shared" si="95"/>
        <v>70000000</v>
      </c>
      <c r="AJ271" s="1286">
        <f t="shared" si="96"/>
        <v>70000000</v>
      </c>
      <c r="AK271" s="1272"/>
      <c r="AL271" s="1203"/>
      <c r="AM271" s="1203"/>
      <c r="AN271" s="1203"/>
      <c r="AO271" s="1267"/>
      <c r="AP271" s="1268"/>
      <c r="AQ271" s="1268"/>
      <c r="AR271" s="1268"/>
    </row>
    <row r="272" spans="1:44" s="993" customFormat="1" ht="30" customHeight="1" x14ac:dyDescent="0.15">
      <c r="A272" s="1276" t="s">
        <v>1220</v>
      </c>
      <c r="B272" s="1276" t="str">
        <f t="shared" si="100"/>
        <v>02.06.03.03</v>
      </c>
      <c r="C272" s="1293">
        <v>246</v>
      </c>
      <c r="D272" s="1250" t="s">
        <v>676</v>
      </c>
      <c r="E272" s="1019" t="s">
        <v>1063</v>
      </c>
      <c r="F272" s="1041"/>
      <c r="G272" s="1250" t="s">
        <v>1135</v>
      </c>
      <c r="H272" s="1250"/>
      <c r="I272" s="1041" t="s">
        <v>495</v>
      </c>
      <c r="J272" s="1250">
        <v>2012</v>
      </c>
      <c r="K272" s="1041"/>
      <c r="L272" s="1041" t="s">
        <v>543</v>
      </c>
      <c r="M272" s="1041"/>
      <c r="N272" s="1041"/>
      <c r="O272" s="1041"/>
      <c r="P272" s="1250" t="s">
        <v>130</v>
      </c>
      <c r="Q272" s="1277">
        <v>750000</v>
      </c>
      <c r="R272" s="1256"/>
      <c r="S272" s="1278" t="str">
        <f t="shared" ref="S272:S335" si="101">MID(D272,2,7)</f>
        <v>2.06.03</v>
      </c>
      <c r="T272" s="1219" t="str">
        <f t="shared" si="97"/>
        <v>KOMPUTER</v>
      </c>
      <c r="U272" s="1218">
        <f t="shared" si="98"/>
        <v>4</v>
      </c>
      <c r="V272" s="1279">
        <f t="shared" si="85"/>
        <v>187500</v>
      </c>
      <c r="W272" s="1218">
        <f t="shared" si="86"/>
        <v>2</v>
      </c>
      <c r="X272" s="1280">
        <f t="shared" si="87"/>
        <v>375000</v>
      </c>
      <c r="Y272" s="1281">
        <f t="shared" si="88"/>
        <v>187500</v>
      </c>
      <c r="Z272" s="1279">
        <f t="shared" si="89"/>
        <v>187500</v>
      </c>
      <c r="AA272" s="1279">
        <f t="shared" si="90"/>
        <v>0</v>
      </c>
      <c r="AB272" s="1279">
        <f t="shared" si="91"/>
        <v>0</v>
      </c>
      <c r="AC272" s="1279">
        <f t="shared" si="92"/>
        <v>0</v>
      </c>
      <c r="AD272" s="1282">
        <f t="shared" si="83"/>
        <v>0</v>
      </c>
      <c r="AE272" s="1218">
        <f t="shared" si="99"/>
        <v>2012</v>
      </c>
      <c r="AF272" s="1283">
        <f t="shared" si="84"/>
        <v>0</v>
      </c>
      <c r="AG272" s="1284">
        <f t="shared" si="93"/>
        <v>750000</v>
      </c>
      <c r="AH272" s="1285">
        <f t="shared" si="94"/>
        <v>750000</v>
      </c>
      <c r="AI272" s="1286">
        <f t="shared" si="95"/>
        <v>750000</v>
      </c>
      <c r="AJ272" s="1286">
        <f t="shared" si="96"/>
        <v>750000</v>
      </c>
      <c r="AK272" s="1272"/>
      <c r="AL272" s="1203"/>
      <c r="AM272" s="1203"/>
      <c r="AN272" s="1203"/>
      <c r="AO272" s="1267"/>
      <c r="AP272" s="1268"/>
      <c r="AQ272" s="1268"/>
      <c r="AR272" s="1268"/>
    </row>
    <row r="273" spans="1:44" s="993" customFormat="1" ht="30" customHeight="1" x14ac:dyDescent="0.15">
      <c r="A273" s="1276" t="s">
        <v>1220</v>
      </c>
      <c r="B273" s="1276" t="str">
        <f t="shared" si="100"/>
        <v>02.06.03.03</v>
      </c>
      <c r="C273" s="1293">
        <v>247</v>
      </c>
      <c r="D273" s="1250" t="s">
        <v>676</v>
      </c>
      <c r="E273" s="1019" t="s">
        <v>1063</v>
      </c>
      <c r="F273" s="1041"/>
      <c r="G273" s="1250" t="s">
        <v>1135</v>
      </c>
      <c r="H273" s="1041" t="s">
        <v>128</v>
      </c>
      <c r="I273" s="1041" t="s">
        <v>495</v>
      </c>
      <c r="J273" s="1250">
        <v>2012</v>
      </c>
      <c r="K273" s="1041" t="s">
        <v>128</v>
      </c>
      <c r="L273" s="1041" t="s">
        <v>545</v>
      </c>
      <c r="M273" s="1041"/>
      <c r="N273" s="1041"/>
      <c r="O273" s="1041"/>
      <c r="P273" s="1250" t="s">
        <v>130</v>
      </c>
      <c r="Q273" s="1277">
        <v>750000</v>
      </c>
      <c r="R273" s="1256"/>
      <c r="S273" s="1278" t="str">
        <f t="shared" si="101"/>
        <v>2.06.03</v>
      </c>
      <c r="T273" s="1219" t="str">
        <f t="shared" si="97"/>
        <v>KOMPUTER</v>
      </c>
      <c r="U273" s="1218">
        <f t="shared" si="98"/>
        <v>4</v>
      </c>
      <c r="V273" s="1279">
        <f t="shared" si="85"/>
        <v>187500</v>
      </c>
      <c r="W273" s="1218">
        <f t="shared" si="86"/>
        <v>2</v>
      </c>
      <c r="X273" s="1280">
        <f t="shared" si="87"/>
        <v>375000</v>
      </c>
      <c r="Y273" s="1281">
        <f t="shared" si="88"/>
        <v>187500</v>
      </c>
      <c r="Z273" s="1279">
        <f t="shared" si="89"/>
        <v>187500</v>
      </c>
      <c r="AA273" s="1279">
        <f t="shared" si="90"/>
        <v>0</v>
      </c>
      <c r="AB273" s="1279">
        <f t="shared" si="91"/>
        <v>0</v>
      </c>
      <c r="AC273" s="1279">
        <f t="shared" si="92"/>
        <v>0</v>
      </c>
      <c r="AD273" s="1282">
        <f t="shared" si="83"/>
        <v>0</v>
      </c>
      <c r="AE273" s="1218">
        <f t="shared" si="99"/>
        <v>2012</v>
      </c>
      <c r="AF273" s="1283">
        <f t="shared" si="84"/>
        <v>0</v>
      </c>
      <c r="AG273" s="1284">
        <f t="shared" si="93"/>
        <v>750000</v>
      </c>
      <c r="AH273" s="1285">
        <f t="shared" si="94"/>
        <v>750000</v>
      </c>
      <c r="AI273" s="1286">
        <f t="shared" si="95"/>
        <v>750000</v>
      </c>
      <c r="AJ273" s="1286">
        <f t="shared" si="96"/>
        <v>750000</v>
      </c>
      <c r="AK273" s="1272"/>
      <c r="AL273" s="1203"/>
      <c r="AM273" s="1203"/>
      <c r="AN273" s="1203"/>
      <c r="AO273" s="1267"/>
      <c r="AP273" s="1268"/>
      <c r="AQ273" s="1268"/>
      <c r="AR273" s="1268"/>
    </row>
    <row r="274" spans="1:44" s="993" customFormat="1" ht="30" customHeight="1" x14ac:dyDescent="0.15">
      <c r="A274" s="1276" t="s">
        <v>1220</v>
      </c>
      <c r="B274" s="1276" t="str">
        <f t="shared" si="100"/>
        <v>02.06.03.02</v>
      </c>
      <c r="C274" s="1293">
        <v>248</v>
      </c>
      <c r="D274" s="1250" t="s">
        <v>224</v>
      </c>
      <c r="E274" s="1019" t="s">
        <v>933</v>
      </c>
      <c r="F274" s="1041"/>
      <c r="G274" s="1250" t="s">
        <v>1136</v>
      </c>
      <c r="H274" s="1250"/>
      <c r="I274" s="1041" t="s">
        <v>495</v>
      </c>
      <c r="J274" s="1250">
        <v>2012</v>
      </c>
      <c r="K274" s="1041" t="s">
        <v>128</v>
      </c>
      <c r="L274" s="1041" t="s">
        <v>548</v>
      </c>
      <c r="M274" s="1041" t="s">
        <v>128</v>
      </c>
      <c r="N274" s="1041" t="s">
        <v>128</v>
      </c>
      <c r="O274" s="1041" t="s">
        <v>128</v>
      </c>
      <c r="P274" s="1250" t="s">
        <v>130</v>
      </c>
      <c r="Q274" s="1277">
        <v>24860000</v>
      </c>
      <c r="R274" s="1256"/>
      <c r="S274" s="1278" t="str">
        <f t="shared" si="101"/>
        <v>2.06.03</v>
      </c>
      <c r="T274" s="1219" t="str">
        <f t="shared" si="97"/>
        <v>KOMPUTER</v>
      </c>
      <c r="U274" s="1218">
        <f t="shared" si="98"/>
        <v>4</v>
      </c>
      <c r="V274" s="1279">
        <f t="shared" si="85"/>
        <v>6215000</v>
      </c>
      <c r="W274" s="1218">
        <f t="shared" si="86"/>
        <v>2</v>
      </c>
      <c r="X274" s="1280">
        <f t="shared" si="87"/>
        <v>12430000</v>
      </c>
      <c r="Y274" s="1281">
        <f t="shared" si="88"/>
        <v>6215000</v>
      </c>
      <c r="Z274" s="1279">
        <f t="shared" si="89"/>
        <v>6215000</v>
      </c>
      <c r="AA274" s="1279">
        <f t="shared" si="90"/>
        <v>0</v>
      </c>
      <c r="AB274" s="1279">
        <f t="shared" si="91"/>
        <v>0</v>
      </c>
      <c r="AC274" s="1279">
        <f t="shared" si="92"/>
        <v>0</v>
      </c>
      <c r="AD274" s="1282">
        <f t="shared" si="83"/>
        <v>0</v>
      </c>
      <c r="AE274" s="1218">
        <f t="shared" si="99"/>
        <v>2012</v>
      </c>
      <c r="AF274" s="1283">
        <f t="shared" si="84"/>
        <v>0</v>
      </c>
      <c r="AG274" s="1284">
        <f t="shared" si="93"/>
        <v>24860000</v>
      </c>
      <c r="AH274" s="1285">
        <f t="shared" si="94"/>
        <v>24860000</v>
      </c>
      <c r="AI274" s="1286">
        <f t="shared" si="95"/>
        <v>24860000</v>
      </c>
      <c r="AJ274" s="1286">
        <f t="shared" si="96"/>
        <v>24860000</v>
      </c>
      <c r="AK274" s="1272"/>
      <c r="AL274" s="1203"/>
      <c r="AM274" s="1203"/>
      <c r="AN274" s="1203"/>
      <c r="AO274" s="1267"/>
      <c r="AP274" s="1268"/>
      <c r="AQ274" s="1268"/>
      <c r="AR274" s="1268"/>
    </row>
    <row r="275" spans="1:44" s="993" customFormat="1" ht="30" customHeight="1" x14ac:dyDescent="0.15">
      <c r="A275" s="1276" t="s">
        <v>1220</v>
      </c>
      <c r="B275" s="1276" t="str">
        <f t="shared" si="100"/>
        <v>02.06.03.02</v>
      </c>
      <c r="C275" s="1293">
        <v>249</v>
      </c>
      <c r="D275" s="1250" t="s">
        <v>224</v>
      </c>
      <c r="E275" s="1019" t="s">
        <v>933</v>
      </c>
      <c r="F275" s="1041"/>
      <c r="G275" s="1250" t="s">
        <v>1137</v>
      </c>
      <c r="H275" s="1250"/>
      <c r="I275" s="1041" t="s">
        <v>495</v>
      </c>
      <c r="J275" s="1250">
        <v>2012</v>
      </c>
      <c r="K275" s="1041" t="s">
        <v>128</v>
      </c>
      <c r="L275" s="1041" t="s">
        <v>551</v>
      </c>
      <c r="M275" s="1041" t="s">
        <v>128</v>
      </c>
      <c r="N275" s="1041" t="s">
        <v>128</v>
      </c>
      <c r="O275" s="1041" t="s">
        <v>128</v>
      </c>
      <c r="P275" s="1250" t="s">
        <v>130</v>
      </c>
      <c r="Q275" s="1277">
        <v>24860000</v>
      </c>
      <c r="R275" s="1256"/>
      <c r="S275" s="1278" t="str">
        <f t="shared" si="101"/>
        <v>2.06.03</v>
      </c>
      <c r="T275" s="1219" t="str">
        <f t="shared" si="97"/>
        <v>KOMPUTER</v>
      </c>
      <c r="U275" s="1218">
        <f t="shared" si="98"/>
        <v>4</v>
      </c>
      <c r="V275" s="1279">
        <f t="shared" si="85"/>
        <v>6215000</v>
      </c>
      <c r="W275" s="1218">
        <f t="shared" si="86"/>
        <v>2</v>
      </c>
      <c r="X275" s="1280">
        <f t="shared" si="87"/>
        <v>12430000</v>
      </c>
      <c r="Y275" s="1281">
        <f t="shared" si="88"/>
        <v>6215000</v>
      </c>
      <c r="Z275" s="1279">
        <f t="shared" si="89"/>
        <v>6215000</v>
      </c>
      <c r="AA275" s="1279">
        <f t="shared" si="90"/>
        <v>0</v>
      </c>
      <c r="AB275" s="1279">
        <f t="shared" si="91"/>
        <v>0</v>
      </c>
      <c r="AC275" s="1279">
        <f t="shared" si="92"/>
        <v>0</v>
      </c>
      <c r="AD275" s="1282">
        <f t="shared" si="83"/>
        <v>0</v>
      </c>
      <c r="AE275" s="1218">
        <f t="shared" si="99"/>
        <v>2012</v>
      </c>
      <c r="AF275" s="1283">
        <f t="shared" si="84"/>
        <v>0</v>
      </c>
      <c r="AG275" s="1284">
        <f t="shared" si="93"/>
        <v>24860000</v>
      </c>
      <c r="AH275" s="1285">
        <f t="shared" si="94"/>
        <v>24860000</v>
      </c>
      <c r="AI275" s="1286">
        <f t="shared" si="95"/>
        <v>24860000</v>
      </c>
      <c r="AJ275" s="1286">
        <f t="shared" si="96"/>
        <v>24860000</v>
      </c>
      <c r="AK275" s="1272"/>
      <c r="AL275" s="1203"/>
      <c r="AM275" s="1203"/>
      <c r="AN275" s="1203"/>
      <c r="AO275" s="1267"/>
      <c r="AP275" s="1268"/>
      <c r="AQ275" s="1268"/>
      <c r="AR275" s="1268"/>
    </row>
    <row r="276" spans="1:44" s="993" customFormat="1" ht="30" customHeight="1" x14ac:dyDescent="0.15">
      <c r="A276" s="1276" t="s">
        <v>1220</v>
      </c>
      <c r="B276" s="1276" t="str">
        <f t="shared" si="100"/>
        <v>02.06.03.02</v>
      </c>
      <c r="C276" s="1293">
        <v>250</v>
      </c>
      <c r="D276" s="1250" t="s">
        <v>224</v>
      </c>
      <c r="E276" s="1019" t="s">
        <v>933</v>
      </c>
      <c r="F276" s="1041"/>
      <c r="G276" s="1250" t="s">
        <v>1137</v>
      </c>
      <c r="H276" s="1250"/>
      <c r="I276" s="1041" t="s">
        <v>495</v>
      </c>
      <c r="J276" s="1250">
        <v>2012</v>
      </c>
      <c r="K276" s="1041" t="s">
        <v>128</v>
      </c>
      <c r="L276" s="1041" t="s">
        <v>553</v>
      </c>
      <c r="M276" s="1041" t="s">
        <v>128</v>
      </c>
      <c r="N276" s="1041" t="s">
        <v>128</v>
      </c>
      <c r="O276" s="1041" t="s">
        <v>128</v>
      </c>
      <c r="P276" s="1250" t="s">
        <v>130</v>
      </c>
      <c r="Q276" s="1277">
        <v>24860000</v>
      </c>
      <c r="R276" s="1256"/>
      <c r="S276" s="1278" t="str">
        <f t="shared" si="101"/>
        <v>2.06.03</v>
      </c>
      <c r="T276" s="1219" t="str">
        <f t="shared" si="97"/>
        <v>KOMPUTER</v>
      </c>
      <c r="U276" s="1218">
        <f t="shared" si="98"/>
        <v>4</v>
      </c>
      <c r="V276" s="1279">
        <f t="shared" si="85"/>
        <v>6215000</v>
      </c>
      <c r="W276" s="1218">
        <f t="shared" si="86"/>
        <v>2</v>
      </c>
      <c r="X276" s="1280">
        <f t="shared" si="87"/>
        <v>12430000</v>
      </c>
      <c r="Y276" s="1281">
        <f t="shared" si="88"/>
        <v>6215000</v>
      </c>
      <c r="Z276" s="1279">
        <f t="shared" si="89"/>
        <v>6215000</v>
      </c>
      <c r="AA276" s="1279">
        <f t="shared" si="90"/>
        <v>0</v>
      </c>
      <c r="AB276" s="1279">
        <f t="shared" si="91"/>
        <v>0</v>
      </c>
      <c r="AC276" s="1279">
        <f t="shared" si="92"/>
        <v>0</v>
      </c>
      <c r="AD276" s="1282">
        <f t="shared" si="83"/>
        <v>0</v>
      </c>
      <c r="AE276" s="1218">
        <f t="shared" si="99"/>
        <v>2012</v>
      </c>
      <c r="AF276" s="1283">
        <f t="shared" si="84"/>
        <v>0</v>
      </c>
      <c r="AG276" s="1284">
        <f t="shared" si="93"/>
        <v>24860000</v>
      </c>
      <c r="AH276" s="1285">
        <f t="shared" si="94"/>
        <v>24860000</v>
      </c>
      <c r="AI276" s="1286">
        <f t="shared" si="95"/>
        <v>24860000</v>
      </c>
      <c r="AJ276" s="1286">
        <f t="shared" si="96"/>
        <v>24860000</v>
      </c>
      <c r="AK276" s="1272"/>
      <c r="AL276" s="1203"/>
      <c r="AM276" s="1203"/>
      <c r="AN276" s="1203"/>
      <c r="AO276" s="1267"/>
      <c r="AP276" s="1268"/>
      <c r="AQ276" s="1268"/>
      <c r="AR276" s="1268"/>
    </row>
    <row r="277" spans="1:44" s="993" customFormat="1" ht="30" customHeight="1" x14ac:dyDescent="0.15">
      <c r="A277" s="1276" t="s">
        <v>1220</v>
      </c>
      <c r="B277" s="1276" t="str">
        <f t="shared" si="100"/>
        <v>02.06.03.05</v>
      </c>
      <c r="C277" s="1293">
        <v>251</v>
      </c>
      <c r="D277" s="1250" t="s">
        <v>340</v>
      </c>
      <c r="E277" s="1019" t="s">
        <v>1048</v>
      </c>
      <c r="F277" s="1041"/>
      <c r="G277" s="1250" t="s">
        <v>1138</v>
      </c>
      <c r="H277" s="1250">
        <v>5200</v>
      </c>
      <c r="I277" s="1041" t="s">
        <v>495</v>
      </c>
      <c r="J277" s="1250">
        <v>2012</v>
      </c>
      <c r="K277" s="1041" t="s">
        <v>128</v>
      </c>
      <c r="L277" s="1041" t="s">
        <v>556</v>
      </c>
      <c r="M277" s="1041" t="s">
        <v>128</v>
      </c>
      <c r="N277" s="1041" t="s">
        <v>128</v>
      </c>
      <c r="O277" s="1041" t="s">
        <v>128</v>
      </c>
      <c r="P277" s="1250" t="s">
        <v>130</v>
      </c>
      <c r="Q277" s="1277">
        <v>21983000</v>
      </c>
      <c r="R277" s="1256"/>
      <c r="S277" s="1278" t="str">
        <f t="shared" si="101"/>
        <v>2.06.03</v>
      </c>
      <c r="T277" s="1219" t="str">
        <f t="shared" si="97"/>
        <v>KOMPUTER</v>
      </c>
      <c r="U277" s="1218">
        <f t="shared" si="98"/>
        <v>4</v>
      </c>
      <c r="V277" s="1279">
        <f t="shared" si="85"/>
        <v>5495750</v>
      </c>
      <c r="W277" s="1218">
        <f t="shared" si="86"/>
        <v>2</v>
      </c>
      <c r="X277" s="1280">
        <f t="shared" si="87"/>
        <v>10991500</v>
      </c>
      <c r="Y277" s="1281">
        <f t="shared" si="88"/>
        <v>5495750</v>
      </c>
      <c r="Z277" s="1279">
        <f t="shared" si="89"/>
        <v>5495750</v>
      </c>
      <c r="AA277" s="1279">
        <f t="shared" si="90"/>
        <v>0</v>
      </c>
      <c r="AB277" s="1279">
        <f t="shared" si="91"/>
        <v>0</v>
      </c>
      <c r="AC277" s="1279">
        <f t="shared" si="92"/>
        <v>0</v>
      </c>
      <c r="AD277" s="1282">
        <f t="shared" si="83"/>
        <v>0</v>
      </c>
      <c r="AE277" s="1218">
        <f t="shared" si="99"/>
        <v>2012</v>
      </c>
      <c r="AF277" s="1283">
        <f t="shared" si="84"/>
        <v>0</v>
      </c>
      <c r="AG277" s="1284">
        <f t="shared" si="93"/>
        <v>21983000</v>
      </c>
      <c r="AH277" s="1285">
        <f t="shared" si="94"/>
        <v>21983000</v>
      </c>
      <c r="AI277" s="1286">
        <f t="shared" si="95"/>
        <v>21983000</v>
      </c>
      <c r="AJ277" s="1286">
        <f t="shared" si="96"/>
        <v>21983000</v>
      </c>
      <c r="AK277" s="1272"/>
      <c r="AL277" s="1203"/>
      <c r="AM277" s="1203"/>
      <c r="AN277" s="1203"/>
      <c r="AO277" s="1267"/>
      <c r="AP277" s="1268"/>
      <c r="AQ277" s="1268"/>
      <c r="AR277" s="1268"/>
    </row>
    <row r="278" spans="1:44" s="993" customFormat="1" ht="30" customHeight="1" x14ac:dyDescent="0.15">
      <c r="A278" s="1276" t="s">
        <v>1220</v>
      </c>
      <c r="B278" s="1276" t="str">
        <f t="shared" si="100"/>
        <v>02.06.03.03</v>
      </c>
      <c r="C278" s="1293">
        <v>252</v>
      </c>
      <c r="D278" s="1250" t="s">
        <v>676</v>
      </c>
      <c r="E278" s="1019" t="s">
        <v>1063</v>
      </c>
      <c r="F278" s="1041"/>
      <c r="G278" s="1250" t="s">
        <v>265</v>
      </c>
      <c r="H278" s="1250" t="s">
        <v>533</v>
      </c>
      <c r="I278" s="1041" t="s">
        <v>495</v>
      </c>
      <c r="J278" s="1250">
        <v>2012</v>
      </c>
      <c r="K278" s="1041"/>
      <c r="L278" s="1041"/>
      <c r="M278" s="1041"/>
      <c r="N278" s="1041"/>
      <c r="O278" s="1041"/>
      <c r="P278" s="1250" t="s">
        <v>130</v>
      </c>
      <c r="Q278" s="1277">
        <v>1474000</v>
      </c>
      <c r="R278" s="1256"/>
      <c r="S278" s="1278" t="str">
        <f t="shared" si="101"/>
        <v>2.06.03</v>
      </c>
      <c r="T278" s="1219" t="str">
        <f t="shared" si="97"/>
        <v>KOMPUTER</v>
      </c>
      <c r="U278" s="1218">
        <f t="shared" si="98"/>
        <v>4</v>
      </c>
      <c r="V278" s="1279">
        <f t="shared" si="85"/>
        <v>368500</v>
      </c>
      <c r="W278" s="1218">
        <f t="shared" si="86"/>
        <v>2</v>
      </c>
      <c r="X278" s="1280">
        <f t="shared" si="87"/>
        <v>737000</v>
      </c>
      <c r="Y278" s="1281">
        <f t="shared" si="88"/>
        <v>368500</v>
      </c>
      <c r="Z278" s="1279">
        <f t="shared" si="89"/>
        <v>368500</v>
      </c>
      <c r="AA278" s="1279">
        <f t="shared" si="90"/>
        <v>0</v>
      </c>
      <c r="AB278" s="1279">
        <f t="shared" si="91"/>
        <v>0</v>
      </c>
      <c r="AC278" s="1279">
        <f t="shared" si="92"/>
        <v>0</v>
      </c>
      <c r="AD278" s="1282">
        <f t="shared" si="83"/>
        <v>0</v>
      </c>
      <c r="AE278" s="1218">
        <f t="shared" si="99"/>
        <v>2012</v>
      </c>
      <c r="AF278" s="1283">
        <f t="shared" si="84"/>
        <v>0</v>
      </c>
      <c r="AG278" s="1284">
        <f t="shared" si="93"/>
        <v>1474000</v>
      </c>
      <c r="AH278" s="1285">
        <f t="shared" si="94"/>
        <v>1474000</v>
      </c>
      <c r="AI278" s="1286">
        <f t="shared" si="95"/>
        <v>1474000</v>
      </c>
      <c r="AJ278" s="1286">
        <f t="shared" si="96"/>
        <v>1474000</v>
      </c>
      <c r="AK278" s="1272"/>
      <c r="AL278" s="1203"/>
      <c r="AM278" s="1203"/>
      <c r="AN278" s="1203"/>
      <c r="AO278" s="1267"/>
      <c r="AP278" s="1268"/>
      <c r="AQ278" s="1268"/>
      <c r="AR278" s="1268"/>
    </row>
    <row r="279" spans="1:44" s="993" customFormat="1" ht="30" customHeight="1" x14ac:dyDescent="0.15">
      <c r="A279" s="1276" t="s">
        <v>1220</v>
      </c>
      <c r="B279" s="1276" t="str">
        <f t="shared" si="100"/>
        <v>02.06.03.03</v>
      </c>
      <c r="C279" s="1293">
        <v>253</v>
      </c>
      <c r="D279" s="1250" t="s">
        <v>676</v>
      </c>
      <c r="E279" s="1019" t="s">
        <v>1063</v>
      </c>
      <c r="F279" s="1041"/>
      <c r="G279" s="1250" t="s">
        <v>265</v>
      </c>
      <c r="H279" s="1250" t="s">
        <v>533</v>
      </c>
      <c r="I279" s="1041" t="s">
        <v>495</v>
      </c>
      <c r="J279" s="1250">
        <v>2012</v>
      </c>
      <c r="K279" s="1041"/>
      <c r="L279" s="1041" t="s">
        <v>557</v>
      </c>
      <c r="M279" s="1041"/>
      <c r="N279" s="1041"/>
      <c r="O279" s="1041"/>
      <c r="P279" s="1250" t="s">
        <v>130</v>
      </c>
      <c r="Q279" s="1277">
        <v>1474000</v>
      </c>
      <c r="R279" s="1256"/>
      <c r="S279" s="1278" t="str">
        <f t="shared" si="101"/>
        <v>2.06.03</v>
      </c>
      <c r="T279" s="1219" t="str">
        <f t="shared" si="97"/>
        <v>KOMPUTER</v>
      </c>
      <c r="U279" s="1218">
        <f t="shared" si="98"/>
        <v>4</v>
      </c>
      <c r="V279" s="1279">
        <f t="shared" si="85"/>
        <v>368500</v>
      </c>
      <c r="W279" s="1218">
        <f t="shared" si="86"/>
        <v>2</v>
      </c>
      <c r="X279" s="1280">
        <f t="shared" si="87"/>
        <v>737000</v>
      </c>
      <c r="Y279" s="1281">
        <f t="shared" si="88"/>
        <v>368500</v>
      </c>
      <c r="Z279" s="1279">
        <f t="shared" si="89"/>
        <v>368500</v>
      </c>
      <c r="AA279" s="1279">
        <f t="shared" si="90"/>
        <v>0</v>
      </c>
      <c r="AB279" s="1279">
        <f t="shared" si="91"/>
        <v>0</v>
      </c>
      <c r="AC279" s="1279">
        <f t="shared" si="92"/>
        <v>0</v>
      </c>
      <c r="AD279" s="1282">
        <f t="shared" si="83"/>
        <v>0</v>
      </c>
      <c r="AE279" s="1218">
        <f t="shared" si="99"/>
        <v>2012</v>
      </c>
      <c r="AF279" s="1283">
        <f t="shared" si="84"/>
        <v>0</v>
      </c>
      <c r="AG279" s="1284">
        <f t="shared" si="93"/>
        <v>1474000</v>
      </c>
      <c r="AH279" s="1285">
        <f t="shared" si="94"/>
        <v>1474000</v>
      </c>
      <c r="AI279" s="1286">
        <f t="shared" si="95"/>
        <v>1474000</v>
      </c>
      <c r="AJ279" s="1286">
        <f t="shared" si="96"/>
        <v>1474000</v>
      </c>
      <c r="AK279" s="1272"/>
      <c r="AL279" s="1203"/>
      <c r="AM279" s="1203"/>
      <c r="AN279" s="1203"/>
      <c r="AO279" s="1267"/>
      <c r="AP279" s="1268"/>
      <c r="AQ279" s="1268"/>
      <c r="AR279" s="1268"/>
    </row>
    <row r="280" spans="1:44" s="993" customFormat="1" ht="30" customHeight="1" x14ac:dyDescent="0.15">
      <c r="A280" s="1276" t="s">
        <v>1220</v>
      </c>
      <c r="B280" s="1276" t="str">
        <f t="shared" si="100"/>
        <v>02.06.03.03</v>
      </c>
      <c r="C280" s="1293">
        <v>254</v>
      </c>
      <c r="D280" s="1250" t="s">
        <v>676</v>
      </c>
      <c r="E280" s="1019" t="s">
        <v>1063</v>
      </c>
      <c r="F280" s="1041"/>
      <c r="G280" s="1250" t="s">
        <v>265</v>
      </c>
      <c r="H280" s="1250" t="s">
        <v>533</v>
      </c>
      <c r="I280" s="1041" t="s">
        <v>495</v>
      </c>
      <c r="J280" s="1250">
        <v>2012</v>
      </c>
      <c r="K280" s="1041"/>
      <c r="L280" s="1041" t="s">
        <v>559</v>
      </c>
      <c r="M280" s="1041"/>
      <c r="N280" s="1041"/>
      <c r="O280" s="1041"/>
      <c r="P280" s="1250" t="s">
        <v>130</v>
      </c>
      <c r="Q280" s="1277">
        <v>1474000</v>
      </c>
      <c r="R280" s="1256"/>
      <c r="S280" s="1278" t="str">
        <f t="shared" si="101"/>
        <v>2.06.03</v>
      </c>
      <c r="T280" s="1219" t="str">
        <f t="shared" si="97"/>
        <v>KOMPUTER</v>
      </c>
      <c r="U280" s="1218">
        <f t="shared" si="98"/>
        <v>4</v>
      </c>
      <c r="V280" s="1279">
        <f t="shared" si="85"/>
        <v>368500</v>
      </c>
      <c r="W280" s="1218">
        <f t="shared" si="86"/>
        <v>2</v>
      </c>
      <c r="X280" s="1280">
        <f t="shared" si="87"/>
        <v>737000</v>
      </c>
      <c r="Y280" s="1281">
        <f t="shared" si="88"/>
        <v>368500</v>
      </c>
      <c r="Z280" s="1279">
        <f t="shared" si="89"/>
        <v>368500</v>
      </c>
      <c r="AA280" s="1279">
        <f t="shared" si="90"/>
        <v>0</v>
      </c>
      <c r="AB280" s="1279">
        <f t="shared" si="91"/>
        <v>0</v>
      </c>
      <c r="AC280" s="1279">
        <f t="shared" si="92"/>
        <v>0</v>
      </c>
      <c r="AD280" s="1282">
        <f t="shared" si="83"/>
        <v>0</v>
      </c>
      <c r="AE280" s="1218">
        <f t="shared" si="99"/>
        <v>2012</v>
      </c>
      <c r="AF280" s="1283">
        <f t="shared" si="84"/>
        <v>0</v>
      </c>
      <c r="AG280" s="1284">
        <f t="shared" si="93"/>
        <v>1474000</v>
      </c>
      <c r="AH280" s="1285">
        <f t="shared" si="94"/>
        <v>1474000</v>
      </c>
      <c r="AI280" s="1286">
        <f t="shared" si="95"/>
        <v>1474000</v>
      </c>
      <c r="AJ280" s="1286">
        <f t="shared" si="96"/>
        <v>1474000</v>
      </c>
      <c r="AK280" s="1272"/>
      <c r="AL280" s="1203"/>
      <c r="AM280" s="1203"/>
      <c r="AN280" s="1203"/>
      <c r="AO280" s="1267"/>
      <c r="AP280" s="1268"/>
      <c r="AQ280" s="1268"/>
      <c r="AR280" s="1268"/>
    </row>
    <row r="281" spans="1:44" s="993" customFormat="1" ht="30" customHeight="1" x14ac:dyDescent="0.15">
      <c r="A281" s="1276" t="s">
        <v>1220</v>
      </c>
      <c r="B281" s="1276" t="str">
        <f t="shared" si="100"/>
        <v>02.06.02.01</v>
      </c>
      <c r="C281" s="1293">
        <v>255</v>
      </c>
      <c r="D281" s="1041" t="s">
        <v>1225</v>
      </c>
      <c r="E281" s="1019" t="s">
        <v>1067</v>
      </c>
      <c r="F281" s="1041"/>
      <c r="G281" s="1250" t="s">
        <v>249</v>
      </c>
      <c r="H281" s="1250"/>
      <c r="I281" s="1041" t="s">
        <v>492</v>
      </c>
      <c r="J281" s="1250">
        <v>2012</v>
      </c>
      <c r="K281" s="1041"/>
      <c r="L281" s="1041" t="s">
        <v>128</v>
      </c>
      <c r="M281" s="1041" t="s">
        <v>128</v>
      </c>
      <c r="N281" s="1041" t="s">
        <v>128</v>
      </c>
      <c r="O281" s="1041" t="s">
        <v>128</v>
      </c>
      <c r="P281" s="1250" t="s">
        <v>130</v>
      </c>
      <c r="Q281" s="1277">
        <v>2420000</v>
      </c>
      <c r="R281" s="1256"/>
      <c r="S281" s="1278" t="str">
        <f t="shared" si="101"/>
        <v>2.06.02</v>
      </c>
      <c r="T281" s="1219" t="str">
        <f t="shared" si="97"/>
        <v>ALAT RUMAH TANGGA</v>
      </c>
      <c r="U281" s="1218">
        <f t="shared" si="98"/>
        <v>5</v>
      </c>
      <c r="V281" s="1279">
        <f t="shared" si="85"/>
        <v>484000</v>
      </c>
      <c r="W281" s="1218">
        <f t="shared" si="86"/>
        <v>2</v>
      </c>
      <c r="X281" s="1280">
        <f t="shared" si="87"/>
        <v>968000</v>
      </c>
      <c r="Y281" s="1281">
        <f t="shared" si="88"/>
        <v>484000</v>
      </c>
      <c r="Z281" s="1279">
        <f t="shared" si="89"/>
        <v>484000</v>
      </c>
      <c r="AA281" s="1279">
        <f t="shared" si="90"/>
        <v>484000</v>
      </c>
      <c r="AB281" s="1279">
        <f t="shared" si="91"/>
        <v>0</v>
      </c>
      <c r="AC281" s="1279">
        <f t="shared" si="92"/>
        <v>0</v>
      </c>
      <c r="AD281" s="1282">
        <f t="shared" si="83"/>
        <v>0</v>
      </c>
      <c r="AE281" s="1218">
        <f t="shared" si="99"/>
        <v>2012</v>
      </c>
      <c r="AF281" s="1283">
        <f t="shared" si="84"/>
        <v>0</v>
      </c>
      <c r="AG281" s="1284">
        <f t="shared" si="93"/>
        <v>2420000</v>
      </c>
      <c r="AH281" s="1285">
        <f t="shared" si="94"/>
        <v>2420000</v>
      </c>
      <c r="AI281" s="1286">
        <f t="shared" si="95"/>
        <v>2420000</v>
      </c>
      <c r="AJ281" s="1286">
        <f t="shared" si="96"/>
        <v>2420000</v>
      </c>
      <c r="AK281" s="1272">
        <f>AK241-AK200</f>
        <v>1059018.8971999995</v>
      </c>
      <c r="AL281" s="1203"/>
      <c r="AM281" s="1203"/>
      <c r="AN281" s="1203"/>
      <c r="AO281" s="1267"/>
      <c r="AP281" s="1268"/>
      <c r="AQ281" s="1268"/>
      <c r="AR281" s="1268"/>
    </row>
    <row r="282" spans="1:44" s="993" customFormat="1" ht="30" customHeight="1" x14ac:dyDescent="0.15">
      <c r="A282" s="1276" t="s">
        <v>1220</v>
      </c>
      <c r="B282" s="1276" t="str">
        <f t="shared" si="100"/>
        <v>02.06.03.02</v>
      </c>
      <c r="C282" s="1293">
        <v>256</v>
      </c>
      <c r="D282" s="1250" t="s">
        <v>144</v>
      </c>
      <c r="E282" s="1019" t="s">
        <v>1049</v>
      </c>
      <c r="F282" s="1041"/>
      <c r="G282" s="1250" t="s">
        <v>563</v>
      </c>
      <c r="H282" s="1250" t="s">
        <v>494</v>
      </c>
      <c r="I282" s="1041" t="s">
        <v>495</v>
      </c>
      <c r="J282" s="1250">
        <v>2012</v>
      </c>
      <c r="K282" s="1041" t="s">
        <v>128</v>
      </c>
      <c r="L282" s="1041" t="s">
        <v>564</v>
      </c>
      <c r="M282" s="1041" t="s">
        <v>128</v>
      </c>
      <c r="N282" s="1041" t="s">
        <v>128</v>
      </c>
      <c r="O282" s="1041" t="s">
        <v>128</v>
      </c>
      <c r="P282" s="1250" t="s">
        <v>130</v>
      </c>
      <c r="Q282" s="1277">
        <v>19150000</v>
      </c>
      <c r="R282" s="1256"/>
      <c r="S282" s="1278" t="str">
        <f t="shared" si="101"/>
        <v>2.06.03</v>
      </c>
      <c r="T282" s="1219" t="str">
        <f t="shared" si="97"/>
        <v>KOMPUTER</v>
      </c>
      <c r="U282" s="1218">
        <f t="shared" si="98"/>
        <v>4</v>
      </c>
      <c r="V282" s="1279">
        <f t="shared" si="85"/>
        <v>4787500</v>
      </c>
      <c r="W282" s="1218">
        <f t="shared" si="86"/>
        <v>2</v>
      </c>
      <c r="X282" s="1280">
        <f t="shared" si="87"/>
        <v>9575000</v>
      </c>
      <c r="Y282" s="1281">
        <f t="shared" si="88"/>
        <v>4787500</v>
      </c>
      <c r="Z282" s="1279">
        <f t="shared" si="89"/>
        <v>4787500</v>
      </c>
      <c r="AA282" s="1279">
        <f t="shared" si="90"/>
        <v>0</v>
      </c>
      <c r="AB282" s="1279">
        <f t="shared" si="91"/>
        <v>0</v>
      </c>
      <c r="AC282" s="1279">
        <f t="shared" si="92"/>
        <v>0</v>
      </c>
      <c r="AD282" s="1282">
        <f t="shared" si="83"/>
        <v>0</v>
      </c>
      <c r="AE282" s="1218">
        <f t="shared" si="99"/>
        <v>2012</v>
      </c>
      <c r="AF282" s="1283">
        <f t="shared" si="84"/>
        <v>0</v>
      </c>
      <c r="AG282" s="1284">
        <f t="shared" si="93"/>
        <v>19150000</v>
      </c>
      <c r="AH282" s="1285">
        <f t="shared" si="94"/>
        <v>19150000</v>
      </c>
      <c r="AI282" s="1286">
        <f t="shared" si="95"/>
        <v>19150000</v>
      </c>
      <c r="AJ282" s="1286">
        <f t="shared" si="96"/>
        <v>19150000</v>
      </c>
      <c r="AK282" s="1272"/>
      <c r="AL282" s="1203"/>
      <c r="AM282" s="1203"/>
      <c r="AN282" s="1203"/>
      <c r="AO282" s="1267"/>
      <c r="AP282" s="1268"/>
      <c r="AQ282" s="1268"/>
      <c r="AR282" s="1268"/>
    </row>
    <row r="283" spans="1:44" s="993" customFormat="1" ht="30" customHeight="1" x14ac:dyDescent="0.15">
      <c r="A283" s="1276" t="s">
        <v>1220</v>
      </c>
      <c r="B283" s="1276" t="str">
        <f t="shared" si="100"/>
        <v>02.06.03.02</v>
      </c>
      <c r="C283" s="1293">
        <v>257</v>
      </c>
      <c r="D283" s="1250" t="s">
        <v>224</v>
      </c>
      <c r="E283" s="1019" t="s">
        <v>933</v>
      </c>
      <c r="F283" s="1041"/>
      <c r="G283" s="1250" t="s">
        <v>565</v>
      </c>
      <c r="H283" s="1250" t="s">
        <v>566</v>
      </c>
      <c r="I283" s="1041" t="s">
        <v>495</v>
      </c>
      <c r="J283" s="1250">
        <v>2012</v>
      </c>
      <c r="K283" s="1041" t="s">
        <v>128</v>
      </c>
      <c r="L283" s="1041" t="s">
        <v>567</v>
      </c>
      <c r="M283" s="1041" t="s">
        <v>128</v>
      </c>
      <c r="N283" s="1041" t="s">
        <v>128</v>
      </c>
      <c r="O283" s="1041" t="s">
        <v>128</v>
      </c>
      <c r="P283" s="1250" t="s">
        <v>130</v>
      </c>
      <c r="Q283" s="1277">
        <v>21220000</v>
      </c>
      <c r="R283" s="1256"/>
      <c r="S283" s="1278" t="str">
        <f t="shared" si="101"/>
        <v>2.06.03</v>
      </c>
      <c r="T283" s="1219" t="str">
        <f t="shared" si="97"/>
        <v>KOMPUTER</v>
      </c>
      <c r="U283" s="1218">
        <f t="shared" si="98"/>
        <v>4</v>
      </c>
      <c r="V283" s="1279">
        <f t="shared" si="85"/>
        <v>5305000</v>
      </c>
      <c r="W283" s="1218">
        <f t="shared" si="86"/>
        <v>2</v>
      </c>
      <c r="X283" s="1280">
        <f t="shared" si="87"/>
        <v>10610000</v>
      </c>
      <c r="Y283" s="1281">
        <f t="shared" si="88"/>
        <v>5305000</v>
      </c>
      <c r="Z283" s="1279">
        <f t="shared" si="89"/>
        <v>5305000</v>
      </c>
      <c r="AA283" s="1279">
        <f t="shared" si="90"/>
        <v>0</v>
      </c>
      <c r="AB283" s="1279">
        <f t="shared" si="91"/>
        <v>0</v>
      </c>
      <c r="AC283" s="1279">
        <f t="shared" si="92"/>
        <v>0</v>
      </c>
      <c r="AD283" s="1282">
        <f t="shared" si="83"/>
        <v>0</v>
      </c>
      <c r="AE283" s="1218">
        <f t="shared" si="99"/>
        <v>2012</v>
      </c>
      <c r="AF283" s="1283">
        <f t="shared" si="84"/>
        <v>0</v>
      </c>
      <c r="AG283" s="1284">
        <f t="shared" si="93"/>
        <v>21220000</v>
      </c>
      <c r="AH283" s="1285">
        <f t="shared" si="94"/>
        <v>21220000</v>
      </c>
      <c r="AI283" s="1286">
        <f t="shared" si="95"/>
        <v>21220000</v>
      </c>
      <c r="AJ283" s="1286">
        <f t="shared" si="96"/>
        <v>21220000</v>
      </c>
      <c r="AK283" s="1272"/>
      <c r="AL283" s="1203"/>
      <c r="AM283" s="1203"/>
      <c r="AN283" s="1203"/>
      <c r="AO283" s="1267"/>
      <c r="AP283" s="1268"/>
      <c r="AQ283" s="1268"/>
      <c r="AR283" s="1268"/>
    </row>
    <row r="284" spans="1:44" s="993" customFormat="1" ht="30" customHeight="1" x14ac:dyDescent="0.15">
      <c r="A284" s="1276" t="s">
        <v>1220</v>
      </c>
      <c r="B284" s="1276" t="str">
        <f t="shared" si="100"/>
        <v>02.06.03.05</v>
      </c>
      <c r="C284" s="1293">
        <v>258</v>
      </c>
      <c r="D284" s="1250" t="s">
        <v>340</v>
      </c>
      <c r="E284" s="1019" t="s">
        <v>1048</v>
      </c>
      <c r="F284" s="1041"/>
      <c r="G284" s="1250" t="s">
        <v>568</v>
      </c>
      <c r="H284" s="1250" t="s">
        <v>569</v>
      </c>
      <c r="I284" s="1041" t="s">
        <v>495</v>
      </c>
      <c r="J284" s="1250">
        <v>2012</v>
      </c>
      <c r="K284" s="1041" t="s">
        <v>128</v>
      </c>
      <c r="L284" s="1041" t="s">
        <v>128</v>
      </c>
      <c r="M284" s="1041" t="s">
        <v>128</v>
      </c>
      <c r="N284" s="1041" t="s">
        <v>128</v>
      </c>
      <c r="O284" s="1041" t="s">
        <v>128</v>
      </c>
      <c r="P284" s="1250" t="s">
        <v>130</v>
      </c>
      <c r="Q284" s="1277">
        <v>2755000</v>
      </c>
      <c r="R284" s="1256"/>
      <c r="S284" s="1278" t="str">
        <f t="shared" si="101"/>
        <v>2.06.03</v>
      </c>
      <c r="T284" s="1219" t="str">
        <f t="shared" si="97"/>
        <v>KOMPUTER</v>
      </c>
      <c r="U284" s="1218">
        <f t="shared" si="98"/>
        <v>4</v>
      </c>
      <c r="V284" s="1279">
        <f t="shared" si="85"/>
        <v>688750</v>
      </c>
      <c r="W284" s="1218">
        <f t="shared" si="86"/>
        <v>2</v>
      </c>
      <c r="X284" s="1280">
        <f t="shared" si="87"/>
        <v>1377500</v>
      </c>
      <c r="Y284" s="1281">
        <f t="shared" si="88"/>
        <v>688750</v>
      </c>
      <c r="Z284" s="1279">
        <f t="shared" si="89"/>
        <v>688750</v>
      </c>
      <c r="AA284" s="1279">
        <f t="shared" si="90"/>
        <v>0</v>
      </c>
      <c r="AB284" s="1279">
        <f t="shared" si="91"/>
        <v>0</v>
      </c>
      <c r="AC284" s="1279">
        <f t="shared" si="92"/>
        <v>0</v>
      </c>
      <c r="AD284" s="1282">
        <f t="shared" si="83"/>
        <v>0</v>
      </c>
      <c r="AE284" s="1218">
        <f t="shared" si="99"/>
        <v>2012</v>
      </c>
      <c r="AF284" s="1283">
        <f t="shared" si="84"/>
        <v>0</v>
      </c>
      <c r="AG284" s="1284">
        <f t="shared" si="93"/>
        <v>2755000</v>
      </c>
      <c r="AH284" s="1285">
        <f t="shared" si="94"/>
        <v>2755000</v>
      </c>
      <c r="AI284" s="1286">
        <f t="shared" si="95"/>
        <v>2755000</v>
      </c>
      <c r="AJ284" s="1286">
        <f t="shared" si="96"/>
        <v>2755000</v>
      </c>
      <c r="AK284" s="1272"/>
      <c r="AL284" s="1203"/>
      <c r="AM284" s="1203"/>
      <c r="AN284" s="1203"/>
      <c r="AO284" s="1267"/>
      <c r="AP284" s="1268"/>
      <c r="AQ284" s="1268"/>
      <c r="AR284" s="1268"/>
    </row>
    <row r="285" spans="1:44" s="993" customFormat="1" ht="30" customHeight="1" x14ac:dyDescent="0.15">
      <c r="A285" s="1276" t="s">
        <v>1220</v>
      </c>
      <c r="B285" s="1276" t="str">
        <f t="shared" si="100"/>
        <v>02.06.03.05</v>
      </c>
      <c r="C285" s="1293">
        <v>259</v>
      </c>
      <c r="D285" s="1250" t="s">
        <v>340</v>
      </c>
      <c r="E285" s="1019" t="s">
        <v>1048</v>
      </c>
      <c r="F285" s="1041"/>
      <c r="G285" s="1250" t="s">
        <v>568</v>
      </c>
      <c r="H285" s="1250" t="s">
        <v>569</v>
      </c>
      <c r="I285" s="1041" t="s">
        <v>495</v>
      </c>
      <c r="J285" s="1250">
        <v>2012</v>
      </c>
      <c r="K285" s="1041" t="s">
        <v>128</v>
      </c>
      <c r="L285" s="1041" t="s">
        <v>128</v>
      </c>
      <c r="M285" s="1041" t="s">
        <v>128</v>
      </c>
      <c r="N285" s="1041" t="s">
        <v>128</v>
      </c>
      <c r="O285" s="1041" t="s">
        <v>128</v>
      </c>
      <c r="P285" s="1250" t="s">
        <v>130</v>
      </c>
      <c r="Q285" s="1277">
        <v>2755000</v>
      </c>
      <c r="R285" s="1256"/>
      <c r="S285" s="1278" t="str">
        <f t="shared" si="101"/>
        <v>2.06.03</v>
      </c>
      <c r="T285" s="1219" t="str">
        <f t="shared" si="97"/>
        <v>KOMPUTER</v>
      </c>
      <c r="U285" s="1218">
        <f t="shared" si="98"/>
        <v>4</v>
      </c>
      <c r="V285" s="1279">
        <f t="shared" si="85"/>
        <v>688750</v>
      </c>
      <c r="W285" s="1218">
        <f t="shared" si="86"/>
        <v>2</v>
      </c>
      <c r="X285" s="1280">
        <f t="shared" si="87"/>
        <v>1377500</v>
      </c>
      <c r="Y285" s="1281">
        <f t="shared" si="88"/>
        <v>688750</v>
      </c>
      <c r="Z285" s="1279">
        <f t="shared" si="89"/>
        <v>688750</v>
      </c>
      <c r="AA285" s="1279">
        <f t="shared" si="90"/>
        <v>0</v>
      </c>
      <c r="AB285" s="1279">
        <f t="shared" si="91"/>
        <v>0</v>
      </c>
      <c r="AC285" s="1279">
        <f t="shared" si="92"/>
        <v>0</v>
      </c>
      <c r="AD285" s="1282">
        <f t="shared" si="83"/>
        <v>0</v>
      </c>
      <c r="AE285" s="1218">
        <f t="shared" si="99"/>
        <v>2012</v>
      </c>
      <c r="AF285" s="1283">
        <f t="shared" si="84"/>
        <v>0</v>
      </c>
      <c r="AG285" s="1284">
        <f t="shared" si="93"/>
        <v>2755000</v>
      </c>
      <c r="AH285" s="1285">
        <f t="shared" si="94"/>
        <v>2755000</v>
      </c>
      <c r="AI285" s="1286">
        <f t="shared" si="95"/>
        <v>2755000</v>
      </c>
      <c r="AJ285" s="1286">
        <f t="shared" si="96"/>
        <v>2755000</v>
      </c>
      <c r="AK285" s="1272"/>
      <c r="AL285" s="1203"/>
      <c r="AM285" s="1203"/>
      <c r="AN285" s="1203"/>
      <c r="AO285" s="1267"/>
      <c r="AP285" s="1268"/>
      <c r="AQ285" s="1268"/>
      <c r="AR285" s="1268"/>
    </row>
    <row r="286" spans="1:44" s="993" customFormat="1" ht="30" customHeight="1" x14ac:dyDescent="0.15">
      <c r="A286" s="1276" t="s">
        <v>1220</v>
      </c>
      <c r="B286" s="1276" t="str">
        <f t="shared" si="100"/>
        <v>02.06.02.04</v>
      </c>
      <c r="C286" s="1293">
        <v>260</v>
      </c>
      <c r="D286" s="1250" t="s">
        <v>221</v>
      </c>
      <c r="E286" s="1019" t="s">
        <v>1068</v>
      </c>
      <c r="F286" s="1041" t="s">
        <v>248</v>
      </c>
      <c r="G286" s="1250" t="s">
        <v>594</v>
      </c>
      <c r="H286" s="1250"/>
      <c r="I286" s="1041" t="s">
        <v>1162</v>
      </c>
      <c r="J286" s="1250">
        <v>2013</v>
      </c>
      <c r="K286" s="1041"/>
      <c r="L286" s="1041"/>
      <c r="M286" s="1041"/>
      <c r="N286" s="1041"/>
      <c r="O286" s="1041"/>
      <c r="P286" s="1250" t="s">
        <v>130</v>
      </c>
      <c r="Q286" s="1277">
        <v>25974300</v>
      </c>
      <c r="R286" s="1256"/>
      <c r="S286" s="1278" t="str">
        <f t="shared" si="101"/>
        <v>2.06.02</v>
      </c>
      <c r="T286" s="1219" t="str">
        <f t="shared" si="97"/>
        <v>ALAT RUMAH TANGGA</v>
      </c>
      <c r="U286" s="1218">
        <f t="shared" si="98"/>
        <v>5</v>
      </c>
      <c r="V286" s="1279">
        <f t="shared" si="85"/>
        <v>5194860</v>
      </c>
      <c r="W286" s="1218">
        <f t="shared" si="86"/>
        <v>1</v>
      </c>
      <c r="X286" s="1280">
        <f t="shared" si="87"/>
        <v>5194860</v>
      </c>
      <c r="Y286" s="1281">
        <f t="shared" si="88"/>
        <v>5194860</v>
      </c>
      <c r="Z286" s="1279">
        <f t="shared" si="89"/>
        <v>5194860</v>
      </c>
      <c r="AA286" s="1279">
        <f t="shared" si="90"/>
        <v>5194860</v>
      </c>
      <c r="AB286" s="1279">
        <f t="shared" si="91"/>
        <v>5194860</v>
      </c>
      <c r="AC286" s="1279">
        <f t="shared" si="92"/>
        <v>0</v>
      </c>
      <c r="AD286" s="1282">
        <f t="shared" si="83"/>
        <v>0</v>
      </c>
      <c r="AE286" s="1218">
        <f t="shared" si="99"/>
        <v>2013</v>
      </c>
      <c r="AF286" s="1283">
        <f t="shared" si="84"/>
        <v>0</v>
      </c>
      <c r="AG286" s="1284">
        <f t="shared" si="93"/>
        <v>20779440</v>
      </c>
      <c r="AH286" s="1285">
        <f t="shared" si="94"/>
        <v>25974300</v>
      </c>
      <c r="AI286" s="1286">
        <f t="shared" si="95"/>
        <v>25974300</v>
      </c>
      <c r="AJ286" s="1286">
        <f t="shared" si="96"/>
        <v>25974300</v>
      </c>
      <c r="AK286" s="1272"/>
      <c r="AL286" s="1203"/>
      <c r="AM286" s="1203"/>
      <c r="AN286" s="1203"/>
      <c r="AO286" s="1267"/>
      <c r="AP286" s="1268"/>
      <c r="AQ286" s="1268"/>
      <c r="AR286" s="1268"/>
    </row>
    <row r="287" spans="1:44" s="993" customFormat="1" ht="30" customHeight="1" x14ac:dyDescent="0.15">
      <c r="A287" s="1276" t="s">
        <v>1220</v>
      </c>
      <c r="B287" s="1276" t="str">
        <f t="shared" si="100"/>
        <v>02.06.02.01</v>
      </c>
      <c r="C287" s="1293">
        <v>261</v>
      </c>
      <c r="D287" s="1250" t="s">
        <v>675</v>
      </c>
      <c r="E287" s="1019" t="s">
        <v>1069</v>
      </c>
      <c r="F287" s="1041" t="s">
        <v>248</v>
      </c>
      <c r="G287" s="1250" t="s">
        <v>249</v>
      </c>
      <c r="H287" s="1250"/>
      <c r="I287" s="1041" t="s">
        <v>1163</v>
      </c>
      <c r="J287" s="1250">
        <v>2013</v>
      </c>
      <c r="K287" s="1041"/>
      <c r="L287" s="1041"/>
      <c r="M287" s="1041"/>
      <c r="N287" s="1041"/>
      <c r="O287" s="1041"/>
      <c r="P287" s="1250" t="s">
        <v>130</v>
      </c>
      <c r="Q287" s="1277">
        <v>9845000</v>
      </c>
      <c r="R287" s="1256"/>
      <c r="S287" s="1278" t="str">
        <f t="shared" si="101"/>
        <v>2.06.02</v>
      </c>
      <c r="T287" s="1219" t="str">
        <f t="shared" si="97"/>
        <v>ALAT RUMAH TANGGA</v>
      </c>
      <c r="U287" s="1218">
        <f t="shared" si="98"/>
        <v>5</v>
      </c>
      <c r="V287" s="1279">
        <f t="shared" si="85"/>
        <v>1969000</v>
      </c>
      <c r="W287" s="1218">
        <f t="shared" si="86"/>
        <v>1</v>
      </c>
      <c r="X287" s="1280">
        <f t="shared" si="87"/>
        <v>1969000</v>
      </c>
      <c r="Y287" s="1281">
        <f t="shared" si="88"/>
        <v>1969000</v>
      </c>
      <c r="Z287" s="1279">
        <f t="shared" si="89"/>
        <v>1969000</v>
      </c>
      <c r="AA287" s="1279">
        <f t="shared" si="90"/>
        <v>1969000</v>
      </c>
      <c r="AB287" s="1279">
        <f t="shared" si="91"/>
        <v>1969000</v>
      </c>
      <c r="AC287" s="1279">
        <f t="shared" si="92"/>
        <v>0</v>
      </c>
      <c r="AD287" s="1282">
        <f t="shared" si="83"/>
        <v>0</v>
      </c>
      <c r="AE287" s="1218">
        <f t="shared" si="99"/>
        <v>2013</v>
      </c>
      <c r="AF287" s="1283">
        <f t="shared" si="84"/>
        <v>0</v>
      </c>
      <c r="AG287" s="1284">
        <f t="shared" si="93"/>
        <v>7876000</v>
      </c>
      <c r="AH287" s="1285">
        <f t="shared" si="94"/>
        <v>9845000</v>
      </c>
      <c r="AI287" s="1286">
        <f t="shared" si="95"/>
        <v>9845000</v>
      </c>
      <c r="AJ287" s="1286">
        <f t="shared" si="96"/>
        <v>9845000</v>
      </c>
      <c r="AK287" s="1272"/>
      <c r="AL287" s="1203"/>
      <c r="AM287" s="1203"/>
      <c r="AN287" s="1203"/>
      <c r="AO287" s="1267"/>
      <c r="AP287" s="1268"/>
      <c r="AQ287" s="1268"/>
      <c r="AR287" s="1268"/>
    </row>
    <row r="288" spans="1:44" s="993" customFormat="1" ht="48" customHeight="1" x14ac:dyDescent="0.15">
      <c r="A288" s="1276" t="s">
        <v>1220</v>
      </c>
      <c r="B288" s="1276" t="str">
        <f t="shared" si="100"/>
        <v>02.06.03.02</v>
      </c>
      <c r="C288" s="1293">
        <v>262</v>
      </c>
      <c r="D288" s="1250" t="s">
        <v>144</v>
      </c>
      <c r="E288" s="1019" t="s">
        <v>1070</v>
      </c>
      <c r="F288" s="1041" t="s">
        <v>597</v>
      </c>
      <c r="G288" s="1250" t="s">
        <v>599</v>
      </c>
      <c r="H288" s="1250"/>
      <c r="I288" s="1041" t="s">
        <v>495</v>
      </c>
      <c r="J288" s="1250">
        <v>2013</v>
      </c>
      <c r="K288" s="1041"/>
      <c r="L288" s="1041"/>
      <c r="M288" s="1041"/>
      <c r="N288" s="1041"/>
      <c r="O288" s="1041"/>
      <c r="P288" s="1250" t="s">
        <v>130</v>
      </c>
      <c r="Q288" s="1277">
        <v>58936106.026814654</v>
      </c>
      <c r="R288" s="1256"/>
      <c r="S288" s="1278" t="str">
        <f t="shared" si="101"/>
        <v>2.06.03</v>
      </c>
      <c r="T288" s="1219" t="str">
        <f t="shared" si="97"/>
        <v>KOMPUTER</v>
      </c>
      <c r="U288" s="1218">
        <f t="shared" si="98"/>
        <v>4</v>
      </c>
      <c r="V288" s="1279">
        <f t="shared" si="85"/>
        <v>14734026.506703664</v>
      </c>
      <c r="W288" s="1218">
        <f t="shared" si="86"/>
        <v>1</v>
      </c>
      <c r="X288" s="1280">
        <f t="shared" si="87"/>
        <v>14734026.506703664</v>
      </c>
      <c r="Y288" s="1281">
        <f t="shared" si="88"/>
        <v>14734026.506703664</v>
      </c>
      <c r="Z288" s="1279">
        <f t="shared" si="89"/>
        <v>14734026.506703664</v>
      </c>
      <c r="AA288" s="1279">
        <f t="shared" si="90"/>
        <v>14734026.506703664</v>
      </c>
      <c r="AB288" s="1279">
        <f t="shared" si="91"/>
        <v>0</v>
      </c>
      <c r="AC288" s="1279">
        <f t="shared" si="92"/>
        <v>0</v>
      </c>
      <c r="AD288" s="1282">
        <f t="shared" si="83"/>
        <v>0</v>
      </c>
      <c r="AE288" s="1218">
        <f t="shared" si="99"/>
        <v>2013</v>
      </c>
      <c r="AF288" s="1283">
        <f t="shared" si="84"/>
        <v>0</v>
      </c>
      <c r="AG288" s="1284">
        <f t="shared" si="93"/>
        <v>58936106.026814654</v>
      </c>
      <c r="AH288" s="1285">
        <f t="shared" si="94"/>
        <v>58936106.026814654</v>
      </c>
      <c r="AI288" s="1286">
        <f t="shared" si="95"/>
        <v>58936106.026814654</v>
      </c>
      <c r="AJ288" s="1286">
        <f t="shared" si="96"/>
        <v>58936106.026814654</v>
      </c>
      <c r="AK288" s="1272"/>
      <c r="AL288" s="1203"/>
      <c r="AM288" s="1203"/>
      <c r="AN288" s="1203"/>
      <c r="AO288" s="1267"/>
      <c r="AP288" s="1268"/>
      <c r="AQ288" s="1268"/>
      <c r="AR288" s="1268"/>
    </row>
    <row r="289" spans="1:44" s="993" customFormat="1" ht="30" customHeight="1" x14ac:dyDescent="0.15">
      <c r="A289" s="1276" t="s">
        <v>1220</v>
      </c>
      <c r="B289" s="1276" t="str">
        <f t="shared" si="100"/>
        <v>02.06.03.02</v>
      </c>
      <c r="C289" s="1293">
        <v>263</v>
      </c>
      <c r="D289" s="1041" t="s">
        <v>224</v>
      </c>
      <c r="E289" s="1019" t="s">
        <v>1071</v>
      </c>
      <c r="F289" s="1041" t="s">
        <v>248</v>
      </c>
      <c r="G289" s="1250" t="s">
        <v>600</v>
      </c>
      <c r="H289" s="1250"/>
      <c r="I289" s="1041" t="s">
        <v>495</v>
      </c>
      <c r="J289" s="1250">
        <v>2013</v>
      </c>
      <c r="K289" s="1041"/>
      <c r="L289" s="1041"/>
      <c r="M289" s="1041"/>
      <c r="N289" s="1041"/>
      <c r="O289" s="1041"/>
      <c r="P289" s="1250" t="s">
        <v>130</v>
      </c>
      <c r="Q289" s="1277">
        <v>19823054.316537432</v>
      </c>
      <c r="R289" s="1256"/>
      <c r="S289" s="1278" t="str">
        <f t="shared" si="101"/>
        <v>2.06.03</v>
      </c>
      <c r="T289" s="1219" t="str">
        <f t="shared" si="97"/>
        <v>KOMPUTER</v>
      </c>
      <c r="U289" s="1218">
        <f t="shared" si="98"/>
        <v>4</v>
      </c>
      <c r="V289" s="1279">
        <f t="shared" si="85"/>
        <v>4955763.5791343581</v>
      </c>
      <c r="W289" s="1218">
        <f t="shared" si="86"/>
        <v>1</v>
      </c>
      <c r="X289" s="1280">
        <f t="shared" si="87"/>
        <v>4955763.5791343581</v>
      </c>
      <c r="Y289" s="1281">
        <f t="shared" si="88"/>
        <v>4955763.5791343581</v>
      </c>
      <c r="Z289" s="1279">
        <f t="shared" si="89"/>
        <v>4955763.5791343581</v>
      </c>
      <c r="AA289" s="1279">
        <f t="shared" si="90"/>
        <v>4955763.5791343581</v>
      </c>
      <c r="AB289" s="1279">
        <f t="shared" si="91"/>
        <v>0</v>
      </c>
      <c r="AC289" s="1279">
        <f t="shared" si="92"/>
        <v>0</v>
      </c>
      <c r="AD289" s="1282">
        <f t="shared" si="83"/>
        <v>0</v>
      </c>
      <c r="AE289" s="1218">
        <f t="shared" si="99"/>
        <v>2013</v>
      </c>
      <c r="AF289" s="1283">
        <f t="shared" si="84"/>
        <v>0</v>
      </c>
      <c r="AG289" s="1284">
        <f t="shared" si="93"/>
        <v>19823054.316537432</v>
      </c>
      <c r="AH289" s="1285">
        <f t="shared" si="94"/>
        <v>19823054.316537432</v>
      </c>
      <c r="AI289" s="1286">
        <f t="shared" si="95"/>
        <v>19823054.316537432</v>
      </c>
      <c r="AJ289" s="1286">
        <f t="shared" si="96"/>
        <v>19823054.316537432</v>
      </c>
      <c r="AK289" s="1272"/>
      <c r="AL289" s="1203"/>
      <c r="AM289" s="1203"/>
      <c r="AN289" s="1203"/>
      <c r="AO289" s="1267"/>
      <c r="AP289" s="1268"/>
      <c r="AQ289" s="1268"/>
      <c r="AR289" s="1268"/>
    </row>
    <row r="290" spans="1:44" s="993" customFormat="1" ht="30" customHeight="1" x14ac:dyDescent="0.15">
      <c r="A290" s="1276" t="s">
        <v>1220</v>
      </c>
      <c r="B290" s="1276" t="str">
        <f t="shared" si="100"/>
        <v>02.06.03.02</v>
      </c>
      <c r="C290" s="1293">
        <v>264</v>
      </c>
      <c r="D290" s="1041" t="s">
        <v>224</v>
      </c>
      <c r="E290" s="1019" t="s">
        <v>1071</v>
      </c>
      <c r="F290" s="1041" t="s">
        <v>598</v>
      </c>
      <c r="G290" s="1250" t="s">
        <v>601</v>
      </c>
      <c r="H290" s="1250"/>
      <c r="I290" s="1041" t="s">
        <v>1164</v>
      </c>
      <c r="J290" s="1250">
        <v>2013</v>
      </c>
      <c r="K290" s="1041"/>
      <c r="L290" s="1041"/>
      <c r="M290" s="1041"/>
      <c r="N290" s="1041"/>
      <c r="O290" s="1041"/>
      <c r="P290" s="1250" t="s">
        <v>130</v>
      </c>
      <c r="Q290" s="1277">
        <v>50240614.973678067</v>
      </c>
      <c r="R290" s="1256"/>
      <c r="S290" s="1278" t="str">
        <f t="shared" si="101"/>
        <v>2.06.03</v>
      </c>
      <c r="T290" s="1219" t="str">
        <f t="shared" si="97"/>
        <v>KOMPUTER</v>
      </c>
      <c r="U290" s="1218">
        <f t="shared" si="98"/>
        <v>4</v>
      </c>
      <c r="V290" s="1279">
        <f t="shared" si="85"/>
        <v>12560153.743419517</v>
      </c>
      <c r="W290" s="1218">
        <f t="shared" si="86"/>
        <v>1</v>
      </c>
      <c r="X290" s="1280">
        <f t="shared" si="87"/>
        <v>12560153.743419517</v>
      </c>
      <c r="Y290" s="1281">
        <f t="shared" si="88"/>
        <v>12560153.743419517</v>
      </c>
      <c r="Z290" s="1279">
        <f t="shared" si="89"/>
        <v>12560153.743419517</v>
      </c>
      <c r="AA290" s="1279">
        <f t="shared" si="90"/>
        <v>12560153.743419517</v>
      </c>
      <c r="AB290" s="1279">
        <f t="shared" si="91"/>
        <v>0</v>
      </c>
      <c r="AC290" s="1279">
        <f t="shared" si="92"/>
        <v>0</v>
      </c>
      <c r="AD290" s="1282">
        <f t="shared" si="83"/>
        <v>0</v>
      </c>
      <c r="AE290" s="1218">
        <f t="shared" si="99"/>
        <v>2013</v>
      </c>
      <c r="AF290" s="1283">
        <f t="shared" si="84"/>
        <v>0</v>
      </c>
      <c r="AG290" s="1284">
        <f t="shared" si="93"/>
        <v>50240614.973678067</v>
      </c>
      <c r="AH290" s="1285">
        <f t="shared" si="94"/>
        <v>50240614.973678067</v>
      </c>
      <c r="AI290" s="1286">
        <f t="shared" si="95"/>
        <v>50240614.973678067</v>
      </c>
      <c r="AJ290" s="1286">
        <f t="shared" si="96"/>
        <v>50240614.973678067</v>
      </c>
      <c r="AK290" s="1272"/>
      <c r="AL290" s="1203"/>
      <c r="AM290" s="1203"/>
      <c r="AN290" s="1203"/>
      <c r="AO290" s="1267"/>
      <c r="AP290" s="1268"/>
      <c r="AQ290" s="1268"/>
      <c r="AR290" s="1268"/>
    </row>
    <row r="291" spans="1:44" s="993" customFormat="1" ht="30" customHeight="1" x14ac:dyDescent="0.15">
      <c r="A291" s="1276" t="s">
        <v>1220</v>
      </c>
      <c r="B291" s="1276" t="str">
        <f t="shared" si="100"/>
        <v>02.06.03.05</v>
      </c>
      <c r="C291" s="1293">
        <v>265</v>
      </c>
      <c r="D291" s="1250" t="s">
        <v>340</v>
      </c>
      <c r="E291" s="1019" t="s">
        <v>1072</v>
      </c>
      <c r="F291" s="1041" t="s">
        <v>248</v>
      </c>
      <c r="G291" s="1250" t="s">
        <v>1139</v>
      </c>
      <c r="H291" s="1250"/>
      <c r="I291" s="1041" t="s">
        <v>495</v>
      </c>
      <c r="J291" s="1250">
        <v>2013</v>
      </c>
      <c r="K291" s="1041"/>
      <c r="L291" s="1041"/>
      <c r="M291" s="1041"/>
      <c r="N291" s="1041"/>
      <c r="O291" s="1041"/>
      <c r="P291" s="1250" t="s">
        <v>130</v>
      </c>
      <c r="Q291" s="1277">
        <v>8034944.6829698402</v>
      </c>
      <c r="R291" s="1256"/>
      <c r="S291" s="1278" t="str">
        <f t="shared" si="101"/>
        <v>2.06.03</v>
      </c>
      <c r="T291" s="1219" t="str">
        <f t="shared" si="97"/>
        <v>KOMPUTER</v>
      </c>
      <c r="U291" s="1218">
        <f t="shared" si="98"/>
        <v>4</v>
      </c>
      <c r="V291" s="1279">
        <f t="shared" si="85"/>
        <v>2008736.1707424601</v>
      </c>
      <c r="W291" s="1218">
        <f t="shared" si="86"/>
        <v>1</v>
      </c>
      <c r="X291" s="1280">
        <f t="shared" si="87"/>
        <v>2008736.1707424601</v>
      </c>
      <c r="Y291" s="1281">
        <f t="shared" si="88"/>
        <v>2008736.1707424601</v>
      </c>
      <c r="Z291" s="1279">
        <f t="shared" si="89"/>
        <v>2008736.1707424601</v>
      </c>
      <c r="AA291" s="1279">
        <f t="shared" si="90"/>
        <v>2008736.1707424601</v>
      </c>
      <c r="AB291" s="1279">
        <f t="shared" si="91"/>
        <v>0</v>
      </c>
      <c r="AC291" s="1279">
        <f t="shared" si="92"/>
        <v>0</v>
      </c>
      <c r="AD291" s="1282">
        <f t="shared" ref="AD291:AD344" si="102">IF(Q291=X291+Y291+Z291+AA291+AB291+AC291,0,V291)</f>
        <v>0</v>
      </c>
      <c r="AE291" s="1218">
        <f t="shared" si="99"/>
        <v>2013</v>
      </c>
      <c r="AF291" s="1283">
        <f t="shared" ref="AF291:AF344" si="103">Q291-(X291+Y291+Z291+AA291+AB291+AC291+AD291)</f>
        <v>0</v>
      </c>
      <c r="AG291" s="1284">
        <f t="shared" si="93"/>
        <v>8034944.6829698402</v>
      </c>
      <c r="AH291" s="1285">
        <f t="shared" si="94"/>
        <v>8034944.6829698402</v>
      </c>
      <c r="AI291" s="1286">
        <f t="shared" si="95"/>
        <v>8034944.6829698402</v>
      </c>
      <c r="AJ291" s="1286">
        <f t="shared" si="96"/>
        <v>8034944.6829698402</v>
      </c>
      <c r="AK291" s="1272"/>
      <c r="AL291" s="1203"/>
      <c r="AM291" s="1203"/>
      <c r="AN291" s="1203"/>
      <c r="AO291" s="1267"/>
      <c r="AP291" s="1268"/>
      <c r="AQ291" s="1268"/>
      <c r="AR291" s="1268"/>
    </row>
    <row r="292" spans="1:44" s="993" customFormat="1" ht="30" customHeight="1" x14ac:dyDescent="0.15">
      <c r="A292" s="1276" t="s">
        <v>1220</v>
      </c>
      <c r="B292" s="1276" t="str">
        <f t="shared" si="100"/>
        <v>02.06.03.06</v>
      </c>
      <c r="C292" s="1293">
        <v>266</v>
      </c>
      <c r="D292" s="1250" t="s">
        <v>1215</v>
      </c>
      <c r="E292" s="1019" t="s">
        <v>1073</v>
      </c>
      <c r="F292" s="1041" t="s">
        <v>248</v>
      </c>
      <c r="G292" s="1250" t="s">
        <v>935</v>
      </c>
      <c r="H292" s="1250"/>
      <c r="I292" s="1041" t="s">
        <v>1165</v>
      </c>
      <c r="J292" s="1250">
        <v>2013</v>
      </c>
      <c r="K292" s="1041"/>
      <c r="L292" s="1041"/>
      <c r="M292" s="1041"/>
      <c r="N292" s="1041"/>
      <c r="O292" s="1041"/>
      <c r="P292" s="1250" t="s">
        <v>130</v>
      </c>
      <c r="Q292" s="1277">
        <v>94849455.477020636</v>
      </c>
      <c r="R292" s="1256"/>
      <c r="S292" s="1278" t="str">
        <f t="shared" si="101"/>
        <v>2.06.03</v>
      </c>
      <c r="T292" s="1219" t="str">
        <f t="shared" si="97"/>
        <v>KOMPUTER</v>
      </c>
      <c r="U292" s="1218">
        <f t="shared" si="98"/>
        <v>4</v>
      </c>
      <c r="V292" s="1279">
        <f t="shared" ref="V292:V363" si="104">(Q292)/U292</f>
        <v>23712363.869255159</v>
      </c>
      <c r="W292" s="1218">
        <f t="shared" ref="W292:W299" si="105">2013-AE292+1</f>
        <v>1</v>
      </c>
      <c r="X292" s="1280">
        <f t="shared" ref="X292:X361" si="106">IF(W292&gt;U292,Q292,V292*W292)</f>
        <v>23712363.869255159</v>
      </c>
      <c r="Y292" s="1281">
        <f t="shared" ref="Y292:Y362" si="107">IF(Q292=X292,0,V292)</f>
        <v>23712363.869255159</v>
      </c>
      <c r="Z292" s="1279">
        <f t="shared" ref="Z292:Z362" si="108">IF(Q292=X292+Y292,0,V292)</f>
        <v>23712363.869255159</v>
      </c>
      <c r="AA292" s="1279">
        <f t="shared" ref="AA292:AA362" si="109">IF(Q292=X292+Y292+Z292,0,V292)</f>
        <v>23712363.869255159</v>
      </c>
      <c r="AB292" s="1279">
        <f t="shared" ref="AB292:AB363" si="110">IF(Q292=X292+Y292+Z292+AA292,0,V292)</f>
        <v>0</v>
      </c>
      <c r="AC292" s="1279">
        <f t="shared" ref="AC292:AC363" si="111">IF(Q292=X292+Y292+Z292+AA292+AB292,0,V292)</f>
        <v>0</v>
      </c>
      <c r="AD292" s="1282">
        <f t="shared" si="102"/>
        <v>0</v>
      </c>
      <c r="AE292" s="1218">
        <f t="shared" si="99"/>
        <v>2013</v>
      </c>
      <c r="AF292" s="1283">
        <f t="shared" si="103"/>
        <v>0</v>
      </c>
      <c r="AG292" s="1284">
        <f t="shared" ref="AG292:AG337" si="112">X292+Y292+Z292+AA292</f>
        <v>94849455.477020636</v>
      </c>
      <c r="AH292" s="1285">
        <f t="shared" ref="AH292:AH337" si="113">X292+Y292+Z292+AA292+AB292</f>
        <v>94849455.477020636</v>
      </c>
      <c r="AI292" s="1286">
        <f t="shared" ref="AI292:AI355" si="114">X292+Y292+Z292+AA292+AB292+AC292</f>
        <v>94849455.477020636</v>
      </c>
      <c r="AJ292" s="1286">
        <f t="shared" ref="AJ292:AJ337" si="115">X292+Y292+Z292+AA292+AB292+AC292+AD292</f>
        <v>94849455.477020636</v>
      </c>
      <c r="AK292" s="1272"/>
      <c r="AL292" s="1203"/>
      <c r="AM292" s="1203"/>
      <c r="AN292" s="1203"/>
      <c r="AO292" s="1267"/>
      <c r="AP292" s="1268"/>
      <c r="AQ292" s="1268"/>
      <c r="AR292" s="1268"/>
    </row>
    <row r="293" spans="1:44" s="993" customFormat="1" ht="30" customHeight="1" x14ac:dyDescent="0.15">
      <c r="A293" s="1276" t="s">
        <v>1220</v>
      </c>
      <c r="B293" s="1276" t="str">
        <f t="shared" si="100"/>
        <v>02.06.03.02</v>
      </c>
      <c r="C293" s="1293">
        <v>267</v>
      </c>
      <c r="D293" s="1250" t="s">
        <v>144</v>
      </c>
      <c r="E293" s="1019" t="s">
        <v>1049</v>
      </c>
      <c r="F293" s="1041" t="s">
        <v>248</v>
      </c>
      <c r="G293" s="1250" t="s">
        <v>603</v>
      </c>
      <c r="H293" s="1250"/>
      <c r="I293" s="1041" t="s">
        <v>495</v>
      </c>
      <c r="J293" s="1250">
        <v>2013</v>
      </c>
      <c r="K293" s="1041"/>
      <c r="L293" s="1041"/>
      <c r="M293" s="1041"/>
      <c r="N293" s="1041"/>
      <c r="O293" s="1041"/>
      <c r="P293" s="1250" t="s">
        <v>130</v>
      </c>
      <c r="Q293" s="1277">
        <v>19990144.522979364</v>
      </c>
      <c r="R293" s="1256"/>
      <c r="S293" s="1278" t="str">
        <f t="shared" si="101"/>
        <v>2.06.03</v>
      </c>
      <c r="T293" s="1219" t="str">
        <f t="shared" si="97"/>
        <v>KOMPUTER</v>
      </c>
      <c r="U293" s="1218">
        <f t="shared" si="98"/>
        <v>4</v>
      </c>
      <c r="V293" s="1279">
        <f t="shared" si="104"/>
        <v>4997536.1307448409</v>
      </c>
      <c r="W293" s="1218">
        <f t="shared" si="105"/>
        <v>1</v>
      </c>
      <c r="X293" s="1280">
        <f t="shared" si="106"/>
        <v>4997536.1307448409</v>
      </c>
      <c r="Y293" s="1281">
        <f t="shared" si="107"/>
        <v>4997536.1307448409</v>
      </c>
      <c r="Z293" s="1279">
        <f t="shared" si="108"/>
        <v>4997536.1307448409</v>
      </c>
      <c r="AA293" s="1279">
        <f t="shared" si="109"/>
        <v>4997536.1307448409</v>
      </c>
      <c r="AB293" s="1279">
        <f t="shared" si="110"/>
        <v>0</v>
      </c>
      <c r="AC293" s="1279">
        <f t="shared" si="111"/>
        <v>0</v>
      </c>
      <c r="AD293" s="1282">
        <f t="shared" si="102"/>
        <v>0</v>
      </c>
      <c r="AE293" s="1218">
        <f t="shared" si="99"/>
        <v>2013</v>
      </c>
      <c r="AF293" s="1283">
        <f t="shared" si="103"/>
        <v>0</v>
      </c>
      <c r="AG293" s="1284">
        <f t="shared" si="112"/>
        <v>19990144.522979364</v>
      </c>
      <c r="AH293" s="1285">
        <f t="shared" si="113"/>
        <v>19990144.522979364</v>
      </c>
      <c r="AI293" s="1286">
        <f t="shared" si="114"/>
        <v>19990144.522979364</v>
      </c>
      <c r="AJ293" s="1286">
        <f t="shared" si="115"/>
        <v>19990144.522979364</v>
      </c>
      <c r="AK293" s="1272"/>
      <c r="AL293" s="1203"/>
      <c r="AM293" s="1203"/>
      <c r="AN293" s="1203"/>
      <c r="AO293" s="1267"/>
      <c r="AP293" s="1268"/>
      <c r="AQ293" s="1268"/>
      <c r="AR293" s="1268"/>
    </row>
    <row r="294" spans="1:44" s="993" customFormat="1" ht="30" customHeight="1" x14ac:dyDescent="0.15">
      <c r="A294" s="1276" t="s">
        <v>1220</v>
      </c>
      <c r="B294" s="1276" t="str">
        <f t="shared" si="100"/>
        <v>02.06.03.02</v>
      </c>
      <c r="C294" s="1293">
        <v>268</v>
      </c>
      <c r="D294" s="1250" t="s">
        <v>144</v>
      </c>
      <c r="E294" s="1019" t="s">
        <v>1074</v>
      </c>
      <c r="F294" s="1041" t="s">
        <v>598</v>
      </c>
      <c r="G294" s="1250" t="s">
        <v>604</v>
      </c>
      <c r="H294" s="1250"/>
      <c r="I294" s="1041" t="s">
        <v>495</v>
      </c>
      <c r="J294" s="1250">
        <v>2013</v>
      </c>
      <c r="K294" s="1041"/>
      <c r="L294" s="1041"/>
      <c r="M294" s="1041"/>
      <c r="N294" s="1041"/>
      <c r="O294" s="1041"/>
      <c r="P294" s="1250" t="s">
        <v>130</v>
      </c>
      <c r="Q294" s="1277">
        <v>31813377.265238881</v>
      </c>
      <c r="R294" s="1256"/>
      <c r="S294" s="1278" t="str">
        <f t="shared" si="101"/>
        <v>2.06.03</v>
      </c>
      <c r="T294" s="1219" t="str">
        <f t="shared" si="97"/>
        <v>KOMPUTER</v>
      </c>
      <c r="U294" s="1218">
        <f t="shared" si="98"/>
        <v>4</v>
      </c>
      <c r="V294" s="1279">
        <f t="shared" si="104"/>
        <v>7953344.3163097203</v>
      </c>
      <c r="W294" s="1218">
        <f t="shared" si="105"/>
        <v>1</v>
      </c>
      <c r="X294" s="1280">
        <f t="shared" si="106"/>
        <v>7953344.3163097203</v>
      </c>
      <c r="Y294" s="1281">
        <f t="shared" si="107"/>
        <v>7953344.3163097203</v>
      </c>
      <c r="Z294" s="1279">
        <f t="shared" si="108"/>
        <v>7953344.3163097203</v>
      </c>
      <c r="AA294" s="1279">
        <f t="shared" si="109"/>
        <v>7953344.3163097203</v>
      </c>
      <c r="AB294" s="1279">
        <f t="shared" si="110"/>
        <v>0</v>
      </c>
      <c r="AC294" s="1279">
        <f t="shared" si="111"/>
        <v>0</v>
      </c>
      <c r="AD294" s="1282">
        <f t="shared" si="102"/>
        <v>0</v>
      </c>
      <c r="AE294" s="1218">
        <f t="shared" si="99"/>
        <v>2013</v>
      </c>
      <c r="AF294" s="1283">
        <f t="shared" si="103"/>
        <v>0</v>
      </c>
      <c r="AG294" s="1284">
        <f t="shared" si="112"/>
        <v>31813377.265238881</v>
      </c>
      <c r="AH294" s="1285">
        <f t="shared" si="113"/>
        <v>31813377.265238881</v>
      </c>
      <c r="AI294" s="1286">
        <f t="shared" si="114"/>
        <v>31813377.265238881</v>
      </c>
      <c r="AJ294" s="1286">
        <f t="shared" si="115"/>
        <v>31813377.265238881</v>
      </c>
      <c r="AK294" s="1272"/>
      <c r="AL294" s="1203"/>
      <c r="AM294" s="1203"/>
      <c r="AN294" s="1203"/>
      <c r="AO294" s="1267"/>
      <c r="AP294" s="1268"/>
      <c r="AQ294" s="1268"/>
      <c r="AR294" s="1268"/>
    </row>
    <row r="295" spans="1:44" s="993" customFormat="1" ht="30" customHeight="1" x14ac:dyDescent="0.15">
      <c r="A295" s="1276" t="s">
        <v>1220</v>
      </c>
      <c r="B295" s="1276" t="str">
        <f t="shared" si="100"/>
        <v>02.06.03.02</v>
      </c>
      <c r="C295" s="1293">
        <v>269</v>
      </c>
      <c r="D295" s="1041" t="s">
        <v>224</v>
      </c>
      <c r="E295" s="1019" t="s">
        <v>1075</v>
      </c>
      <c r="F295" s="1041" t="s">
        <v>248</v>
      </c>
      <c r="G295" s="1250" t="s">
        <v>600</v>
      </c>
      <c r="H295" s="1250"/>
      <c r="I295" s="1041" t="s">
        <v>495</v>
      </c>
      <c r="J295" s="1250">
        <v>2013</v>
      </c>
      <c r="K295" s="1041"/>
      <c r="L295" s="1041"/>
      <c r="M295" s="1041"/>
      <c r="N295" s="1041"/>
      <c r="O295" s="1041"/>
      <c r="P295" s="1250" t="s">
        <v>130</v>
      </c>
      <c r="Q295" s="1277">
        <v>24872276.771004941</v>
      </c>
      <c r="R295" s="1256"/>
      <c r="S295" s="1278" t="str">
        <f t="shared" si="101"/>
        <v>2.06.03</v>
      </c>
      <c r="T295" s="1219" t="str">
        <f t="shared" si="97"/>
        <v>KOMPUTER</v>
      </c>
      <c r="U295" s="1218">
        <f t="shared" si="98"/>
        <v>4</v>
      </c>
      <c r="V295" s="1279">
        <f t="shared" si="104"/>
        <v>6218069.1927512353</v>
      </c>
      <c r="W295" s="1218">
        <f t="shared" si="105"/>
        <v>1</v>
      </c>
      <c r="X295" s="1280">
        <f t="shared" si="106"/>
        <v>6218069.1927512353</v>
      </c>
      <c r="Y295" s="1281">
        <f t="shared" si="107"/>
        <v>6218069.1927512353</v>
      </c>
      <c r="Z295" s="1279">
        <f t="shared" si="108"/>
        <v>6218069.1927512353</v>
      </c>
      <c r="AA295" s="1279">
        <f t="shared" si="109"/>
        <v>6218069.1927512353</v>
      </c>
      <c r="AB295" s="1279">
        <f t="shared" si="110"/>
        <v>0</v>
      </c>
      <c r="AC295" s="1279">
        <f t="shared" si="111"/>
        <v>0</v>
      </c>
      <c r="AD295" s="1282">
        <f t="shared" si="102"/>
        <v>0</v>
      </c>
      <c r="AE295" s="1218">
        <f t="shared" si="99"/>
        <v>2013</v>
      </c>
      <c r="AF295" s="1283">
        <f t="shared" si="103"/>
        <v>0</v>
      </c>
      <c r="AG295" s="1284">
        <f t="shared" si="112"/>
        <v>24872276.771004941</v>
      </c>
      <c r="AH295" s="1285">
        <f t="shared" si="113"/>
        <v>24872276.771004941</v>
      </c>
      <c r="AI295" s="1286">
        <f t="shared" si="114"/>
        <v>24872276.771004941</v>
      </c>
      <c r="AJ295" s="1286">
        <f t="shared" si="115"/>
        <v>24872276.771004941</v>
      </c>
      <c r="AK295" s="1272"/>
      <c r="AL295" s="1203"/>
      <c r="AM295" s="1203"/>
      <c r="AN295" s="1203"/>
      <c r="AO295" s="1267"/>
      <c r="AP295" s="1268"/>
      <c r="AQ295" s="1268"/>
      <c r="AR295" s="1268"/>
    </row>
    <row r="296" spans="1:44" s="993" customFormat="1" ht="30" customHeight="1" x14ac:dyDescent="0.15">
      <c r="A296" s="1276" t="s">
        <v>1220</v>
      </c>
      <c r="B296" s="1276" t="str">
        <f t="shared" si="100"/>
        <v>02.06.03.05</v>
      </c>
      <c r="C296" s="1293">
        <v>270</v>
      </c>
      <c r="D296" s="1250" t="s">
        <v>340</v>
      </c>
      <c r="E296" s="1019" t="s">
        <v>1076</v>
      </c>
      <c r="F296" s="1041" t="s">
        <v>248</v>
      </c>
      <c r="G296" s="1250" t="s">
        <v>1140</v>
      </c>
      <c r="H296" s="1250"/>
      <c r="I296" s="1041" t="s">
        <v>495</v>
      </c>
      <c r="J296" s="1250">
        <v>2013</v>
      </c>
      <c r="K296" s="1041"/>
      <c r="L296" s="1041"/>
      <c r="M296" s="1041"/>
      <c r="N296" s="1041"/>
      <c r="O296" s="1041"/>
      <c r="P296" s="1250" t="s">
        <v>130</v>
      </c>
      <c r="Q296" s="1277">
        <v>7675255.3542009881</v>
      </c>
      <c r="R296" s="1256"/>
      <c r="S296" s="1278" t="str">
        <f t="shared" si="101"/>
        <v>2.06.03</v>
      </c>
      <c r="T296" s="1219" t="str">
        <f t="shared" si="97"/>
        <v>KOMPUTER</v>
      </c>
      <c r="U296" s="1218">
        <f t="shared" si="98"/>
        <v>4</v>
      </c>
      <c r="V296" s="1279">
        <f t="shared" si="104"/>
        <v>1918813.838550247</v>
      </c>
      <c r="W296" s="1218">
        <f t="shared" si="105"/>
        <v>1</v>
      </c>
      <c r="X296" s="1280">
        <f t="shared" si="106"/>
        <v>1918813.838550247</v>
      </c>
      <c r="Y296" s="1281">
        <f t="shared" si="107"/>
        <v>1918813.838550247</v>
      </c>
      <c r="Z296" s="1279">
        <f t="shared" si="108"/>
        <v>1918813.838550247</v>
      </c>
      <c r="AA296" s="1279">
        <f t="shared" si="109"/>
        <v>1918813.838550247</v>
      </c>
      <c r="AB296" s="1279">
        <f t="shared" si="110"/>
        <v>0</v>
      </c>
      <c r="AC296" s="1279">
        <f t="shared" si="111"/>
        <v>0</v>
      </c>
      <c r="AD296" s="1282">
        <f t="shared" si="102"/>
        <v>0</v>
      </c>
      <c r="AE296" s="1218">
        <f t="shared" si="99"/>
        <v>2013</v>
      </c>
      <c r="AF296" s="1283">
        <f t="shared" si="103"/>
        <v>0</v>
      </c>
      <c r="AG296" s="1284">
        <f t="shared" si="112"/>
        <v>7675255.3542009881</v>
      </c>
      <c r="AH296" s="1285">
        <f t="shared" si="113"/>
        <v>7675255.3542009881</v>
      </c>
      <c r="AI296" s="1286">
        <f t="shared" si="114"/>
        <v>7675255.3542009881</v>
      </c>
      <c r="AJ296" s="1286">
        <f t="shared" si="115"/>
        <v>7675255.3542009881</v>
      </c>
      <c r="AK296" s="1272"/>
      <c r="AL296" s="1203"/>
      <c r="AM296" s="1203"/>
      <c r="AN296" s="1203"/>
      <c r="AO296" s="1267"/>
      <c r="AP296" s="1268"/>
      <c r="AQ296" s="1268"/>
      <c r="AR296" s="1268"/>
    </row>
    <row r="297" spans="1:44" s="993" customFormat="1" ht="30" customHeight="1" x14ac:dyDescent="0.15">
      <c r="A297" s="1276" t="s">
        <v>1220</v>
      </c>
      <c r="B297" s="1276" t="str">
        <f t="shared" si="100"/>
        <v>02.06.01.05</v>
      </c>
      <c r="C297" s="1293">
        <v>271</v>
      </c>
      <c r="D297" s="1250" t="s">
        <v>1211</v>
      </c>
      <c r="E297" s="1019" t="s">
        <v>627</v>
      </c>
      <c r="F297" s="1041" t="s">
        <v>598</v>
      </c>
      <c r="G297" s="1250" t="s">
        <v>606</v>
      </c>
      <c r="H297" s="1250"/>
      <c r="I297" s="1041" t="s">
        <v>259</v>
      </c>
      <c r="J297" s="1250">
        <v>2013</v>
      </c>
      <c r="K297" s="1041"/>
      <c r="L297" s="1041"/>
      <c r="M297" s="1041"/>
      <c r="N297" s="1041"/>
      <c r="O297" s="1041"/>
      <c r="P297" s="1250" t="s">
        <v>130</v>
      </c>
      <c r="Q297" s="1277">
        <v>8898846.7874794062</v>
      </c>
      <c r="R297" s="1256"/>
      <c r="S297" s="1278" t="str">
        <f t="shared" si="101"/>
        <v>2.06.01</v>
      </c>
      <c r="T297" s="1219" t="str">
        <f t="shared" si="97"/>
        <v>ALAT KANTOR</v>
      </c>
      <c r="U297" s="1218">
        <f t="shared" si="98"/>
        <v>5</v>
      </c>
      <c r="V297" s="1279">
        <f t="shared" si="104"/>
        <v>1779769.3574958812</v>
      </c>
      <c r="W297" s="1218">
        <f t="shared" si="105"/>
        <v>1</v>
      </c>
      <c r="X297" s="1280">
        <f t="shared" si="106"/>
        <v>1779769.3574958812</v>
      </c>
      <c r="Y297" s="1281">
        <f t="shared" si="107"/>
        <v>1779769.3574958812</v>
      </c>
      <c r="Z297" s="1279">
        <f t="shared" si="108"/>
        <v>1779769.3574958812</v>
      </c>
      <c r="AA297" s="1279">
        <f t="shared" si="109"/>
        <v>1779769.3574958812</v>
      </c>
      <c r="AB297" s="1279">
        <f t="shared" si="110"/>
        <v>1779769.3574958812</v>
      </c>
      <c r="AC297" s="1279">
        <f t="shared" si="111"/>
        <v>0</v>
      </c>
      <c r="AD297" s="1282">
        <f t="shared" si="102"/>
        <v>0</v>
      </c>
      <c r="AE297" s="1218">
        <f t="shared" si="99"/>
        <v>2013</v>
      </c>
      <c r="AF297" s="1283">
        <f t="shared" si="103"/>
        <v>0</v>
      </c>
      <c r="AG297" s="1284">
        <f t="shared" si="112"/>
        <v>7119077.4299835246</v>
      </c>
      <c r="AH297" s="1285">
        <f t="shared" si="113"/>
        <v>8898846.7874794062</v>
      </c>
      <c r="AI297" s="1286">
        <f t="shared" si="114"/>
        <v>8898846.7874794062</v>
      </c>
      <c r="AJ297" s="1286">
        <f t="shared" si="115"/>
        <v>8898846.7874794062</v>
      </c>
      <c r="AK297" s="1272"/>
      <c r="AL297" s="1203"/>
      <c r="AM297" s="1203"/>
      <c r="AN297" s="1203"/>
      <c r="AO297" s="1267"/>
      <c r="AP297" s="1268"/>
      <c r="AQ297" s="1268"/>
      <c r="AR297" s="1268"/>
    </row>
    <row r="298" spans="1:44" s="993" customFormat="1" ht="30" customHeight="1" x14ac:dyDescent="0.15">
      <c r="A298" s="1276" t="s">
        <v>1220</v>
      </c>
      <c r="B298" s="1276" t="str">
        <f t="shared" si="100"/>
        <v>02.06.02.01</v>
      </c>
      <c r="C298" s="1293">
        <v>272</v>
      </c>
      <c r="D298" s="1250" t="s">
        <v>341</v>
      </c>
      <c r="E298" s="1019" t="s">
        <v>1077</v>
      </c>
      <c r="F298" s="1041" t="s">
        <v>598</v>
      </c>
      <c r="G298" s="1250" t="s">
        <v>607</v>
      </c>
      <c r="H298" s="1250"/>
      <c r="I298" s="1041" t="s">
        <v>250</v>
      </c>
      <c r="J298" s="1250">
        <v>2013</v>
      </c>
      <c r="K298" s="1041"/>
      <c r="L298" s="1041"/>
      <c r="M298" s="1041"/>
      <c r="N298" s="1041"/>
      <c r="O298" s="1041"/>
      <c r="P298" s="1250" t="s">
        <v>130</v>
      </c>
      <c r="Q298" s="1277">
        <v>3893245.4695222406</v>
      </c>
      <c r="R298" s="1256"/>
      <c r="S298" s="1278" t="str">
        <f t="shared" si="101"/>
        <v>2.06.02</v>
      </c>
      <c r="T298" s="1219" t="str">
        <f t="shared" ref="T298:T344" si="116">VLOOKUP(S298,kelompok,2,0)</f>
        <v>ALAT RUMAH TANGGA</v>
      </c>
      <c r="U298" s="1218">
        <f t="shared" ref="U298:U344" si="117">VLOOKUP(S298,MASAMANFAAT,4,0)</f>
        <v>5</v>
      </c>
      <c r="V298" s="1279">
        <f t="shared" si="104"/>
        <v>778649.09390444809</v>
      </c>
      <c r="W298" s="1218">
        <f t="shared" si="105"/>
        <v>1</v>
      </c>
      <c r="X298" s="1280">
        <f t="shared" si="106"/>
        <v>778649.09390444809</v>
      </c>
      <c r="Y298" s="1281">
        <f t="shared" si="107"/>
        <v>778649.09390444809</v>
      </c>
      <c r="Z298" s="1279">
        <f t="shared" si="108"/>
        <v>778649.09390444809</v>
      </c>
      <c r="AA298" s="1279">
        <f t="shared" si="109"/>
        <v>778649.09390444809</v>
      </c>
      <c r="AB298" s="1279">
        <f t="shared" si="110"/>
        <v>778649.09390444809</v>
      </c>
      <c r="AC298" s="1279">
        <f t="shared" si="111"/>
        <v>0</v>
      </c>
      <c r="AD298" s="1282">
        <f t="shared" si="102"/>
        <v>0</v>
      </c>
      <c r="AE298" s="1218">
        <f t="shared" ref="AE298:AE337" si="118">J298</f>
        <v>2013</v>
      </c>
      <c r="AF298" s="1283">
        <f t="shared" si="103"/>
        <v>0</v>
      </c>
      <c r="AG298" s="1284">
        <f t="shared" si="112"/>
        <v>3114596.3756177924</v>
      </c>
      <c r="AH298" s="1285">
        <f t="shared" si="113"/>
        <v>3893245.4695222406</v>
      </c>
      <c r="AI298" s="1286">
        <f t="shared" si="114"/>
        <v>3893245.4695222406</v>
      </c>
      <c r="AJ298" s="1286">
        <f t="shared" si="115"/>
        <v>3893245.4695222406</v>
      </c>
      <c r="AK298" s="1272"/>
      <c r="AL298" s="1203"/>
      <c r="AM298" s="1203"/>
      <c r="AN298" s="1203"/>
      <c r="AO298" s="1267"/>
      <c r="AP298" s="1268"/>
      <c r="AQ298" s="1268"/>
      <c r="AR298" s="1268"/>
    </row>
    <row r="299" spans="1:44" s="993" customFormat="1" ht="30" customHeight="1" x14ac:dyDescent="0.15">
      <c r="A299" s="1276" t="s">
        <v>1220</v>
      </c>
      <c r="B299" s="1276" t="str">
        <f t="shared" si="100"/>
        <v>02.06.04.07</v>
      </c>
      <c r="C299" s="1293">
        <v>273</v>
      </c>
      <c r="D299" s="1250" t="s">
        <v>954</v>
      </c>
      <c r="E299" s="1019" t="s">
        <v>1078</v>
      </c>
      <c r="F299" s="1041" t="s">
        <v>248</v>
      </c>
      <c r="G299" s="1250" t="s">
        <v>609</v>
      </c>
      <c r="H299" s="1250"/>
      <c r="I299" s="1041" t="s">
        <v>250</v>
      </c>
      <c r="J299" s="1250">
        <v>2013</v>
      </c>
      <c r="K299" s="1041"/>
      <c r="L299" s="1041"/>
      <c r="M299" s="1041"/>
      <c r="N299" s="1041"/>
      <c r="O299" s="1041"/>
      <c r="P299" s="1250" t="s">
        <v>130</v>
      </c>
      <c r="Q299" s="1277">
        <v>2892125.2059308072</v>
      </c>
      <c r="R299" s="1256"/>
      <c r="S299" s="1278" t="str">
        <f t="shared" si="101"/>
        <v>2.06.04</v>
      </c>
      <c r="T299" s="1219" t="str">
        <f t="shared" si="116"/>
        <v>MEJA DAN KURSI KERJA/RAPAT PEJABAT</v>
      </c>
      <c r="U299" s="1218">
        <f t="shared" si="117"/>
        <v>5</v>
      </c>
      <c r="V299" s="1279">
        <f t="shared" si="104"/>
        <v>578425.04118616146</v>
      </c>
      <c r="W299" s="1218">
        <f t="shared" si="105"/>
        <v>1</v>
      </c>
      <c r="X299" s="1280">
        <f t="shared" si="106"/>
        <v>578425.04118616146</v>
      </c>
      <c r="Y299" s="1281">
        <f t="shared" si="107"/>
        <v>578425.04118616146</v>
      </c>
      <c r="Z299" s="1279">
        <f t="shared" si="108"/>
        <v>578425.04118616146</v>
      </c>
      <c r="AA299" s="1279">
        <f t="shared" si="109"/>
        <v>578425.04118616146</v>
      </c>
      <c r="AB299" s="1279">
        <f t="shared" si="110"/>
        <v>578425.04118616146</v>
      </c>
      <c r="AC299" s="1279">
        <f t="shared" si="111"/>
        <v>0</v>
      </c>
      <c r="AD299" s="1282">
        <f t="shared" si="102"/>
        <v>0</v>
      </c>
      <c r="AE299" s="1218">
        <f t="shared" si="118"/>
        <v>2013</v>
      </c>
      <c r="AF299" s="1283">
        <f t="shared" si="103"/>
        <v>0</v>
      </c>
      <c r="AG299" s="1284">
        <f t="shared" si="112"/>
        <v>2313700.1647446458</v>
      </c>
      <c r="AH299" s="1285">
        <f t="shared" si="113"/>
        <v>2892125.2059308072</v>
      </c>
      <c r="AI299" s="1286">
        <f t="shared" si="114"/>
        <v>2892125.2059308072</v>
      </c>
      <c r="AJ299" s="1286">
        <f t="shared" si="115"/>
        <v>2892125.2059308072</v>
      </c>
      <c r="AK299" s="1272"/>
      <c r="AL299" s="1203"/>
      <c r="AM299" s="1203"/>
      <c r="AN299" s="1203"/>
      <c r="AO299" s="1267"/>
      <c r="AP299" s="1268"/>
      <c r="AQ299" s="1268"/>
      <c r="AR299" s="1268"/>
    </row>
    <row r="300" spans="1:44" s="1330" customFormat="1" ht="30" customHeight="1" x14ac:dyDescent="0.2">
      <c r="A300" s="1300" t="s">
        <v>1220</v>
      </c>
      <c r="B300" s="1300" t="str">
        <f t="shared" si="100"/>
        <v>02.06.01.02</v>
      </c>
      <c r="C300" s="1293">
        <v>274</v>
      </c>
      <c r="D300" s="1305" t="s">
        <v>679</v>
      </c>
      <c r="E300" s="1035" t="s">
        <v>1079</v>
      </c>
      <c r="F300" s="1307" t="s">
        <v>248</v>
      </c>
      <c r="G300" s="1249" t="s">
        <v>1141</v>
      </c>
      <c r="H300" s="1250"/>
      <c r="I300" s="1249" t="s">
        <v>936</v>
      </c>
      <c r="J300" s="1250">
        <v>2014</v>
      </c>
      <c r="K300" s="1041"/>
      <c r="L300" s="1041"/>
      <c r="M300" s="1041"/>
      <c r="N300" s="1041"/>
      <c r="O300" s="1041"/>
      <c r="P300" s="1250" t="s">
        <v>130</v>
      </c>
      <c r="Q300" s="1248">
        <v>50203311.182595447</v>
      </c>
      <c r="R300" s="1256"/>
      <c r="S300" s="1278" t="str">
        <f t="shared" si="101"/>
        <v>2.06.01</v>
      </c>
      <c r="T300" s="1219" t="str">
        <f t="shared" si="116"/>
        <v>ALAT KANTOR</v>
      </c>
      <c r="U300" s="1218">
        <f t="shared" si="117"/>
        <v>5</v>
      </c>
      <c r="V300" s="1279">
        <f t="shared" si="104"/>
        <v>10040662.236519089</v>
      </c>
      <c r="W300" s="1218"/>
      <c r="X300" s="1280">
        <f t="shared" si="106"/>
        <v>0</v>
      </c>
      <c r="Y300" s="1281">
        <f t="shared" si="107"/>
        <v>10040662.236519089</v>
      </c>
      <c r="Z300" s="1279">
        <f t="shared" si="108"/>
        <v>10040662.236519089</v>
      </c>
      <c r="AA300" s="1279">
        <f t="shared" si="109"/>
        <v>10040662.236519089</v>
      </c>
      <c r="AB300" s="1279">
        <f t="shared" si="110"/>
        <v>10040662.236519089</v>
      </c>
      <c r="AC300" s="1279">
        <f t="shared" si="111"/>
        <v>10040662.236519089</v>
      </c>
      <c r="AD300" s="1282">
        <f t="shared" si="102"/>
        <v>0</v>
      </c>
      <c r="AE300" s="1218">
        <f t="shared" si="118"/>
        <v>2014</v>
      </c>
      <c r="AF300" s="1283">
        <f t="shared" si="103"/>
        <v>0</v>
      </c>
      <c r="AG300" s="1363">
        <f t="shared" si="112"/>
        <v>30121986.709557265</v>
      </c>
      <c r="AH300" s="1364">
        <f t="shared" si="113"/>
        <v>40162648.946076356</v>
      </c>
      <c r="AI300" s="1220">
        <f t="shared" si="114"/>
        <v>50203311.182595447</v>
      </c>
      <c r="AJ300" s="1220">
        <f t="shared" si="115"/>
        <v>50203311.182595447</v>
      </c>
      <c r="AK300" s="1350"/>
      <c r="AL300" s="1339"/>
      <c r="AM300" s="1339"/>
      <c r="AN300" s="1339"/>
      <c r="AO300" s="1341"/>
      <c r="AP300" s="1342"/>
      <c r="AQ300" s="1342"/>
      <c r="AR300" s="1342"/>
    </row>
    <row r="301" spans="1:44" s="1330" customFormat="1" ht="30" customHeight="1" x14ac:dyDescent="0.2">
      <c r="A301" s="1300" t="s">
        <v>1220</v>
      </c>
      <c r="B301" s="1300" t="str">
        <f t="shared" si="100"/>
        <v>02.06.01.05</v>
      </c>
      <c r="C301" s="1293">
        <v>275</v>
      </c>
      <c r="D301" s="1305" t="s">
        <v>680</v>
      </c>
      <c r="E301" s="1035" t="s">
        <v>1080</v>
      </c>
      <c r="F301" s="1307" t="s">
        <v>658</v>
      </c>
      <c r="G301" s="1249" t="s">
        <v>661</v>
      </c>
      <c r="H301" s="1250"/>
      <c r="I301" s="1249" t="s">
        <v>936</v>
      </c>
      <c r="J301" s="1250">
        <v>2014</v>
      </c>
      <c r="K301" s="1041"/>
      <c r="L301" s="1041"/>
      <c r="M301" s="1041"/>
      <c r="N301" s="1041"/>
      <c r="O301" s="1041"/>
      <c r="P301" s="1250" t="s">
        <v>130</v>
      </c>
      <c r="Q301" s="1248">
        <v>7020662.8290865999</v>
      </c>
      <c r="R301" s="1256"/>
      <c r="S301" s="1278" t="str">
        <f t="shared" si="101"/>
        <v>2.06.01</v>
      </c>
      <c r="T301" s="1219" t="str">
        <f t="shared" si="116"/>
        <v>ALAT KANTOR</v>
      </c>
      <c r="U301" s="1218">
        <f t="shared" si="117"/>
        <v>5</v>
      </c>
      <c r="V301" s="1279">
        <f t="shared" si="104"/>
        <v>1404132.56581732</v>
      </c>
      <c r="W301" s="1218"/>
      <c r="X301" s="1280">
        <f t="shared" si="106"/>
        <v>0</v>
      </c>
      <c r="Y301" s="1281">
        <f t="shared" si="107"/>
        <v>1404132.56581732</v>
      </c>
      <c r="Z301" s="1279">
        <f t="shared" si="108"/>
        <v>1404132.56581732</v>
      </c>
      <c r="AA301" s="1279">
        <f t="shared" si="109"/>
        <v>1404132.56581732</v>
      </c>
      <c r="AB301" s="1279">
        <f t="shared" si="110"/>
        <v>1404132.56581732</v>
      </c>
      <c r="AC301" s="1279">
        <f t="shared" si="111"/>
        <v>1404132.56581732</v>
      </c>
      <c r="AD301" s="1282">
        <f t="shared" si="102"/>
        <v>0</v>
      </c>
      <c r="AE301" s="1218">
        <f t="shared" si="118"/>
        <v>2014</v>
      </c>
      <c r="AF301" s="1283">
        <f t="shared" si="103"/>
        <v>0</v>
      </c>
      <c r="AG301" s="1363">
        <f t="shared" si="112"/>
        <v>4212397.6974519603</v>
      </c>
      <c r="AH301" s="1364">
        <f t="shared" si="113"/>
        <v>5616530.2632692801</v>
      </c>
      <c r="AI301" s="1220">
        <f t="shared" si="114"/>
        <v>7020662.8290865999</v>
      </c>
      <c r="AJ301" s="1220">
        <f t="shared" si="115"/>
        <v>7020662.8290865999</v>
      </c>
      <c r="AK301" s="1350"/>
      <c r="AL301" s="1339"/>
      <c r="AM301" s="1339"/>
      <c r="AN301" s="1339"/>
      <c r="AO301" s="1341"/>
      <c r="AP301" s="1342"/>
      <c r="AQ301" s="1342"/>
      <c r="AR301" s="1342"/>
    </row>
    <row r="302" spans="1:44" s="1330" customFormat="1" ht="30" customHeight="1" x14ac:dyDescent="0.2">
      <c r="A302" s="1300" t="s">
        <v>1220</v>
      </c>
      <c r="B302" s="1300" t="str">
        <f t="shared" si="100"/>
        <v>02.06.01.05</v>
      </c>
      <c r="C302" s="1293">
        <v>276</v>
      </c>
      <c r="D302" s="1305" t="s">
        <v>1211</v>
      </c>
      <c r="E302" s="1035" t="s">
        <v>1081</v>
      </c>
      <c r="F302" s="1307" t="s">
        <v>659</v>
      </c>
      <c r="G302" s="1249" t="s">
        <v>1142</v>
      </c>
      <c r="H302" s="1250"/>
      <c r="I302" s="1249" t="s">
        <v>936</v>
      </c>
      <c r="J302" s="1250">
        <v>2014</v>
      </c>
      <c r="K302" s="1041"/>
      <c r="L302" s="1041"/>
      <c r="M302" s="1041"/>
      <c r="N302" s="1041"/>
      <c r="O302" s="1041"/>
      <c r="P302" s="1250" t="s">
        <v>130</v>
      </c>
      <c r="Q302" s="1248">
        <v>45467149.75027512</v>
      </c>
      <c r="R302" s="1256"/>
      <c r="S302" s="1278" t="str">
        <f t="shared" si="101"/>
        <v>2.06.01</v>
      </c>
      <c r="T302" s="1219" t="str">
        <f t="shared" si="116"/>
        <v>ALAT KANTOR</v>
      </c>
      <c r="U302" s="1218">
        <f t="shared" si="117"/>
        <v>5</v>
      </c>
      <c r="V302" s="1279">
        <f t="shared" si="104"/>
        <v>9093429.9500550237</v>
      </c>
      <c r="W302" s="1218"/>
      <c r="X302" s="1280">
        <f t="shared" si="106"/>
        <v>0</v>
      </c>
      <c r="Y302" s="1281">
        <f t="shared" si="107"/>
        <v>9093429.9500550237</v>
      </c>
      <c r="Z302" s="1279">
        <f t="shared" si="108"/>
        <v>9093429.9500550237</v>
      </c>
      <c r="AA302" s="1279">
        <f t="shared" si="109"/>
        <v>9093429.9500550237</v>
      </c>
      <c r="AB302" s="1279">
        <f t="shared" si="110"/>
        <v>9093429.9500550237</v>
      </c>
      <c r="AC302" s="1279">
        <f t="shared" si="111"/>
        <v>9093429.9500550237</v>
      </c>
      <c r="AD302" s="1282">
        <f t="shared" si="102"/>
        <v>0</v>
      </c>
      <c r="AE302" s="1218">
        <f t="shared" si="118"/>
        <v>2014</v>
      </c>
      <c r="AF302" s="1283">
        <f t="shared" si="103"/>
        <v>0</v>
      </c>
      <c r="AG302" s="1363">
        <f t="shared" si="112"/>
        <v>27280289.850165069</v>
      </c>
      <c r="AH302" s="1364">
        <f t="shared" si="113"/>
        <v>36373719.800220095</v>
      </c>
      <c r="AI302" s="1220">
        <f t="shared" si="114"/>
        <v>45467149.75027512</v>
      </c>
      <c r="AJ302" s="1220">
        <f t="shared" si="115"/>
        <v>45467149.75027512</v>
      </c>
      <c r="AK302" s="1350"/>
      <c r="AL302" s="1339"/>
      <c r="AM302" s="1339"/>
      <c r="AN302" s="1339"/>
      <c r="AO302" s="1341"/>
      <c r="AP302" s="1342"/>
      <c r="AQ302" s="1342"/>
      <c r="AR302" s="1342"/>
    </row>
    <row r="303" spans="1:44" s="1330" customFormat="1" ht="30" customHeight="1" x14ac:dyDescent="0.2">
      <c r="A303" s="1300" t="s">
        <v>1220</v>
      </c>
      <c r="B303" s="1300" t="str">
        <f t="shared" si="100"/>
        <v>02.06.03.02</v>
      </c>
      <c r="C303" s="1293">
        <v>277</v>
      </c>
      <c r="D303" s="1250" t="s">
        <v>144</v>
      </c>
      <c r="E303" s="1035" t="s">
        <v>1082</v>
      </c>
      <c r="F303" s="1307" t="s">
        <v>658</v>
      </c>
      <c r="G303" s="1249" t="s">
        <v>1143</v>
      </c>
      <c r="H303" s="1250"/>
      <c r="I303" s="1249" t="s">
        <v>936</v>
      </c>
      <c r="J303" s="1250">
        <v>2014</v>
      </c>
      <c r="K303" s="1041"/>
      <c r="L303" s="1041"/>
      <c r="M303" s="1041"/>
      <c r="N303" s="1041"/>
      <c r="O303" s="1041"/>
      <c r="P303" s="1250" t="s">
        <v>130</v>
      </c>
      <c r="Q303" s="1248">
        <v>39820000</v>
      </c>
      <c r="R303" s="1256"/>
      <c r="S303" s="1278" t="str">
        <f t="shared" si="101"/>
        <v>2.06.03</v>
      </c>
      <c r="T303" s="1219" t="str">
        <f t="shared" si="116"/>
        <v>KOMPUTER</v>
      </c>
      <c r="U303" s="1218">
        <f t="shared" si="117"/>
        <v>4</v>
      </c>
      <c r="V303" s="1279">
        <f t="shared" si="104"/>
        <v>9955000</v>
      </c>
      <c r="W303" s="1218"/>
      <c r="X303" s="1280">
        <f t="shared" si="106"/>
        <v>0</v>
      </c>
      <c r="Y303" s="1281">
        <f t="shared" si="107"/>
        <v>9955000</v>
      </c>
      <c r="Z303" s="1279">
        <f t="shared" si="108"/>
        <v>9955000</v>
      </c>
      <c r="AA303" s="1279">
        <f t="shared" si="109"/>
        <v>9955000</v>
      </c>
      <c r="AB303" s="1279">
        <f t="shared" si="110"/>
        <v>9955000</v>
      </c>
      <c r="AC303" s="1279">
        <f t="shared" si="111"/>
        <v>0</v>
      </c>
      <c r="AD303" s="1282">
        <f t="shared" si="102"/>
        <v>0</v>
      </c>
      <c r="AE303" s="1218">
        <f t="shared" si="118"/>
        <v>2014</v>
      </c>
      <c r="AF303" s="1283">
        <f t="shared" si="103"/>
        <v>0</v>
      </c>
      <c r="AG303" s="1363">
        <f t="shared" si="112"/>
        <v>29865000</v>
      </c>
      <c r="AH303" s="1364">
        <f t="shared" si="113"/>
        <v>39820000</v>
      </c>
      <c r="AI303" s="1220">
        <f t="shared" si="114"/>
        <v>39820000</v>
      </c>
      <c r="AJ303" s="1220">
        <f t="shared" si="115"/>
        <v>39820000</v>
      </c>
      <c r="AK303" s="1350"/>
      <c r="AL303" s="1339"/>
      <c r="AM303" s="1339"/>
      <c r="AN303" s="1339"/>
      <c r="AO303" s="1341"/>
      <c r="AP303" s="1342"/>
      <c r="AQ303" s="1342"/>
      <c r="AR303" s="1342"/>
    </row>
    <row r="304" spans="1:44" s="1330" customFormat="1" ht="30" customHeight="1" x14ac:dyDescent="0.2">
      <c r="A304" s="1300" t="s">
        <v>1220</v>
      </c>
      <c r="B304" s="1300" t="str">
        <f t="shared" si="100"/>
        <v>02.06.03.02</v>
      </c>
      <c r="C304" s="1293">
        <v>278</v>
      </c>
      <c r="D304" s="1041" t="s">
        <v>224</v>
      </c>
      <c r="E304" s="1035" t="s">
        <v>1071</v>
      </c>
      <c r="F304" s="1307" t="s">
        <v>248</v>
      </c>
      <c r="G304" s="1249" t="s">
        <v>1144</v>
      </c>
      <c r="H304" s="1250"/>
      <c r="I304" s="1249" t="s">
        <v>936</v>
      </c>
      <c r="J304" s="1250">
        <v>2014</v>
      </c>
      <c r="K304" s="1041"/>
      <c r="L304" s="1041"/>
      <c r="M304" s="1041"/>
      <c r="N304" s="1041"/>
      <c r="O304" s="1041"/>
      <c r="P304" s="1250" t="s">
        <v>130</v>
      </c>
      <c r="Q304" s="1248">
        <v>19965000</v>
      </c>
      <c r="R304" s="1256"/>
      <c r="S304" s="1278" t="str">
        <f t="shared" si="101"/>
        <v>2.06.03</v>
      </c>
      <c r="T304" s="1219" t="str">
        <f t="shared" si="116"/>
        <v>KOMPUTER</v>
      </c>
      <c r="U304" s="1218">
        <f t="shared" si="117"/>
        <v>4</v>
      </c>
      <c r="V304" s="1279">
        <f t="shared" si="104"/>
        <v>4991250</v>
      </c>
      <c r="W304" s="1218"/>
      <c r="X304" s="1280">
        <f t="shared" si="106"/>
        <v>0</v>
      </c>
      <c r="Y304" s="1281">
        <f t="shared" si="107"/>
        <v>4991250</v>
      </c>
      <c r="Z304" s="1279">
        <f t="shared" si="108"/>
        <v>4991250</v>
      </c>
      <c r="AA304" s="1279">
        <f t="shared" si="109"/>
        <v>4991250</v>
      </c>
      <c r="AB304" s="1279">
        <f t="shared" si="110"/>
        <v>4991250</v>
      </c>
      <c r="AC304" s="1279">
        <f t="shared" si="111"/>
        <v>0</v>
      </c>
      <c r="AD304" s="1282">
        <f t="shared" si="102"/>
        <v>0</v>
      </c>
      <c r="AE304" s="1218">
        <f t="shared" si="118"/>
        <v>2014</v>
      </c>
      <c r="AF304" s="1283">
        <f t="shared" si="103"/>
        <v>0</v>
      </c>
      <c r="AG304" s="1363">
        <f t="shared" si="112"/>
        <v>14973750</v>
      </c>
      <c r="AH304" s="1364">
        <f t="shared" si="113"/>
        <v>19965000</v>
      </c>
      <c r="AI304" s="1220">
        <f t="shared" si="114"/>
        <v>19965000</v>
      </c>
      <c r="AJ304" s="1220">
        <f t="shared" si="115"/>
        <v>19965000</v>
      </c>
      <c r="AK304" s="1350"/>
      <c r="AL304" s="1339"/>
      <c r="AM304" s="1339"/>
      <c r="AN304" s="1339"/>
      <c r="AO304" s="1341"/>
      <c r="AP304" s="1342"/>
      <c r="AQ304" s="1342"/>
      <c r="AR304" s="1342"/>
    </row>
    <row r="305" spans="1:44" s="1330" customFormat="1" ht="30" customHeight="1" x14ac:dyDescent="0.2">
      <c r="A305" s="1300" t="s">
        <v>1220</v>
      </c>
      <c r="B305" s="1300" t="str">
        <f t="shared" si="100"/>
        <v>02.06.03.02</v>
      </c>
      <c r="C305" s="1293">
        <v>279</v>
      </c>
      <c r="D305" s="1041" t="s">
        <v>224</v>
      </c>
      <c r="E305" s="1035" t="s">
        <v>1075</v>
      </c>
      <c r="F305" s="1307" t="s">
        <v>248</v>
      </c>
      <c r="G305" s="1249" t="s">
        <v>1145</v>
      </c>
      <c r="H305" s="1250"/>
      <c r="I305" s="1249" t="s">
        <v>936</v>
      </c>
      <c r="J305" s="1250">
        <v>2014</v>
      </c>
      <c r="K305" s="1041"/>
      <c r="L305" s="1041"/>
      <c r="M305" s="1041"/>
      <c r="N305" s="1041"/>
      <c r="O305" s="1041"/>
      <c r="P305" s="1250" t="s">
        <v>130</v>
      </c>
      <c r="Q305" s="1248">
        <v>25100479.156989474</v>
      </c>
      <c r="R305" s="1256"/>
      <c r="S305" s="1278" t="str">
        <f t="shared" si="101"/>
        <v>2.06.03</v>
      </c>
      <c r="T305" s="1219" t="str">
        <f t="shared" si="116"/>
        <v>KOMPUTER</v>
      </c>
      <c r="U305" s="1218">
        <f t="shared" si="117"/>
        <v>4</v>
      </c>
      <c r="V305" s="1279">
        <f t="shared" si="104"/>
        <v>6275119.7892473685</v>
      </c>
      <c r="W305" s="1218"/>
      <c r="X305" s="1280">
        <f t="shared" si="106"/>
        <v>0</v>
      </c>
      <c r="Y305" s="1281">
        <f t="shared" si="107"/>
        <v>6275119.7892473685</v>
      </c>
      <c r="Z305" s="1279">
        <f t="shared" si="108"/>
        <v>6275119.7892473685</v>
      </c>
      <c r="AA305" s="1279">
        <f t="shared" si="109"/>
        <v>6275119.7892473685</v>
      </c>
      <c r="AB305" s="1279">
        <f t="shared" si="110"/>
        <v>6275119.7892473685</v>
      </c>
      <c r="AC305" s="1279">
        <f t="shared" si="111"/>
        <v>0</v>
      </c>
      <c r="AD305" s="1282">
        <f t="shared" si="102"/>
        <v>0</v>
      </c>
      <c r="AE305" s="1218">
        <f t="shared" si="118"/>
        <v>2014</v>
      </c>
      <c r="AF305" s="1283">
        <f t="shared" si="103"/>
        <v>0</v>
      </c>
      <c r="AG305" s="1363">
        <f t="shared" si="112"/>
        <v>18825359.367742106</v>
      </c>
      <c r="AH305" s="1364">
        <f t="shared" si="113"/>
        <v>25100479.156989474</v>
      </c>
      <c r="AI305" s="1220">
        <f t="shared" si="114"/>
        <v>25100479.156989474</v>
      </c>
      <c r="AJ305" s="1220">
        <f t="shared" si="115"/>
        <v>25100479.156989474</v>
      </c>
      <c r="AK305" s="1350"/>
      <c r="AL305" s="1339"/>
      <c r="AM305" s="1339"/>
      <c r="AN305" s="1339"/>
      <c r="AO305" s="1341"/>
      <c r="AP305" s="1342"/>
      <c r="AQ305" s="1342"/>
      <c r="AR305" s="1342"/>
    </row>
    <row r="306" spans="1:44" s="1330" customFormat="1" ht="30" customHeight="1" x14ac:dyDescent="0.2">
      <c r="A306" s="1300" t="s">
        <v>1220</v>
      </c>
      <c r="B306" s="1300" t="str">
        <f t="shared" si="100"/>
        <v>02.06.04.07</v>
      </c>
      <c r="C306" s="1293">
        <v>280</v>
      </c>
      <c r="D306" s="1250" t="s">
        <v>954</v>
      </c>
      <c r="E306" s="1035" t="s">
        <v>1078</v>
      </c>
      <c r="F306" s="1307" t="s">
        <v>659</v>
      </c>
      <c r="G306" s="1249" t="s">
        <v>249</v>
      </c>
      <c r="H306" s="1250"/>
      <c r="I306" s="1249" t="s">
        <v>936</v>
      </c>
      <c r="J306" s="1250">
        <v>2014</v>
      </c>
      <c r="K306" s="1041"/>
      <c r="L306" s="1041"/>
      <c r="M306" s="1041"/>
      <c r="N306" s="1041"/>
      <c r="O306" s="1041"/>
      <c r="P306" s="1250" t="s">
        <v>130</v>
      </c>
      <c r="Q306" s="1248">
        <v>8755981.1012753993</v>
      </c>
      <c r="R306" s="1256"/>
      <c r="S306" s="1278" t="str">
        <f t="shared" si="101"/>
        <v>2.06.04</v>
      </c>
      <c r="T306" s="1219" t="str">
        <f t="shared" si="116"/>
        <v>MEJA DAN KURSI KERJA/RAPAT PEJABAT</v>
      </c>
      <c r="U306" s="1218">
        <f t="shared" si="117"/>
        <v>5</v>
      </c>
      <c r="V306" s="1279">
        <f t="shared" si="104"/>
        <v>1751196.2202550799</v>
      </c>
      <c r="W306" s="1218"/>
      <c r="X306" s="1280">
        <f t="shared" si="106"/>
        <v>0</v>
      </c>
      <c r="Y306" s="1281">
        <f t="shared" si="107"/>
        <v>1751196.2202550799</v>
      </c>
      <c r="Z306" s="1279">
        <f t="shared" si="108"/>
        <v>1751196.2202550799</v>
      </c>
      <c r="AA306" s="1279">
        <f t="shared" si="109"/>
        <v>1751196.2202550799</v>
      </c>
      <c r="AB306" s="1279">
        <f t="shared" si="110"/>
        <v>1751196.2202550799</v>
      </c>
      <c r="AC306" s="1279">
        <f t="shared" si="111"/>
        <v>1751196.2202550799</v>
      </c>
      <c r="AD306" s="1282">
        <f t="shared" si="102"/>
        <v>0</v>
      </c>
      <c r="AE306" s="1218">
        <f t="shared" si="118"/>
        <v>2014</v>
      </c>
      <c r="AF306" s="1283">
        <f t="shared" si="103"/>
        <v>0</v>
      </c>
      <c r="AG306" s="1363">
        <f t="shared" si="112"/>
        <v>5253588.66076524</v>
      </c>
      <c r="AH306" s="1364">
        <f t="shared" si="113"/>
        <v>7004784.8810203196</v>
      </c>
      <c r="AI306" s="1220">
        <f t="shared" si="114"/>
        <v>8755981.1012753993</v>
      </c>
      <c r="AJ306" s="1220">
        <f t="shared" si="115"/>
        <v>8755981.1012753993</v>
      </c>
      <c r="AK306" s="1350"/>
      <c r="AL306" s="1339"/>
      <c r="AM306" s="1339"/>
      <c r="AN306" s="1339"/>
      <c r="AO306" s="1341"/>
      <c r="AP306" s="1342"/>
      <c r="AQ306" s="1342"/>
      <c r="AR306" s="1342"/>
    </row>
    <row r="307" spans="1:44" s="1330" customFormat="1" ht="30" customHeight="1" x14ac:dyDescent="0.2">
      <c r="A307" s="1300" t="s">
        <v>1220</v>
      </c>
      <c r="B307" s="1300" t="str">
        <f t="shared" si="100"/>
        <v>02.06.03.06</v>
      </c>
      <c r="C307" s="1293">
        <v>281</v>
      </c>
      <c r="D307" s="1305" t="s">
        <v>682</v>
      </c>
      <c r="E307" s="1035" t="s">
        <v>1083</v>
      </c>
      <c r="F307" s="1307" t="s">
        <v>248</v>
      </c>
      <c r="G307" s="1249" t="s">
        <v>128</v>
      </c>
      <c r="H307" s="1250"/>
      <c r="I307" s="1249" t="s">
        <v>936</v>
      </c>
      <c r="J307" s="1250">
        <v>2014</v>
      </c>
      <c r="K307" s="1041"/>
      <c r="L307" s="1041"/>
      <c r="M307" s="1041"/>
      <c r="N307" s="1041"/>
      <c r="O307" s="1041"/>
      <c r="P307" s="1250" t="s">
        <v>130</v>
      </c>
      <c r="Q307" s="1248">
        <v>102295785.59859431</v>
      </c>
      <c r="R307" s="1256"/>
      <c r="S307" s="1278" t="str">
        <f t="shared" si="101"/>
        <v>2.06.03</v>
      </c>
      <c r="T307" s="1219" t="str">
        <f t="shared" si="116"/>
        <v>KOMPUTER</v>
      </c>
      <c r="U307" s="1218">
        <f t="shared" si="117"/>
        <v>4</v>
      </c>
      <c r="V307" s="1279">
        <f t="shared" si="104"/>
        <v>25573946.399648577</v>
      </c>
      <c r="W307" s="1218"/>
      <c r="X307" s="1280">
        <f t="shared" si="106"/>
        <v>0</v>
      </c>
      <c r="Y307" s="1281">
        <f t="shared" si="107"/>
        <v>25573946.399648577</v>
      </c>
      <c r="Z307" s="1279">
        <f t="shared" si="108"/>
        <v>25573946.399648577</v>
      </c>
      <c r="AA307" s="1279">
        <f t="shared" si="109"/>
        <v>25573946.399648577</v>
      </c>
      <c r="AB307" s="1279">
        <f t="shared" si="110"/>
        <v>25573946.399648577</v>
      </c>
      <c r="AC307" s="1279">
        <f t="shared" si="111"/>
        <v>0</v>
      </c>
      <c r="AD307" s="1282">
        <f t="shared" si="102"/>
        <v>0</v>
      </c>
      <c r="AE307" s="1218">
        <f t="shared" si="118"/>
        <v>2014</v>
      </c>
      <c r="AF307" s="1283">
        <f t="shared" si="103"/>
        <v>0</v>
      </c>
      <c r="AG307" s="1363">
        <f t="shared" si="112"/>
        <v>76721839.198945731</v>
      </c>
      <c r="AH307" s="1364">
        <f t="shared" si="113"/>
        <v>102295785.59859431</v>
      </c>
      <c r="AI307" s="1220">
        <f t="shared" si="114"/>
        <v>102295785.59859431</v>
      </c>
      <c r="AJ307" s="1220">
        <f t="shared" si="115"/>
        <v>102295785.59859431</v>
      </c>
      <c r="AK307" s="1350"/>
      <c r="AL307" s="1339"/>
      <c r="AM307" s="1339"/>
      <c r="AN307" s="1339"/>
      <c r="AO307" s="1341"/>
      <c r="AP307" s="1342"/>
      <c r="AQ307" s="1342"/>
      <c r="AR307" s="1342"/>
    </row>
    <row r="308" spans="1:44" s="1330" customFormat="1" ht="30" customHeight="1" x14ac:dyDescent="0.2">
      <c r="A308" s="1300" t="s">
        <v>1220</v>
      </c>
      <c r="B308" s="1300" t="str">
        <f t="shared" si="100"/>
        <v>02.06.03.06</v>
      </c>
      <c r="C308" s="1293">
        <v>282</v>
      </c>
      <c r="D308" s="1250" t="s">
        <v>682</v>
      </c>
      <c r="E308" s="1035" t="s">
        <v>1084</v>
      </c>
      <c r="F308" s="1307" t="s">
        <v>248</v>
      </c>
      <c r="G308" s="1249" t="s">
        <v>128</v>
      </c>
      <c r="H308" s="1250"/>
      <c r="I308" s="1249" t="s">
        <v>936</v>
      </c>
      <c r="J308" s="1250">
        <v>2014</v>
      </c>
      <c r="K308" s="1041"/>
      <c r="L308" s="1041"/>
      <c r="M308" s="1041"/>
      <c r="N308" s="1041"/>
      <c r="O308" s="1041"/>
      <c r="P308" s="1250" t="s">
        <v>130</v>
      </c>
      <c r="Q308" s="1248">
        <v>94683639.588619217</v>
      </c>
      <c r="R308" s="1256"/>
      <c r="S308" s="1278" t="str">
        <f t="shared" si="101"/>
        <v>2.06.03</v>
      </c>
      <c r="T308" s="1219" t="str">
        <f t="shared" si="116"/>
        <v>KOMPUTER</v>
      </c>
      <c r="U308" s="1218">
        <f t="shared" si="117"/>
        <v>4</v>
      </c>
      <c r="V308" s="1279">
        <f t="shared" si="104"/>
        <v>23670909.897154804</v>
      </c>
      <c r="W308" s="1218"/>
      <c r="X308" s="1280">
        <f t="shared" si="106"/>
        <v>0</v>
      </c>
      <c r="Y308" s="1281">
        <f t="shared" si="107"/>
        <v>23670909.897154804</v>
      </c>
      <c r="Z308" s="1279">
        <f t="shared" si="108"/>
        <v>23670909.897154804</v>
      </c>
      <c r="AA308" s="1279">
        <f t="shared" si="109"/>
        <v>23670909.897154804</v>
      </c>
      <c r="AB308" s="1279">
        <f t="shared" si="110"/>
        <v>23670909.897154804</v>
      </c>
      <c r="AC308" s="1279">
        <f t="shared" si="111"/>
        <v>0</v>
      </c>
      <c r="AD308" s="1282">
        <f t="shared" si="102"/>
        <v>0</v>
      </c>
      <c r="AE308" s="1218">
        <f t="shared" si="118"/>
        <v>2014</v>
      </c>
      <c r="AF308" s="1283">
        <f t="shared" si="103"/>
        <v>0</v>
      </c>
      <c r="AG308" s="1363">
        <f t="shared" si="112"/>
        <v>71012729.691464409</v>
      </c>
      <c r="AH308" s="1364">
        <f t="shared" si="113"/>
        <v>94683639.588619217</v>
      </c>
      <c r="AI308" s="1220">
        <f t="shared" si="114"/>
        <v>94683639.588619217</v>
      </c>
      <c r="AJ308" s="1220">
        <f t="shared" si="115"/>
        <v>94683639.588619217</v>
      </c>
      <c r="AK308" s="1350"/>
      <c r="AL308" s="1339"/>
      <c r="AM308" s="1339"/>
      <c r="AN308" s="1339"/>
      <c r="AO308" s="1341"/>
      <c r="AP308" s="1342"/>
      <c r="AQ308" s="1342"/>
      <c r="AR308" s="1342"/>
    </row>
    <row r="309" spans="1:44" s="1330" customFormat="1" ht="43" customHeight="1" x14ac:dyDescent="0.2">
      <c r="A309" s="1300" t="s">
        <v>1220</v>
      </c>
      <c r="B309" s="1300" t="str">
        <f t="shared" si="100"/>
        <v>02.06.03.06</v>
      </c>
      <c r="C309" s="1293">
        <v>283</v>
      </c>
      <c r="D309" s="1250" t="s">
        <v>682</v>
      </c>
      <c r="E309" s="1035" t="s">
        <v>1085</v>
      </c>
      <c r="F309" s="1307" t="s">
        <v>248</v>
      </c>
      <c r="G309" s="1249" t="s">
        <v>128</v>
      </c>
      <c r="H309" s="1250"/>
      <c r="I309" s="1249" t="s">
        <v>936</v>
      </c>
      <c r="J309" s="1250">
        <v>2014</v>
      </c>
      <c r="K309" s="1041"/>
      <c r="L309" s="1041"/>
      <c r="M309" s="1041"/>
      <c r="N309" s="1041"/>
      <c r="O309" s="1041"/>
      <c r="P309" s="1250" t="s">
        <v>130</v>
      </c>
      <c r="Q309" s="1248">
        <v>146375508.90017769</v>
      </c>
      <c r="R309" s="1256"/>
      <c r="S309" s="1278" t="str">
        <f t="shared" si="101"/>
        <v>2.06.03</v>
      </c>
      <c r="T309" s="1219" t="str">
        <f t="shared" si="116"/>
        <v>KOMPUTER</v>
      </c>
      <c r="U309" s="1218">
        <f t="shared" si="117"/>
        <v>4</v>
      </c>
      <c r="V309" s="1279">
        <f t="shared" si="104"/>
        <v>36593877.225044422</v>
      </c>
      <c r="W309" s="1218"/>
      <c r="X309" s="1280">
        <f t="shared" si="106"/>
        <v>0</v>
      </c>
      <c r="Y309" s="1281">
        <f t="shared" si="107"/>
        <v>36593877.225044422</v>
      </c>
      <c r="Z309" s="1279">
        <f t="shared" si="108"/>
        <v>36593877.225044422</v>
      </c>
      <c r="AA309" s="1279">
        <f t="shared" si="109"/>
        <v>36593877.225044422</v>
      </c>
      <c r="AB309" s="1279">
        <f t="shared" si="110"/>
        <v>36593877.225044422</v>
      </c>
      <c r="AC309" s="1279">
        <f t="shared" si="111"/>
        <v>0</v>
      </c>
      <c r="AD309" s="1282">
        <f t="shared" si="102"/>
        <v>0</v>
      </c>
      <c r="AE309" s="1218">
        <f t="shared" si="118"/>
        <v>2014</v>
      </c>
      <c r="AF309" s="1283">
        <f t="shared" si="103"/>
        <v>0</v>
      </c>
      <c r="AG309" s="1363">
        <f t="shared" si="112"/>
        <v>109781631.67513326</v>
      </c>
      <c r="AH309" s="1364">
        <f t="shared" si="113"/>
        <v>146375508.90017769</v>
      </c>
      <c r="AI309" s="1220">
        <f t="shared" si="114"/>
        <v>146375508.90017769</v>
      </c>
      <c r="AJ309" s="1220">
        <f t="shared" si="115"/>
        <v>146375508.90017769</v>
      </c>
      <c r="AK309" s="1350"/>
      <c r="AL309" s="1339"/>
      <c r="AM309" s="1339"/>
      <c r="AN309" s="1339"/>
      <c r="AO309" s="1341"/>
      <c r="AP309" s="1342"/>
      <c r="AQ309" s="1342"/>
      <c r="AR309" s="1342"/>
    </row>
    <row r="310" spans="1:44" s="1330" customFormat="1" ht="43" customHeight="1" x14ac:dyDescent="0.2">
      <c r="A310" s="1300" t="s">
        <v>1220</v>
      </c>
      <c r="B310" s="1300" t="str">
        <f t="shared" si="100"/>
        <v>02.06.03.06</v>
      </c>
      <c r="C310" s="1293">
        <v>284</v>
      </c>
      <c r="D310" s="1250" t="s">
        <v>682</v>
      </c>
      <c r="E310" s="1035" t="s">
        <v>1086</v>
      </c>
      <c r="F310" s="1307" t="s">
        <v>248</v>
      </c>
      <c r="G310" s="1249" t="s">
        <v>128</v>
      </c>
      <c r="H310" s="1250"/>
      <c r="I310" s="1249" t="s">
        <v>936</v>
      </c>
      <c r="J310" s="1250">
        <v>2014</v>
      </c>
      <c r="K310" s="1041"/>
      <c r="L310" s="1041"/>
      <c r="M310" s="1041"/>
      <c r="N310" s="1041"/>
      <c r="O310" s="1041"/>
      <c r="P310" s="1250" t="s">
        <v>130</v>
      </c>
      <c r="Q310" s="1248">
        <v>88597778.426230296</v>
      </c>
      <c r="R310" s="1256"/>
      <c r="S310" s="1278" t="str">
        <f t="shared" si="101"/>
        <v>2.06.03</v>
      </c>
      <c r="T310" s="1219" t="str">
        <f t="shared" si="116"/>
        <v>KOMPUTER</v>
      </c>
      <c r="U310" s="1218">
        <f t="shared" si="117"/>
        <v>4</v>
      </c>
      <c r="V310" s="1279">
        <f t="shared" si="104"/>
        <v>22149444.606557574</v>
      </c>
      <c r="W310" s="1218"/>
      <c r="X310" s="1280">
        <f t="shared" si="106"/>
        <v>0</v>
      </c>
      <c r="Y310" s="1281">
        <f t="shared" si="107"/>
        <v>22149444.606557574</v>
      </c>
      <c r="Z310" s="1279">
        <f t="shared" si="108"/>
        <v>22149444.606557574</v>
      </c>
      <c r="AA310" s="1279">
        <f t="shared" si="109"/>
        <v>22149444.606557574</v>
      </c>
      <c r="AB310" s="1279">
        <f t="shared" si="110"/>
        <v>22149444.606557574</v>
      </c>
      <c r="AC310" s="1279">
        <f t="shared" si="111"/>
        <v>0</v>
      </c>
      <c r="AD310" s="1282">
        <f t="shared" si="102"/>
        <v>0</v>
      </c>
      <c r="AE310" s="1218">
        <f t="shared" si="118"/>
        <v>2014</v>
      </c>
      <c r="AF310" s="1283">
        <f t="shared" si="103"/>
        <v>0</v>
      </c>
      <c r="AG310" s="1363">
        <f t="shared" si="112"/>
        <v>66448333.819672719</v>
      </c>
      <c r="AH310" s="1364">
        <f t="shared" si="113"/>
        <v>88597778.426230296</v>
      </c>
      <c r="AI310" s="1220">
        <f t="shared" si="114"/>
        <v>88597778.426230296</v>
      </c>
      <c r="AJ310" s="1220">
        <f t="shared" si="115"/>
        <v>88597778.426230296</v>
      </c>
      <c r="AK310" s="1350"/>
      <c r="AL310" s="1339"/>
      <c r="AM310" s="1339"/>
      <c r="AN310" s="1339"/>
      <c r="AO310" s="1341"/>
      <c r="AP310" s="1342"/>
      <c r="AQ310" s="1342"/>
      <c r="AR310" s="1342"/>
    </row>
    <row r="311" spans="1:44" s="1330" customFormat="1" ht="43" customHeight="1" x14ac:dyDescent="0.2">
      <c r="A311" s="1300" t="s">
        <v>1220</v>
      </c>
      <c r="B311" s="1300" t="str">
        <f t="shared" si="100"/>
        <v>02.06.03.06</v>
      </c>
      <c r="C311" s="1293">
        <v>285</v>
      </c>
      <c r="D311" s="1250" t="s">
        <v>682</v>
      </c>
      <c r="E311" s="1035" t="s">
        <v>1087</v>
      </c>
      <c r="F311" s="1307" t="s">
        <v>248</v>
      </c>
      <c r="G311" s="1249" t="s">
        <v>128</v>
      </c>
      <c r="H311" s="1250"/>
      <c r="I311" s="1249" t="s">
        <v>936</v>
      </c>
      <c r="J311" s="1250">
        <v>2014</v>
      </c>
      <c r="K311" s="1041"/>
      <c r="L311" s="1041"/>
      <c r="M311" s="1041"/>
      <c r="N311" s="1041"/>
      <c r="O311" s="1041"/>
      <c r="P311" s="1250" t="s">
        <v>130</v>
      </c>
      <c r="Q311" s="1248">
        <v>96218076.372598127</v>
      </c>
      <c r="R311" s="1256"/>
      <c r="S311" s="1278" t="str">
        <f t="shared" si="101"/>
        <v>2.06.03</v>
      </c>
      <c r="T311" s="1219" t="str">
        <f t="shared" si="116"/>
        <v>KOMPUTER</v>
      </c>
      <c r="U311" s="1218">
        <f t="shared" si="117"/>
        <v>4</v>
      </c>
      <c r="V311" s="1279">
        <f t="shared" si="104"/>
        <v>24054519.093149532</v>
      </c>
      <c r="W311" s="1218"/>
      <c r="X311" s="1280">
        <f t="shared" si="106"/>
        <v>0</v>
      </c>
      <c r="Y311" s="1281">
        <f t="shared" si="107"/>
        <v>24054519.093149532</v>
      </c>
      <c r="Z311" s="1279">
        <f t="shared" si="108"/>
        <v>24054519.093149532</v>
      </c>
      <c r="AA311" s="1279">
        <f t="shared" si="109"/>
        <v>24054519.093149532</v>
      </c>
      <c r="AB311" s="1279">
        <f t="shared" si="110"/>
        <v>24054519.093149532</v>
      </c>
      <c r="AC311" s="1279">
        <f t="shared" si="111"/>
        <v>0</v>
      </c>
      <c r="AD311" s="1282">
        <f t="shared" si="102"/>
        <v>0</v>
      </c>
      <c r="AE311" s="1218">
        <f t="shared" si="118"/>
        <v>2014</v>
      </c>
      <c r="AF311" s="1283">
        <f t="shared" si="103"/>
        <v>0</v>
      </c>
      <c r="AG311" s="1363">
        <f t="shared" si="112"/>
        <v>72163557.279448599</v>
      </c>
      <c r="AH311" s="1364">
        <f t="shared" si="113"/>
        <v>96218076.372598127</v>
      </c>
      <c r="AI311" s="1220">
        <f t="shared" si="114"/>
        <v>96218076.372598127</v>
      </c>
      <c r="AJ311" s="1220">
        <f t="shared" si="115"/>
        <v>96218076.372598127</v>
      </c>
      <c r="AK311" s="1350"/>
      <c r="AL311" s="1339"/>
      <c r="AM311" s="1339"/>
      <c r="AN311" s="1339"/>
      <c r="AO311" s="1341"/>
      <c r="AP311" s="1342"/>
      <c r="AQ311" s="1342"/>
      <c r="AR311" s="1342"/>
    </row>
    <row r="312" spans="1:44" s="1330" customFormat="1" ht="43" customHeight="1" x14ac:dyDescent="0.2">
      <c r="A312" s="1300" t="s">
        <v>1220</v>
      </c>
      <c r="B312" s="1300" t="str">
        <f t="shared" si="100"/>
        <v>02.06.03.06</v>
      </c>
      <c r="C312" s="1293">
        <v>286</v>
      </c>
      <c r="D312" s="1250" t="s">
        <v>682</v>
      </c>
      <c r="E312" s="1035" t="s">
        <v>1088</v>
      </c>
      <c r="F312" s="1307" t="s">
        <v>248</v>
      </c>
      <c r="G312" s="1249" t="s">
        <v>128</v>
      </c>
      <c r="H312" s="1250"/>
      <c r="I312" s="1249" t="s">
        <v>936</v>
      </c>
      <c r="J312" s="1250">
        <v>2014</v>
      </c>
      <c r="K312" s="1041"/>
      <c r="L312" s="1041"/>
      <c r="M312" s="1041"/>
      <c r="N312" s="1041"/>
      <c r="O312" s="1041"/>
      <c r="P312" s="1250" t="s">
        <v>130</v>
      </c>
      <c r="Q312" s="1248">
        <v>93194699.42261599</v>
      </c>
      <c r="R312" s="1256"/>
      <c r="S312" s="1278" t="str">
        <f t="shared" si="101"/>
        <v>2.06.03</v>
      </c>
      <c r="T312" s="1219" t="str">
        <f t="shared" si="116"/>
        <v>KOMPUTER</v>
      </c>
      <c r="U312" s="1218">
        <f t="shared" si="117"/>
        <v>4</v>
      </c>
      <c r="V312" s="1279">
        <f t="shared" si="104"/>
        <v>23298674.855653998</v>
      </c>
      <c r="W312" s="1218"/>
      <c r="X312" s="1280">
        <f t="shared" si="106"/>
        <v>0</v>
      </c>
      <c r="Y312" s="1281">
        <f t="shared" si="107"/>
        <v>23298674.855653998</v>
      </c>
      <c r="Z312" s="1279">
        <f t="shared" si="108"/>
        <v>23298674.855653998</v>
      </c>
      <c r="AA312" s="1279">
        <f t="shared" si="109"/>
        <v>23298674.855653998</v>
      </c>
      <c r="AB312" s="1279">
        <f t="shared" si="110"/>
        <v>23298674.855653998</v>
      </c>
      <c r="AC312" s="1279">
        <f t="shared" si="111"/>
        <v>0</v>
      </c>
      <c r="AD312" s="1282">
        <f t="shared" si="102"/>
        <v>0</v>
      </c>
      <c r="AE312" s="1218">
        <f t="shared" si="118"/>
        <v>2014</v>
      </c>
      <c r="AF312" s="1283">
        <f t="shared" si="103"/>
        <v>0</v>
      </c>
      <c r="AG312" s="1363">
        <f t="shared" si="112"/>
        <v>69896024.566961989</v>
      </c>
      <c r="AH312" s="1364">
        <f t="shared" si="113"/>
        <v>93194699.42261599</v>
      </c>
      <c r="AI312" s="1220">
        <f t="shared" si="114"/>
        <v>93194699.42261599</v>
      </c>
      <c r="AJ312" s="1220">
        <f t="shared" si="115"/>
        <v>93194699.42261599</v>
      </c>
      <c r="AK312" s="1350"/>
      <c r="AL312" s="1339"/>
      <c r="AM312" s="1339"/>
      <c r="AN312" s="1339"/>
      <c r="AO312" s="1341"/>
      <c r="AP312" s="1342"/>
      <c r="AQ312" s="1342"/>
      <c r="AR312" s="1342"/>
    </row>
    <row r="313" spans="1:44" s="1330" customFormat="1" ht="43" customHeight="1" x14ac:dyDescent="0.2">
      <c r="A313" s="1300" t="s">
        <v>1220</v>
      </c>
      <c r="B313" s="1300" t="str">
        <f t="shared" si="100"/>
        <v>02.06.03.06</v>
      </c>
      <c r="C313" s="1293">
        <v>287</v>
      </c>
      <c r="D313" s="1250" t="s">
        <v>682</v>
      </c>
      <c r="E313" s="1035" t="s">
        <v>1089</v>
      </c>
      <c r="F313" s="1307" t="s">
        <v>248</v>
      </c>
      <c r="G313" s="1249" t="s">
        <v>128</v>
      </c>
      <c r="H313" s="1250"/>
      <c r="I313" s="1249" t="s">
        <v>936</v>
      </c>
      <c r="J313" s="1250">
        <v>2014</v>
      </c>
      <c r="K313" s="1041"/>
      <c r="L313" s="1041"/>
      <c r="M313" s="1041"/>
      <c r="N313" s="1041"/>
      <c r="O313" s="1041"/>
      <c r="P313" s="1250" t="s">
        <v>130</v>
      </c>
      <c r="Q313" s="1248">
        <v>92810126.31522347</v>
      </c>
      <c r="R313" s="1256"/>
      <c r="S313" s="1278" t="str">
        <f t="shared" si="101"/>
        <v>2.06.03</v>
      </c>
      <c r="T313" s="1219" t="str">
        <f t="shared" si="116"/>
        <v>KOMPUTER</v>
      </c>
      <c r="U313" s="1218">
        <f t="shared" si="117"/>
        <v>4</v>
      </c>
      <c r="V313" s="1279">
        <f t="shared" si="104"/>
        <v>23202531.578805868</v>
      </c>
      <c r="W313" s="1218"/>
      <c r="X313" s="1280">
        <f t="shared" si="106"/>
        <v>0</v>
      </c>
      <c r="Y313" s="1281">
        <f t="shared" si="107"/>
        <v>23202531.578805868</v>
      </c>
      <c r="Z313" s="1279">
        <f t="shared" si="108"/>
        <v>23202531.578805868</v>
      </c>
      <c r="AA313" s="1279">
        <f t="shared" si="109"/>
        <v>23202531.578805868</v>
      </c>
      <c r="AB313" s="1279">
        <f t="shared" si="110"/>
        <v>23202531.578805868</v>
      </c>
      <c r="AC313" s="1279">
        <f t="shared" si="111"/>
        <v>0</v>
      </c>
      <c r="AD313" s="1282">
        <f t="shared" si="102"/>
        <v>0</v>
      </c>
      <c r="AE313" s="1218">
        <f t="shared" si="118"/>
        <v>2014</v>
      </c>
      <c r="AF313" s="1283">
        <f t="shared" si="103"/>
        <v>0</v>
      </c>
      <c r="AG313" s="1363">
        <f t="shared" si="112"/>
        <v>69607594.736417606</v>
      </c>
      <c r="AH313" s="1364">
        <f t="shared" si="113"/>
        <v>92810126.31522347</v>
      </c>
      <c r="AI313" s="1220">
        <f t="shared" si="114"/>
        <v>92810126.31522347</v>
      </c>
      <c r="AJ313" s="1220">
        <f t="shared" si="115"/>
        <v>92810126.31522347</v>
      </c>
      <c r="AK313" s="1350"/>
      <c r="AL313" s="1339"/>
      <c r="AM313" s="1339"/>
      <c r="AN313" s="1339"/>
      <c r="AO313" s="1341"/>
      <c r="AP313" s="1342"/>
      <c r="AQ313" s="1342"/>
      <c r="AR313" s="1342"/>
    </row>
    <row r="314" spans="1:44" s="1330" customFormat="1" ht="43" customHeight="1" x14ac:dyDescent="0.2">
      <c r="A314" s="1300" t="s">
        <v>1220</v>
      </c>
      <c r="B314" s="1300" t="str">
        <f t="shared" si="100"/>
        <v>02.06.03.06</v>
      </c>
      <c r="C314" s="1293">
        <v>288</v>
      </c>
      <c r="D314" s="1250" t="s">
        <v>682</v>
      </c>
      <c r="E314" s="1035" t="s">
        <v>1090</v>
      </c>
      <c r="F314" s="1307" t="s">
        <v>248</v>
      </c>
      <c r="G314" s="1249" t="s">
        <v>128</v>
      </c>
      <c r="H314" s="1250"/>
      <c r="I314" s="1249" t="s">
        <v>936</v>
      </c>
      <c r="J314" s="1250">
        <v>2014</v>
      </c>
      <c r="K314" s="1041"/>
      <c r="L314" s="1041"/>
      <c r="M314" s="1041"/>
      <c r="N314" s="1041"/>
      <c r="O314" s="1041"/>
      <c r="P314" s="1250" t="s">
        <v>130</v>
      </c>
      <c r="Q314" s="1248">
        <v>98353773.546192735</v>
      </c>
      <c r="R314" s="1256"/>
      <c r="S314" s="1278" t="str">
        <f t="shared" si="101"/>
        <v>2.06.03</v>
      </c>
      <c r="T314" s="1219" t="str">
        <f t="shared" si="116"/>
        <v>KOMPUTER</v>
      </c>
      <c r="U314" s="1218">
        <f t="shared" si="117"/>
        <v>4</v>
      </c>
      <c r="V314" s="1279">
        <f t="shared" si="104"/>
        <v>24588443.386548184</v>
      </c>
      <c r="W314" s="1218"/>
      <c r="X314" s="1280">
        <f t="shared" si="106"/>
        <v>0</v>
      </c>
      <c r="Y314" s="1281">
        <f t="shared" si="107"/>
        <v>24588443.386548184</v>
      </c>
      <c r="Z314" s="1279">
        <f t="shared" si="108"/>
        <v>24588443.386548184</v>
      </c>
      <c r="AA314" s="1279">
        <f t="shared" si="109"/>
        <v>24588443.386548184</v>
      </c>
      <c r="AB314" s="1279">
        <f t="shared" si="110"/>
        <v>24588443.386548184</v>
      </c>
      <c r="AC314" s="1279">
        <f t="shared" si="111"/>
        <v>0</v>
      </c>
      <c r="AD314" s="1282">
        <f t="shared" si="102"/>
        <v>0</v>
      </c>
      <c r="AE314" s="1218">
        <f t="shared" si="118"/>
        <v>2014</v>
      </c>
      <c r="AF314" s="1283">
        <f t="shared" si="103"/>
        <v>0</v>
      </c>
      <c r="AG314" s="1363">
        <f t="shared" si="112"/>
        <v>73765330.159644544</v>
      </c>
      <c r="AH314" s="1364">
        <f t="shared" si="113"/>
        <v>98353773.546192735</v>
      </c>
      <c r="AI314" s="1220">
        <f t="shared" si="114"/>
        <v>98353773.546192735</v>
      </c>
      <c r="AJ314" s="1220">
        <f t="shared" si="115"/>
        <v>98353773.546192735</v>
      </c>
      <c r="AK314" s="1350"/>
      <c r="AL314" s="1339"/>
      <c r="AM314" s="1339"/>
      <c r="AN314" s="1339"/>
      <c r="AO314" s="1341"/>
      <c r="AP314" s="1342"/>
      <c r="AQ314" s="1342"/>
      <c r="AR314" s="1342"/>
    </row>
    <row r="315" spans="1:44" s="1330" customFormat="1" ht="43" customHeight="1" x14ac:dyDescent="0.2">
      <c r="A315" s="1300" t="s">
        <v>1220</v>
      </c>
      <c r="B315" s="1300" t="str">
        <f t="shared" si="100"/>
        <v>02.06.03.06</v>
      </c>
      <c r="C315" s="1293">
        <v>289</v>
      </c>
      <c r="D315" s="1250" t="s">
        <v>682</v>
      </c>
      <c r="E315" s="1035" t="s">
        <v>1091</v>
      </c>
      <c r="F315" s="1307" t="s">
        <v>248</v>
      </c>
      <c r="G315" s="1249" t="s">
        <v>128</v>
      </c>
      <c r="H315" s="1250"/>
      <c r="I315" s="1249" t="s">
        <v>936</v>
      </c>
      <c r="J315" s="1250">
        <v>2014</v>
      </c>
      <c r="K315" s="1041"/>
      <c r="L315" s="1041"/>
      <c r="M315" s="1041"/>
      <c r="N315" s="1041"/>
      <c r="O315" s="1041"/>
      <c r="P315" s="1250" t="s">
        <v>130</v>
      </c>
      <c r="Q315" s="1248">
        <v>120807290.88826454</v>
      </c>
      <c r="R315" s="1256"/>
      <c r="S315" s="1278" t="str">
        <f t="shared" si="101"/>
        <v>2.06.03</v>
      </c>
      <c r="T315" s="1219" t="str">
        <f t="shared" si="116"/>
        <v>KOMPUTER</v>
      </c>
      <c r="U315" s="1218">
        <f t="shared" si="117"/>
        <v>4</v>
      </c>
      <c r="V315" s="1279">
        <f t="shared" si="104"/>
        <v>30201822.722066134</v>
      </c>
      <c r="W315" s="1218"/>
      <c r="X315" s="1280">
        <f t="shared" si="106"/>
        <v>0</v>
      </c>
      <c r="Y315" s="1281">
        <f t="shared" si="107"/>
        <v>30201822.722066134</v>
      </c>
      <c r="Z315" s="1279">
        <f t="shared" si="108"/>
        <v>30201822.722066134</v>
      </c>
      <c r="AA315" s="1279">
        <f t="shared" si="109"/>
        <v>30201822.722066134</v>
      </c>
      <c r="AB315" s="1279">
        <f t="shared" si="110"/>
        <v>30201822.722066134</v>
      </c>
      <c r="AC315" s="1279">
        <f t="shared" si="111"/>
        <v>0</v>
      </c>
      <c r="AD315" s="1282">
        <f t="shared" si="102"/>
        <v>0</v>
      </c>
      <c r="AE315" s="1218">
        <f t="shared" si="118"/>
        <v>2014</v>
      </c>
      <c r="AF315" s="1283">
        <f t="shared" si="103"/>
        <v>0</v>
      </c>
      <c r="AG315" s="1363">
        <f t="shared" si="112"/>
        <v>90605468.166198403</v>
      </c>
      <c r="AH315" s="1364">
        <f t="shared" si="113"/>
        <v>120807290.88826454</v>
      </c>
      <c r="AI315" s="1220">
        <f t="shared" si="114"/>
        <v>120807290.88826454</v>
      </c>
      <c r="AJ315" s="1220">
        <f t="shared" si="115"/>
        <v>120807290.88826454</v>
      </c>
      <c r="AK315" s="1350"/>
      <c r="AL315" s="1339"/>
      <c r="AM315" s="1339"/>
      <c r="AN315" s="1339"/>
      <c r="AO315" s="1341"/>
      <c r="AP315" s="1342"/>
      <c r="AQ315" s="1342"/>
      <c r="AR315" s="1342"/>
    </row>
    <row r="316" spans="1:44" s="1330" customFormat="1" ht="43" customHeight="1" x14ac:dyDescent="0.2">
      <c r="A316" s="1300" t="s">
        <v>1220</v>
      </c>
      <c r="B316" s="1300" t="str">
        <f t="shared" si="100"/>
        <v>02.06.03.06</v>
      </c>
      <c r="C316" s="1293">
        <v>290</v>
      </c>
      <c r="D316" s="1250" t="s">
        <v>682</v>
      </c>
      <c r="E316" s="1035" t="s">
        <v>1092</v>
      </c>
      <c r="F316" s="1307" t="s">
        <v>248</v>
      </c>
      <c r="G316" s="1249" t="s">
        <v>128</v>
      </c>
      <c r="H316" s="1250"/>
      <c r="I316" s="1249" t="s">
        <v>936</v>
      </c>
      <c r="J316" s="1250">
        <v>2014</v>
      </c>
      <c r="K316" s="1041"/>
      <c r="L316" s="1041"/>
      <c r="M316" s="1041"/>
      <c r="N316" s="1041"/>
      <c r="O316" s="1041"/>
      <c r="P316" s="1250" t="s">
        <v>130</v>
      </c>
      <c r="Q316" s="1248">
        <v>87192671.011509135</v>
      </c>
      <c r="R316" s="1256"/>
      <c r="S316" s="1278" t="str">
        <f t="shared" si="101"/>
        <v>2.06.03</v>
      </c>
      <c r="T316" s="1219" t="str">
        <f t="shared" si="116"/>
        <v>KOMPUTER</v>
      </c>
      <c r="U316" s="1218">
        <f t="shared" si="117"/>
        <v>4</v>
      </c>
      <c r="V316" s="1279">
        <f t="shared" si="104"/>
        <v>21798167.752877284</v>
      </c>
      <c r="W316" s="1218"/>
      <c r="X316" s="1280">
        <f t="shared" si="106"/>
        <v>0</v>
      </c>
      <c r="Y316" s="1281">
        <f t="shared" si="107"/>
        <v>21798167.752877284</v>
      </c>
      <c r="Z316" s="1279">
        <f t="shared" si="108"/>
        <v>21798167.752877284</v>
      </c>
      <c r="AA316" s="1279">
        <f t="shared" si="109"/>
        <v>21798167.752877284</v>
      </c>
      <c r="AB316" s="1279">
        <f t="shared" si="110"/>
        <v>21798167.752877284</v>
      </c>
      <c r="AC316" s="1279">
        <f t="shared" si="111"/>
        <v>0</v>
      </c>
      <c r="AD316" s="1282">
        <f t="shared" si="102"/>
        <v>0</v>
      </c>
      <c r="AE316" s="1218">
        <f t="shared" si="118"/>
        <v>2014</v>
      </c>
      <c r="AF316" s="1283">
        <f t="shared" si="103"/>
        <v>0</v>
      </c>
      <c r="AG316" s="1363">
        <f t="shared" si="112"/>
        <v>65394503.258631855</v>
      </c>
      <c r="AH316" s="1364">
        <f t="shared" si="113"/>
        <v>87192671.011509135</v>
      </c>
      <c r="AI316" s="1220">
        <f t="shared" si="114"/>
        <v>87192671.011509135</v>
      </c>
      <c r="AJ316" s="1220">
        <f t="shared" si="115"/>
        <v>87192671.011509135</v>
      </c>
      <c r="AK316" s="1350"/>
      <c r="AL316" s="1339"/>
      <c r="AM316" s="1339"/>
      <c r="AN316" s="1339"/>
      <c r="AO316" s="1341"/>
      <c r="AP316" s="1342"/>
      <c r="AQ316" s="1342"/>
      <c r="AR316" s="1342"/>
    </row>
    <row r="317" spans="1:44" s="1330" customFormat="1" ht="43" customHeight="1" x14ac:dyDescent="0.2">
      <c r="A317" s="1300" t="s">
        <v>1220</v>
      </c>
      <c r="B317" s="1300" t="str">
        <f t="shared" si="100"/>
        <v>02.06.03.06</v>
      </c>
      <c r="C317" s="1293">
        <v>291</v>
      </c>
      <c r="D317" s="1250" t="s">
        <v>682</v>
      </c>
      <c r="E317" s="1035" t="s">
        <v>1093</v>
      </c>
      <c r="F317" s="1307" t="s">
        <v>248</v>
      </c>
      <c r="G317" s="1249" t="s">
        <v>128</v>
      </c>
      <c r="H317" s="1250"/>
      <c r="I317" s="1249" t="s">
        <v>936</v>
      </c>
      <c r="J317" s="1250">
        <v>2014</v>
      </c>
      <c r="K317" s="1041"/>
      <c r="L317" s="1041"/>
      <c r="M317" s="1041"/>
      <c r="N317" s="1041"/>
      <c r="O317" s="1041"/>
      <c r="P317" s="1250" t="s">
        <v>130</v>
      </c>
      <c r="Q317" s="1248">
        <v>106395989.28153601</v>
      </c>
      <c r="R317" s="1256"/>
      <c r="S317" s="1278" t="str">
        <f t="shared" si="101"/>
        <v>2.06.03</v>
      </c>
      <c r="T317" s="1219" t="str">
        <f t="shared" si="116"/>
        <v>KOMPUTER</v>
      </c>
      <c r="U317" s="1218">
        <f t="shared" si="117"/>
        <v>4</v>
      </c>
      <c r="V317" s="1279">
        <f t="shared" si="104"/>
        <v>26598997.320384003</v>
      </c>
      <c r="W317" s="1218"/>
      <c r="X317" s="1280">
        <f t="shared" si="106"/>
        <v>0</v>
      </c>
      <c r="Y317" s="1281">
        <f t="shared" si="107"/>
        <v>26598997.320384003</v>
      </c>
      <c r="Z317" s="1279">
        <f t="shared" si="108"/>
        <v>26598997.320384003</v>
      </c>
      <c r="AA317" s="1279">
        <f t="shared" si="109"/>
        <v>26598997.320384003</v>
      </c>
      <c r="AB317" s="1279">
        <f t="shared" si="110"/>
        <v>26598997.320384003</v>
      </c>
      <c r="AC317" s="1279">
        <f t="shared" si="111"/>
        <v>0</v>
      </c>
      <c r="AD317" s="1282">
        <f t="shared" si="102"/>
        <v>0</v>
      </c>
      <c r="AE317" s="1218">
        <f t="shared" si="118"/>
        <v>2014</v>
      </c>
      <c r="AF317" s="1283">
        <f t="shared" si="103"/>
        <v>0</v>
      </c>
      <c r="AG317" s="1363">
        <f t="shared" si="112"/>
        <v>79796991.961152017</v>
      </c>
      <c r="AH317" s="1364">
        <f t="shared" si="113"/>
        <v>106395989.28153601</v>
      </c>
      <c r="AI317" s="1220">
        <f t="shared" si="114"/>
        <v>106395989.28153601</v>
      </c>
      <c r="AJ317" s="1220">
        <f t="shared" si="115"/>
        <v>106395989.28153601</v>
      </c>
      <c r="AK317" s="1350"/>
      <c r="AL317" s="1339"/>
      <c r="AM317" s="1339"/>
      <c r="AN317" s="1339"/>
      <c r="AO317" s="1341"/>
      <c r="AP317" s="1342"/>
      <c r="AQ317" s="1342"/>
      <c r="AR317" s="1342"/>
    </row>
    <row r="318" spans="1:44" s="1330" customFormat="1" ht="43" customHeight="1" x14ac:dyDescent="0.2">
      <c r="A318" s="1300" t="s">
        <v>1220</v>
      </c>
      <c r="B318" s="1300" t="str">
        <f t="shared" si="100"/>
        <v>02.06.03.06</v>
      </c>
      <c r="C318" s="1293">
        <v>292</v>
      </c>
      <c r="D318" s="1250" t="s">
        <v>682</v>
      </c>
      <c r="E318" s="1035" t="s">
        <v>1094</v>
      </c>
      <c r="F318" s="1307" t="s">
        <v>248</v>
      </c>
      <c r="G318" s="1249" t="s">
        <v>128</v>
      </c>
      <c r="H318" s="1250"/>
      <c r="I318" s="1249" t="s">
        <v>936</v>
      </c>
      <c r="J318" s="1250">
        <v>2014</v>
      </c>
      <c r="K318" s="1041"/>
      <c r="L318" s="1041"/>
      <c r="M318" s="1041"/>
      <c r="N318" s="1041"/>
      <c r="O318" s="1041"/>
      <c r="P318" s="1250" t="s">
        <v>130</v>
      </c>
      <c r="Q318" s="1248">
        <v>90192363.281431302</v>
      </c>
      <c r="R318" s="1256"/>
      <c r="S318" s="1278" t="str">
        <f t="shared" si="101"/>
        <v>2.06.03</v>
      </c>
      <c r="T318" s="1219" t="str">
        <f t="shared" si="116"/>
        <v>KOMPUTER</v>
      </c>
      <c r="U318" s="1218">
        <f t="shared" si="117"/>
        <v>4</v>
      </c>
      <c r="V318" s="1279">
        <f t="shared" si="104"/>
        <v>22548090.820357826</v>
      </c>
      <c r="W318" s="1218"/>
      <c r="X318" s="1280">
        <f t="shared" si="106"/>
        <v>0</v>
      </c>
      <c r="Y318" s="1281">
        <f t="shared" si="107"/>
        <v>22548090.820357826</v>
      </c>
      <c r="Z318" s="1279">
        <f t="shared" si="108"/>
        <v>22548090.820357826</v>
      </c>
      <c r="AA318" s="1279">
        <f t="shared" si="109"/>
        <v>22548090.820357826</v>
      </c>
      <c r="AB318" s="1279">
        <f t="shared" si="110"/>
        <v>22548090.820357826</v>
      </c>
      <c r="AC318" s="1279">
        <f t="shared" si="111"/>
        <v>0</v>
      </c>
      <c r="AD318" s="1282">
        <f t="shared" si="102"/>
        <v>0</v>
      </c>
      <c r="AE318" s="1218">
        <f t="shared" si="118"/>
        <v>2014</v>
      </c>
      <c r="AF318" s="1283">
        <f t="shared" si="103"/>
        <v>0</v>
      </c>
      <c r="AG318" s="1363">
        <f t="shared" si="112"/>
        <v>67644272.461073473</v>
      </c>
      <c r="AH318" s="1364">
        <f t="shared" si="113"/>
        <v>90192363.281431302</v>
      </c>
      <c r="AI318" s="1220">
        <f t="shared" si="114"/>
        <v>90192363.281431302</v>
      </c>
      <c r="AJ318" s="1220">
        <f t="shared" si="115"/>
        <v>90192363.281431302</v>
      </c>
      <c r="AK318" s="1350"/>
      <c r="AL318" s="1339"/>
      <c r="AM318" s="1339"/>
      <c r="AN318" s="1339"/>
      <c r="AO318" s="1341"/>
      <c r="AP318" s="1342"/>
      <c r="AQ318" s="1342"/>
      <c r="AR318" s="1342"/>
    </row>
    <row r="319" spans="1:44" s="1330" customFormat="1" ht="43" customHeight="1" x14ac:dyDescent="0.2">
      <c r="A319" s="1300" t="s">
        <v>1220</v>
      </c>
      <c r="B319" s="1300" t="str">
        <f t="shared" si="100"/>
        <v>02.06.03.06</v>
      </c>
      <c r="C319" s="1293">
        <v>293</v>
      </c>
      <c r="D319" s="1250" t="s">
        <v>682</v>
      </c>
      <c r="E319" s="1035" t="s">
        <v>1095</v>
      </c>
      <c r="F319" s="1307" t="s">
        <v>248</v>
      </c>
      <c r="G319" s="1249" t="s">
        <v>128</v>
      </c>
      <c r="H319" s="1250"/>
      <c r="I319" s="1249" t="s">
        <v>936</v>
      </c>
      <c r="J319" s="1250">
        <v>2014</v>
      </c>
      <c r="K319" s="1041"/>
      <c r="L319" s="1041"/>
      <c r="M319" s="1041"/>
      <c r="N319" s="1041"/>
      <c r="O319" s="1041"/>
      <c r="P319" s="1250" t="s">
        <v>130</v>
      </c>
      <c r="Q319" s="1248">
        <v>106811738.03756563</v>
      </c>
      <c r="R319" s="1256"/>
      <c r="S319" s="1278" t="str">
        <f t="shared" si="101"/>
        <v>2.06.03</v>
      </c>
      <c r="T319" s="1219" t="str">
        <f t="shared" si="116"/>
        <v>KOMPUTER</v>
      </c>
      <c r="U319" s="1218">
        <f t="shared" si="117"/>
        <v>4</v>
      </c>
      <c r="V319" s="1279">
        <f t="shared" si="104"/>
        <v>26702934.509391408</v>
      </c>
      <c r="W319" s="1218"/>
      <c r="X319" s="1280">
        <f t="shared" si="106"/>
        <v>0</v>
      </c>
      <c r="Y319" s="1281">
        <f t="shared" si="107"/>
        <v>26702934.509391408</v>
      </c>
      <c r="Z319" s="1279">
        <f t="shared" si="108"/>
        <v>26702934.509391408</v>
      </c>
      <c r="AA319" s="1279">
        <f t="shared" si="109"/>
        <v>26702934.509391408</v>
      </c>
      <c r="AB319" s="1279">
        <f t="shared" si="110"/>
        <v>26702934.509391408</v>
      </c>
      <c r="AC319" s="1279">
        <f t="shared" si="111"/>
        <v>0</v>
      </c>
      <c r="AD319" s="1282">
        <f t="shared" si="102"/>
        <v>0</v>
      </c>
      <c r="AE319" s="1218">
        <f t="shared" si="118"/>
        <v>2014</v>
      </c>
      <c r="AF319" s="1283">
        <f t="shared" si="103"/>
        <v>0</v>
      </c>
      <c r="AG319" s="1363">
        <f t="shared" si="112"/>
        <v>80108803.528174222</v>
      </c>
      <c r="AH319" s="1364">
        <f t="shared" si="113"/>
        <v>106811738.03756563</v>
      </c>
      <c r="AI319" s="1220">
        <f t="shared" si="114"/>
        <v>106811738.03756563</v>
      </c>
      <c r="AJ319" s="1220">
        <f t="shared" si="115"/>
        <v>106811738.03756563</v>
      </c>
      <c r="AK319" s="1350"/>
      <c r="AL319" s="1339"/>
      <c r="AM319" s="1339"/>
      <c r="AN319" s="1339"/>
      <c r="AO319" s="1341"/>
      <c r="AP319" s="1342"/>
      <c r="AQ319" s="1342"/>
      <c r="AR319" s="1342"/>
    </row>
    <row r="320" spans="1:44" s="1330" customFormat="1" ht="43" customHeight="1" x14ac:dyDescent="0.2">
      <c r="A320" s="1300" t="s">
        <v>1220</v>
      </c>
      <c r="B320" s="1300" t="str">
        <f t="shared" si="100"/>
        <v>02.06.03.06</v>
      </c>
      <c r="C320" s="1293">
        <v>294</v>
      </c>
      <c r="D320" s="1250" t="s">
        <v>682</v>
      </c>
      <c r="E320" s="1035" t="s">
        <v>1096</v>
      </c>
      <c r="F320" s="1307" t="s">
        <v>248</v>
      </c>
      <c r="G320" s="1249" t="s">
        <v>128</v>
      </c>
      <c r="H320" s="1250"/>
      <c r="I320" s="1249" t="s">
        <v>936</v>
      </c>
      <c r="J320" s="1250">
        <v>2014</v>
      </c>
      <c r="K320" s="1041"/>
      <c r="L320" s="1041"/>
      <c r="M320" s="1041"/>
      <c r="N320" s="1041"/>
      <c r="O320" s="1041"/>
      <c r="P320" s="1250" t="s">
        <v>130</v>
      </c>
      <c r="Q320" s="1248">
        <v>114035455.29455703</v>
      </c>
      <c r="R320" s="1256"/>
      <c r="S320" s="1278" t="str">
        <f t="shared" si="101"/>
        <v>2.06.03</v>
      </c>
      <c r="T320" s="1219" t="str">
        <f t="shared" si="116"/>
        <v>KOMPUTER</v>
      </c>
      <c r="U320" s="1218">
        <f t="shared" si="117"/>
        <v>4</v>
      </c>
      <c r="V320" s="1279">
        <f t="shared" si="104"/>
        <v>28508863.823639259</v>
      </c>
      <c r="W320" s="1218"/>
      <c r="X320" s="1280">
        <f t="shared" si="106"/>
        <v>0</v>
      </c>
      <c r="Y320" s="1281">
        <f t="shared" si="107"/>
        <v>28508863.823639259</v>
      </c>
      <c r="Z320" s="1279">
        <f t="shared" si="108"/>
        <v>28508863.823639259</v>
      </c>
      <c r="AA320" s="1279">
        <f t="shared" si="109"/>
        <v>28508863.823639259</v>
      </c>
      <c r="AB320" s="1279">
        <f t="shared" si="110"/>
        <v>28508863.823639259</v>
      </c>
      <c r="AC320" s="1279">
        <f t="shared" si="111"/>
        <v>0</v>
      </c>
      <c r="AD320" s="1282">
        <f t="shared" si="102"/>
        <v>0</v>
      </c>
      <c r="AE320" s="1218">
        <f t="shared" si="118"/>
        <v>2014</v>
      </c>
      <c r="AF320" s="1283">
        <f t="shared" si="103"/>
        <v>0</v>
      </c>
      <c r="AG320" s="1363">
        <f t="shared" si="112"/>
        <v>85526591.470917776</v>
      </c>
      <c r="AH320" s="1364">
        <f t="shared" si="113"/>
        <v>114035455.29455703</v>
      </c>
      <c r="AI320" s="1220">
        <f t="shared" si="114"/>
        <v>114035455.29455703</v>
      </c>
      <c r="AJ320" s="1220">
        <f t="shared" si="115"/>
        <v>114035455.29455703</v>
      </c>
      <c r="AK320" s="1350"/>
      <c r="AL320" s="1339"/>
      <c r="AM320" s="1339"/>
      <c r="AN320" s="1339"/>
      <c r="AO320" s="1341"/>
      <c r="AP320" s="1342"/>
      <c r="AQ320" s="1342"/>
      <c r="AR320" s="1342"/>
    </row>
    <row r="321" spans="1:44" s="1330" customFormat="1" ht="43" customHeight="1" x14ac:dyDescent="0.2">
      <c r="A321" s="1300" t="s">
        <v>1220</v>
      </c>
      <c r="B321" s="1300" t="str">
        <f t="shared" si="100"/>
        <v>02.06.03.06</v>
      </c>
      <c r="C321" s="1293">
        <v>295</v>
      </c>
      <c r="D321" s="1250" t="s">
        <v>682</v>
      </c>
      <c r="E321" s="1035" t="s">
        <v>1097</v>
      </c>
      <c r="F321" s="1307" t="s">
        <v>248</v>
      </c>
      <c r="G321" s="1249" t="s">
        <v>128</v>
      </c>
      <c r="H321" s="1250"/>
      <c r="I321" s="1249" t="s">
        <v>936</v>
      </c>
      <c r="J321" s="1250">
        <v>2014</v>
      </c>
      <c r="K321" s="1041"/>
      <c r="L321" s="1041"/>
      <c r="M321" s="1041"/>
      <c r="N321" s="1041"/>
      <c r="O321" s="1041"/>
      <c r="P321" s="1250" t="s">
        <v>130</v>
      </c>
      <c r="Q321" s="1248">
        <v>105148963.3360524</v>
      </c>
      <c r="R321" s="1256"/>
      <c r="S321" s="1278" t="str">
        <f t="shared" si="101"/>
        <v>2.06.03</v>
      </c>
      <c r="T321" s="1219" t="str">
        <f t="shared" si="116"/>
        <v>KOMPUTER</v>
      </c>
      <c r="U321" s="1218">
        <f t="shared" si="117"/>
        <v>4</v>
      </c>
      <c r="V321" s="1279">
        <f t="shared" si="104"/>
        <v>26287240.834013101</v>
      </c>
      <c r="W321" s="1218"/>
      <c r="X321" s="1280">
        <f t="shared" si="106"/>
        <v>0</v>
      </c>
      <c r="Y321" s="1281">
        <f t="shared" si="107"/>
        <v>26287240.834013101</v>
      </c>
      <c r="Z321" s="1279">
        <f>IF(Q321=X321+Y321,0,V321)</f>
        <v>26287240.834013101</v>
      </c>
      <c r="AA321" s="1279">
        <f t="shared" si="109"/>
        <v>26287240.834013101</v>
      </c>
      <c r="AB321" s="1279">
        <f t="shared" si="110"/>
        <v>26287240.834013101</v>
      </c>
      <c r="AC321" s="1279">
        <f t="shared" si="111"/>
        <v>0</v>
      </c>
      <c r="AD321" s="1282">
        <f t="shared" si="102"/>
        <v>0</v>
      </c>
      <c r="AE321" s="1218">
        <f t="shared" si="118"/>
        <v>2014</v>
      </c>
      <c r="AF321" s="1283">
        <f t="shared" si="103"/>
        <v>0</v>
      </c>
      <c r="AG321" s="1363">
        <f t="shared" si="112"/>
        <v>78861722.502039298</v>
      </c>
      <c r="AH321" s="1364">
        <f t="shared" si="113"/>
        <v>105148963.3360524</v>
      </c>
      <c r="AI321" s="1220">
        <f t="shared" si="114"/>
        <v>105148963.3360524</v>
      </c>
      <c r="AJ321" s="1220">
        <f t="shared" si="115"/>
        <v>105148963.3360524</v>
      </c>
      <c r="AK321" s="1350"/>
      <c r="AL321" s="1339"/>
      <c r="AM321" s="1339"/>
      <c r="AN321" s="1339"/>
      <c r="AO321" s="1341"/>
      <c r="AP321" s="1342"/>
      <c r="AQ321" s="1342"/>
      <c r="AR321" s="1342"/>
    </row>
    <row r="322" spans="1:44" s="1330" customFormat="1" ht="43" customHeight="1" x14ac:dyDescent="0.2">
      <c r="A322" s="1300" t="s">
        <v>1220</v>
      </c>
      <c r="B322" s="1300" t="str">
        <f t="shared" si="100"/>
        <v>02.06.03.06</v>
      </c>
      <c r="C322" s="1293">
        <v>296</v>
      </c>
      <c r="D322" s="1250" t="s">
        <v>682</v>
      </c>
      <c r="E322" s="1035" t="s">
        <v>1098</v>
      </c>
      <c r="F322" s="1307" t="s">
        <v>248</v>
      </c>
      <c r="G322" s="1249" t="s">
        <v>128</v>
      </c>
      <c r="H322" s="1250"/>
      <c r="I322" s="1249" t="s">
        <v>936</v>
      </c>
      <c r="J322" s="1250">
        <v>2014</v>
      </c>
      <c r="K322" s="1041"/>
      <c r="L322" s="1041"/>
      <c r="M322" s="1041"/>
      <c r="N322" s="1041"/>
      <c r="O322" s="1041"/>
      <c r="P322" s="1250" t="s">
        <v>130</v>
      </c>
      <c r="Q322" s="1248">
        <v>95961510.69883211</v>
      </c>
      <c r="R322" s="1256"/>
      <c r="S322" s="1278" t="str">
        <f t="shared" si="101"/>
        <v>2.06.03</v>
      </c>
      <c r="T322" s="1219" t="str">
        <f t="shared" si="116"/>
        <v>KOMPUTER</v>
      </c>
      <c r="U322" s="1218">
        <f t="shared" si="117"/>
        <v>4</v>
      </c>
      <c r="V322" s="1279">
        <f t="shared" si="104"/>
        <v>23990377.674708027</v>
      </c>
      <c r="W322" s="1218"/>
      <c r="X322" s="1280">
        <f t="shared" si="106"/>
        <v>0</v>
      </c>
      <c r="Y322" s="1281">
        <f t="shared" si="107"/>
        <v>23990377.674708027</v>
      </c>
      <c r="Z322" s="1279">
        <f>IF(Q322=X322+Y322,0,V322)</f>
        <v>23990377.674708027</v>
      </c>
      <c r="AA322" s="1279">
        <f t="shared" si="109"/>
        <v>23990377.674708027</v>
      </c>
      <c r="AB322" s="1279">
        <f t="shared" si="110"/>
        <v>23990377.674708027</v>
      </c>
      <c r="AC322" s="1279">
        <f t="shared" si="111"/>
        <v>0</v>
      </c>
      <c r="AD322" s="1282">
        <f t="shared" si="102"/>
        <v>0</v>
      </c>
      <c r="AE322" s="1218">
        <f t="shared" si="118"/>
        <v>2014</v>
      </c>
      <c r="AF322" s="1283">
        <f t="shared" si="103"/>
        <v>0</v>
      </c>
      <c r="AG322" s="1363">
        <f t="shared" si="112"/>
        <v>71971133.024124086</v>
      </c>
      <c r="AH322" s="1364">
        <f t="shared" si="113"/>
        <v>95961510.69883211</v>
      </c>
      <c r="AI322" s="1220">
        <f t="shared" si="114"/>
        <v>95961510.69883211</v>
      </c>
      <c r="AJ322" s="1220">
        <f t="shared" si="115"/>
        <v>95961510.69883211</v>
      </c>
      <c r="AK322" s="1350"/>
      <c r="AL322" s="1339"/>
      <c r="AM322" s="1339"/>
      <c r="AN322" s="1339"/>
      <c r="AO322" s="1341"/>
      <c r="AP322" s="1342"/>
      <c r="AQ322" s="1342"/>
      <c r="AR322" s="1342"/>
    </row>
    <row r="323" spans="1:44" s="1330" customFormat="1" ht="43" customHeight="1" x14ac:dyDescent="0.2">
      <c r="A323" s="1300" t="s">
        <v>1220</v>
      </c>
      <c r="B323" s="1300" t="str">
        <f t="shared" si="100"/>
        <v>02.06.01.05</v>
      </c>
      <c r="C323" s="1293">
        <v>297</v>
      </c>
      <c r="D323" s="1305" t="s">
        <v>1211</v>
      </c>
      <c r="E323" s="1096" t="s">
        <v>1099</v>
      </c>
      <c r="F323" s="1307" t="s">
        <v>248</v>
      </c>
      <c r="G323" s="1249" t="s">
        <v>128</v>
      </c>
      <c r="H323" s="1250"/>
      <c r="I323" s="1249" t="s">
        <v>936</v>
      </c>
      <c r="J323" s="1250">
        <v>2014</v>
      </c>
      <c r="K323" s="1041"/>
      <c r="L323" s="1041"/>
      <c r="M323" s="1257"/>
      <c r="N323" s="1041"/>
      <c r="O323" s="1041"/>
      <c r="P323" s="1250" t="s">
        <v>130</v>
      </c>
      <c r="Q323" s="1248">
        <v>50727439.741735123</v>
      </c>
      <c r="R323" s="1306"/>
      <c r="S323" s="1278" t="str">
        <f t="shared" si="101"/>
        <v>2.06.01</v>
      </c>
      <c r="T323" s="1219" t="str">
        <f t="shared" si="116"/>
        <v>ALAT KANTOR</v>
      </c>
      <c r="U323" s="1218">
        <f t="shared" si="117"/>
        <v>5</v>
      </c>
      <c r="V323" s="1279">
        <f t="shared" si="104"/>
        <v>10145487.948347025</v>
      </c>
      <c r="W323" s="1218"/>
      <c r="X323" s="1280">
        <f t="shared" si="106"/>
        <v>0</v>
      </c>
      <c r="Y323" s="1281">
        <f t="shared" si="107"/>
        <v>10145487.948347025</v>
      </c>
      <c r="Z323" s="1279">
        <f>IF(Q323=X323+Y323,0,V323)</f>
        <v>10145487.948347025</v>
      </c>
      <c r="AA323" s="1279">
        <f t="shared" si="109"/>
        <v>10145487.948347025</v>
      </c>
      <c r="AB323" s="1279">
        <f t="shared" si="110"/>
        <v>10145487.948347025</v>
      </c>
      <c r="AC323" s="1279">
        <f t="shared" si="111"/>
        <v>10145487.948347025</v>
      </c>
      <c r="AD323" s="1282">
        <f t="shared" si="102"/>
        <v>0</v>
      </c>
      <c r="AE323" s="1218">
        <f t="shared" si="118"/>
        <v>2014</v>
      </c>
      <c r="AF323" s="1283">
        <f t="shared" si="103"/>
        <v>0</v>
      </c>
      <c r="AG323" s="1363">
        <f t="shared" si="112"/>
        <v>30436463.845041074</v>
      </c>
      <c r="AH323" s="1364">
        <f t="shared" si="113"/>
        <v>40581951.793388098</v>
      </c>
      <c r="AI323" s="1220">
        <f t="shared" si="114"/>
        <v>50727439.741735123</v>
      </c>
      <c r="AJ323" s="1220">
        <f t="shared" si="115"/>
        <v>50727439.741735123</v>
      </c>
      <c r="AK323" s="1350"/>
      <c r="AL323" s="1339"/>
      <c r="AM323" s="1339"/>
      <c r="AN323" s="1339"/>
      <c r="AO323" s="1341"/>
      <c r="AP323" s="1342"/>
      <c r="AQ323" s="1342"/>
      <c r="AR323" s="1342"/>
    </row>
    <row r="324" spans="1:44" s="1330" customFormat="1" ht="43" customHeight="1" x14ac:dyDescent="0.2">
      <c r="A324" s="1300" t="s">
        <v>1220</v>
      </c>
      <c r="B324" s="1300" t="str">
        <f t="shared" si="100"/>
        <v>02.06.01.05</v>
      </c>
      <c r="C324" s="1293">
        <v>298</v>
      </c>
      <c r="D324" s="1250" t="s">
        <v>1211</v>
      </c>
      <c r="E324" s="1096" t="s">
        <v>1100</v>
      </c>
      <c r="F324" s="1307" t="s">
        <v>248</v>
      </c>
      <c r="G324" s="1249" t="s">
        <v>935</v>
      </c>
      <c r="H324" s="1250"/>
      <c r="I324" s="1249" t="s">
        <v>936</v>
      </c>
      <c r="J324" s="1250">
        <v>2015</v>
      </c>
      <c r="K324" s="1041"/>
      <c r="L324" s="1041"/>
      <c r="M324" s="1257"/>
      <c r="N324" s="1041"/>
      <c r="O324" s="1041"/>
      <c r="P324" s="1250" t="s">
        <v>130</v>
      </c>
      <c r="Q324" s="1248">
        <v>199777800</v>
      </c>
      <c r="R324" s="1306"/>
      <c r="S324" s="1278" t="str">
        <f t="shared" si="101"/>
        <v>2.06.01</v>
      </c>
      <c r="T324" s="1219" t="str">
        <f t="shared" si="116"/>
        <v>ALAT KANTOR</v>
      </c>
      <c r="U324" s="1218">
        <f t="shared" si="117"/>
        <v>5</v>
      </c>
      <c r="V324" s="1279">
        <f t="shared" si="104"/>
        <v>39955560</v>
      </c>
      <c r="W324" s="1218"/>
      <c r="X324" s="1280">
        <f t="shared" si="106"/>
        <v>0</v>
      </c>
      <c r="Y324" s="1281"/>
      <c r="Z324" s="1279">
        <f t="shared" si="108"/>
        <v>39955560</v>
      </c>
      <c r="AA324" s="1279">
        <f t="shared" si="109"/>
        <v>39955560</v>
      </c>
      <c r="AB324" s="1279">
        <f t="shared" si="110"/>
        <v>39955560</v>
      </c>
      <c r="AC324" s="1279">
        <f t="shared" si="111"/>
        <v>39955560</v>
      </c>
      <c r="AD324" s="1282">
        <f t="shared" si="102"/>
        <v>39955560</v>
      </c>
      <c r="AE324" s="1218">
        <f t="shared" si="118"/>
        <v>2015</v>
      </c>
      <c r="AF324" s="1283">
        <f t="shared" si="103"/>
        <v>0</v>
      </c>
      <c r="AG324" s="1363">
        <f t="shared" si="112"/>
        <v>79911120</v>
      </c>
      <c r="AH324" s="1364">
        <f t="shared" si="113"/>
        <v>119866680</v>
      </c>
      <c r="AI324" s="1220">
        <f t="shared" si="114"/>
        <v>159822240</v>
      </c>
      <c r="AJ324" s="1220">
        <f t="shared" si="115"/>
        <v>199777800</v>
      </c>
      <c r="AK324" s="1350"/>
      <c r="AL324" s="1339"/>
      <c r="AM324" s="1339"/>
      <c r="AN324" s="1339"/>
      <c r="AO324" s="1341"/>
      <c r="AP324" s="1342"/>
      <c r="AQ324" s="1342"/>
      <c r="AR324" s="1342"/>
    </row>
    <row r="325" spans="1:44" s="1330" customFormat="1" ht="30" customHeight="1" x14ac:dyDescent="0.2">
      <c r="A325" s="1300" t="s">
        <v>1220</v>
      </c>
      <c r="B325" s="1300" t="str">
        <f t="shared" si="100"/>
        <v>02.06.03.02</v>
      </c>
      <c r="C325" s="1293">
        <v>299</v>
      </c>
      <c r="D325" s="1250" t="s">
        <v>144</v>
      </c>
      <c r="E325" s="1096" t="s">
        <v>1101</v>
      </c>
      <c r="F325" s="1307" t="s">
        <v>925</v>
      </c>
      <c r="G325" s="1249" t="s">
        <v>1146</v>
      </c>
      <c r="H325" s="1250" t="s">
        <v>927</v>
      </c>
      <c r="I325" s="1041" t="s">
        <v>495</v>
      </c>
      <c r="J325" s="1250">
        <v>2015</v>
      </c>
      <c r="K325" s="1041"/>
      <c r="L325" s="1041"/>
      <c r="M325" s="1257"/>
      <c r="N325" s="1041"/>
      <c r="O325" s="1041"/>
      <c r="P325" s="1250" t="s">
        <v>130</v>
      </c>
      <c r="Q325" s="1248">
        <v>174653444.18934101</v>
      </c>
      <c r="R325" s="1306"/>
      <c r="S325" s="1278" t="str">
        <f t="shared" si="101"/>
        <v>2.06.03</v>
      </c>
      <c r="T325" s="1219" t="str">
        <f t="shared" si="116"/>
        <v>KOMPUTER</v>
      </c>
      <c r="U325" s="1218">
        <f t="shared" si="117"/>
        <v>4</v>
      </c>
      <c r="V325" s="1279">
        <f t="shared" si="104"/>
        <v>43663361.047335252</v>
      </c>
      <c r="W325" s="1218"/>
      <c r="X325" s="1280">
        <f t="shared" si="106"/>
        <v>0</v>
      </c>
      <c r="Y325" s="1281"/>
      <c r="Z325" s="1279">
        <f t="shared" si="108"/>
        <v>43663361.047335252</v>
      </c>
      <c r="AA325" s="1279">
        <f t="shared" si="109"/>
        <v>43663361.047335252</v>
      </c>
      <c r="AB325" s="1279">
        <f t="shared" si="110"/>
        <v>43663361.047335252</v>
      </c>
      <c r="AC325" s="1279">
        <f t="shared" si="111"/>
        <v>43663361.047335252</v>
      </c>
      <c r="AD325" s="1282">
        <f t="shared" si="102"/>
        <v>0</v>
      </c>
      <c r="AE325" s="1218">
        <f t="shared" si="118"/>
        <v>2015</v>
      </c>
      <c r="AF325" s="1283">
        <f t="shared" si="103"/>
        <v>0</v>
      </c>
      <c r="AG325" s="1363">
        <f t="shared" si="112"/>
        <v>87326722.094670504</v>
      </c>
      <c r="AH325" s="1364">
        <f t="shared" si="113"/>
        <v>130990083.14200576</v>
      </c>
      <c r="AI325" s="1220">
        <f t="shared" si="114"/>
        <v>174653444.18934101</v>
      </c>
      <c r="AJ325" s="1220">
        <f t="shared" si="115"/>
        <v>174653444.18934101</v>
      </c>
      <c r="AK325" s="1350"/>
      <c r="AL325" s="1339"/>
      <c r="AM325" s="1339"/>
      <c r="AN325" s="1339"/>
      <c r="AO325" s="1341"/>
      <c r="AP325" s="1342"/>
      <c r="AQ325" s="1342"/>
      <c r="AR325" s="1342"/>
    </row>
    <row r="326" spans="1:44" s="1330" customFormat="1" ht="30" customHeight="1" x14ac:dyDescent="0.2">
      <c r="A326" s="1300" t="s">
        <v>1220</v>
      </c>
      <c r="B326" s="1300" t="str">
        <f t="shared" si="100"/>
        <v>02.06.03.05</v>
      </c>
      <c r="C326" s="1293">
        <v>300</v>
      </c>
      <c r="D326" s="1250" t="s">
        <v>340</v>
      </c>
      <c r="E326" s="1096" t="s">
        <v>162</v>
      </c>
      <c r="F326" s="1307" t="s">
        <v>659</v>
      </c>
      <c r="G326" s="1249" t="s">
        <v>1147</v>
      </c>
      <c r="H326" s="1250"/>
      <c r="I326" s="1041" t="s">
        <v>495</v>
      </c>
      <c r="J326" s="1250">
        <v>2015</v>
      </c>
      <c r="K326" s="1041"/>
      <c r="L326" s="1041"/>
      <c r="M326" s="1257"/>
      <c r="N326" s="1041"/>
      <c r="O326" s="1041"/>
      <c r="P326" s="1250" t="s">
        <v>130</v>
      </c>
      <c r="Q326" s="1248">
        <v>51977555.810658984</v>
      </c>
      <c r="R326" s="1306"/>
      <c r="S326" s="1278" t="str">
        <f t="shared" si="101"/>
        <v>2.06.03</v>
      </c>
      <c r="T326" s="1219" t="str">
        <f t="shared" si="116"/>
        <v>KOMPUTER</v>
      </c>
      <c r="U326" s="1218">
        <f t="shared" si="117"/>
        <v>4</v>
      </c>
      <c r="V326" s="1279">
        <f t="shared" si="104"/>
        <v>12994388.952664746</v>
      </c>
      <c r="W326" s="1218"/>
      <c r="X326" s="1280">
        <f t="shared" si="106"/>
        <v>0</v>
      </c>
      <c r="Y326" s="1281"/>
      <c r="Z326" s="1279">
        <f t="shared" si="108"/>
        <v>12994388.952664746</v>
      </c>
      <c r="AA326" s="1279">
        <f t="shared" si="109"/>
        <v>12994388.952664746</v>
      </c>
      <c r="AB326" s="1279">
        <f t="shared" si="110"/>
        <v>12994388.952664746</v>
      </c>
      <c r="AC326" s="1279">
        <f t="shared" si="111"/>
        <v>12994388.952664746</v>
      </c>
      <c r="AD326" s="1282">
        <f t="shared" si="102"/>
        <v>0</v>
      </c>
      <c r="AE326" s="1218">
        <f t="shared" si="118"/>
        <v>2015</v>
      </c>
      <c r="AF326" s="1283">
        <f t="shared" si="103"/>
        <v>0</v>
      </c>
      <c r="AG326" s="1363">
        <f t="shared" si="112"/>
        <v>25988777.905329492</v>
      </c>
      <c r="AH326" s="1364">
        <f t="shared" si="113"/>
        <v>38983166.857994236</v>
      </c>
      <c r="AI326" s="1220">
        <f t="shared" si="114"/>
        <v>51977555.810658984</v>
      </c>
      <c r="AJ326" s="1220">
        <f t="shared" si="115"/>
        <v>51977555.810658984</v>
      </c>
      <c r="AK326" s="1350"/>
      <c r="AL326" s="1339"/>
      <c r="AM326" s="1339"/>
      <c r="AN326" s="1339"/>
      <c r="AO326" s="1341"/>
      <c r="AP326" s="1342"/>
      <c r="AQ326" s="1342"/>
      <c r="AR326" s="1342"/>
    </row>
    <row r="327" spans="1:44" s="1330" customFormat="1" ht="30" customHeight="1" x14ac:dyDescent="0.2">
      <c r="A327" s="1300" t="s">
        <v>1220</v>
      </c>
      <c r="B327" s="1300" t="str">
        <f t="shared" si="100"/>
        <v>02.06.03.02</v>
      </c>
      <c r="C327" s="1293">
        <v>301</v>
      </c>
      <c r="D327" s="1250" t="s">
        <v>144</v>
      </c>
      <c r="E327" s="1096" t="s">
        <v>1101</v>
      </c>
      <c r="F327" s="1307" t="s">
        <v>658</v>
      </c>
      <c r="G327" s="1249" t="s">
        <v>1121</v>
      </c>
      <c r="H327" s="1250" t="s">
        <v>927</v>
      </c>
      <c r="I327" s="1041" t="s">
        <v>495</v>
      </c>
      <c r="J327" s="1250">
        <v>2015</v>
      </c>
      <c r="K327" s="1041"/>
      <c r="L327" s="1041"/>
      <c r="M327" s="1257"/>
      <c r="N327" s="1041"/>
      <c r="O327" s="1041"/>
      <c r="P327" s="1250" t="s">
        <v>130</v>
      </c>
      <c r="Q327" s="1248">
        <v>46180000</v>
      </c>
      <c r="R327" s="1306"/>
      <c r="S327" s="1278" t="str">
        <f t="shared" si="101"/>
        <v>2.06.03</v>
      </c>
      <c r="T327" s="1219" t="str">
        <f t="shared" si="116"/>
        <v>KOMPUTER</v>
      </c>
      <c r="U327" s="1218">
        <f t="shared" si="117"/>
        <v>4</v>
      </c>
      <c r="V327" s="1279">
        <f t="shared" si="104"/>
        <v>11545000</v>
      </c>
      <c r="W327" s="1218"/>
      <c r="X327" s="1280">
        <f t="shared" si="106"/>
        <v>0</v>
      </c>
      <c r="Y327" s="1281"/>
      <c r="Z327" s="1279">
        <f t="shared" si="108"/>
        <v>11545000</v>
      </c>
      <c r="AA327" s="1279">
        <f t="shared" si="109"/>
        <v>11545000</v>
      </c>
      <c r="AB327" s="1279">
        <f t="shared" si="110"/>
        <v>11545000</v>
      </c>
      <c r="AC327" s="1279">
        <f t="shared" si="111"/>
        <v>11545000</v>
      </c>
      <c r="AD327" s="1282">
        <f t="shared" si="102"/>
        <v>0</v>
      </c>
      <c r="AE327" s="1218">
        <f t="shared" si="118"/>
        <v>2015</v>
      </c>
      <c r="AF327" s="1283">
        <f t="shared" si="103"/>
        <v>0</v>
      </c>
      <c r="AG327" s="1363">
        <f t="shared" si="112"/>
        <v>23090000</v>
      </c>
      <c r="AH327" s="1364">
        <f t="shared" si="113"/>
        <v>34635000</v>
      </c>
      <c r="AI327" s="1220">
        <f t="shared" si="114"/>
        <v>46180000</v>
      </c>
      <c r="AJ327" s="1220">
        <f t="shared" si="115"/>
        <v>46180000</v>
      </c>
      <c r="AK327" s="1350"/>
      <c r="AL327" s="1339"/>
      <c r="AM327" s="1339"/>
      <c r="AN327" s="1339"/>
      <c r="AO327" s="1341"/>
      <c r="AP327" s="1342"/>
      <c r="AQ327" s="1342"/>
      <c r="AR327" s="1342"/>
    </row>
    <row r="328" spans="1:44" s="1342" customFormat="1" ht="30" customHeight="1" x14ac:dyDescent="0.2">
      <c r="A328" s="1300" t="s">
        <v>1220</v>
      </c>
      <c r="B328" s="1300" t="str">
        <f t="shared" si="100"/>
        <v>02.06.02.06</v>
      </c>
      <c r="C328" s="1293">
        <v>302</v>
      </c>
      <c r="D328" s="1041" t="s">
        <v>216</v>
      </c>
      <c r="E328" s="1019" t="s">
        <v>1102</v>
      </c>
      <c r="F328" s="1041"/>
      <c r="G328" s="1250" t="s">
        <v>1127</v>
      </c>
      <c r="H328" s="1250" t="s">
        <v>455</v>
      </c>
      <c r="I328" s="1041" t="s">
        <v>270</v>
      </c>
      <c r="J328" s="1250">
        <v>2015</v>
      </c>
      <c r="K328" s="1041" t="s">
        <v>128</v>
      </c>
      <c r="L328" s="1041" t="s">
        <v>128</v>
      </c>
      <c r="M328" s="1041" t="s">
        <v>128</v>
      </c>
      <c r="N328" s="1041" t="s">
        <v>128</v>
      </c>
      <c r="O328" s="1041" t="s">
        <v>128</v>
      </c>
      <c r="P328" s="1250" t="s">
        <v>130</v>
      </c>
      <c r="Q328" s="1277">
        <v>202091152.70600319</v>
      </c>
      <c r="R328" s="1306"/>
      <c r="S328" s="1278" t="str">
        <f t="shared" si="101"/>
        <v>2.06.02</v>
      </c>
      <c r="T328" s="1219" t="str">
        <f t="shared" si="116"/>
        <v>ALAT RUMAH TANGGA</v>
      </c>
      <c r="U328" s="1218">
        <f t="shared" si="117"/>
        <v>5</v>
      </c>
      <c r="V328" s="1279">
        <f t="shared" si="104"/>
        <v>40418230.541200638</v>
      </c>
      <c r="W328" s="1218"/>
      <c r="X328" s="1280">
        <f t="shared" si="106"/>
        <v>0</v>
      </c>
      <c r="Y328" s="1281"/>
      <c r="Z328" s="1279">
        <f>IF(Q328=X328+Y328,0,V328)</f>
        <v>40418230.541200638</v>
      </c>
      <c r="AA328" s="1279">
        <f t="shared" si="109"/>
        <v>40418230.541200638</v>
      </c>
      <c r="AB328" s="1279">
        <f t="shared" si="110"/>
        <v>40418230.541200638</v>
      </c>
      <c r="AC328" s="1279">
        <f t="shared" si="111"/>
        <v>40418230.541200638</v>
      </c>
      <c r="AD328" s="1282">
        <f t="shared" si="102"/>
        <v>40418230.541200638</v>
      </c>
      <c r="AE328" s="1218">
        <f t="shared" si="118"/>
        <v>2015</v>
      </c>
      <c r="AF328" s="1283">
        <f t="shared" si="103"/>
        <v>0</v>
      </c>
      <c r="AG328" s="1363">
        <f t="shared" si="112"/>
        <v>80836461.082401276</v>
      </c>
      <c r="AH328" s="1364">
        <f t="shared" si="113"/>
        <v>121254691.62360191</v>
      </c>
      <c r="AI328" s="1220">
        <f t="shared" si="114"/>
        <v>161672922.16480255</v>
      </c>
      <c r="AJ328" s="1220">
        <f t="shared" si="115"/>
        <v>202091152.70600319</v>
      </c>
      <c r="AK328" s="1350"/>
      <c r="AL328" s="1339"/>
      <c r="AM328" s="1341"/>
      <c r="AN328" s="1341"/>
      <c r="AO328" s="1341"/>
    </row>
    <row r="329" spans="1:44" s="1369" customFormat="1" ht="30" customHeight="1" x14ac:dyDescent="0.2">
      <c r="A329" s="1300" t="s">
        <v>1220</v>
      </c>
      <c r="B329" s="1300" t="str">
        <f t="shared" si="100"/>
        <v>02.06.03.02</v>
      </c>
      <c r="C329" s="1293">
        <v>303</v>
      </c>
      <c r="D329" s="1250" t="s">
        <v>224</v>
      </c>
      <c r="E329" s="1019" t="s">
        <v>933</v>
      </c>
      <c r="F329" s="1041"/>
      <c r="G329" s="1250" t="s">
        <v>934</v>
      </c>
      <c r="H329" s="1250" t="s">
        <v>935</v>
      </c>
      <c r="I329" s="1041" t="s">
        <v>936</v>
      </c>
      <c r="J329" s="1250">
        <v>2016</v>
      </c>
      <c r="K329" s="1041" t="s">
        <v>128</v>
      </c>
      <c r="L329" s="1041" t="s">
        <v>128</v>
      </c>
      <c r="M329" s="1041" t="s">
        <v>128</v>
      </c>
      <c r="N329" s="1041" t="s">
        <v>128</v>
      </c>
      <c r="O329" s="1041" t="s">
        <v>128</v>
      </c>
      <c r="P329" s="1250" t="s">
        <v>130</v>
      </c>
      <c r="Q329" s="1277">
        <v>45216000</v>
      </c>
      <c r="R329" s="1306"/>
      <c r="S329" s="1278" t="str">
        <f t="shared" si="101"/>
        <v>2.06.03</v>
      </c>
      <c r="T329" s="1219" t="str">
        <f t="shared" si="116"/>
        <v>KOMPUTER</v>
      </c>
      <c r="U329" s="1218">
        <f t="shared" si="117"/>
        <v>4</v>
      </c>
      <c r="V329" s="1279">
        <f t="shared" si="104"/>
        <v>11304000</v>
      </c>
      <c r="W329" s="1218"/>
      <c r="X329" s="1280">
        <f t="shared" si="106"/>
        <v>0</v>
      </c>
      <c r="Y329" s="1281"/>
      <c r="Z329" s="1279"/>
      <c r="AA329" s="1279">
        <f t="shared" si="109"/>
        <v>11304000</v>
      </c>
      <c r="AB329" s="1279">
        <f t="shared" si="110"/>
        <v>11304000</v>
      </c>
      <c r="AC329" s="1279">
        <f t="shared" si="111"/>
        <v>11304000</v>
      </c>
      <c r="AD329" s="1282">
        <f t="shared" si="102"/>
        <v>11304000</v>
      </c>
      <c r="AE329" s="1218">
        <f t="shared" si="118"/>
        <v>2016</v>
      </c>
      <c r="AF329" s="1283">
        <f t="shared" si="103"/>
        <v>0</v>
      </c>
      <c r="AG329" s="1363">
        <f t="shared" si="112"/>
        <v>11304000</v>
      </c>
      <c r="AH329" s="1364">
        <f t="shared" si="113"/>
        <v>22608000</v>
      </c>
      <c r="AI329" s="1220">
        <f t="shared" si="114"/>
        <v>33912000</v>
      </c>
      <c r="AJ329" s="1220">
        <f t="shared" si="115"/>
        <v>45216000</v>
      </c>
      <c r="AK329" s="1350"/>
      <c r="AL329" s="1339"/>
      <c r="AM329" s="1368"/>
      <c r="AN329" s="1368"/>
      <c r="AO329" s="1341"/>
      <c r="AP329" s="1342"/>
      <c r="AQ329" s="1342"/>
      <c r="AR329" s="1342"/>
    </row>
    <row r="330" spans="1:44" s="1369" customFormat="1" ht="30" customHeight="1" x14ac:dyDescent="0.2">
      <c r="A330" s="1300" t="s">
        <v>1220</v>
      </c>
      <c r="B330" s="1300" t="str">
        <f t="shared" si="100"/>
        <v>02.06.02.04</v>
      </c>
      <c r="C330" s="1293">
        <v>304</v>
      </c>
      <c r="D330" s="1250" t="s">
        <v>221</v>
      </c>
      <c r="E330" s="1019" t="s">
        <v>158</v>
      </c>
      <c r="F330" s="1041"/>
      <c r="G330" s="1250" t="s">
        <v>935</v>
      </c>
      <c r="H330" s="1250"/>
      <c r="I330" s="1041" t="s">
        <v>936</v>
      </c>
      <c r="J330" s="1250">
        <v>2017</v>
      </c>
      <c r="K330" s="1041" t="s">
        <v>128</v>
      </c>
      <c r="L330" s="1041" t="s">
        <v>128</v>
      </c>
      <c r="M330" s="1041" t="s">
        <v>128</v>
      </c>
      <c r="N330" s="1041" t="s">
        <v>128</v>
      </c>
      <c r="O330" s="1041" t="s">
        <v>128</v>
      </c>
      <c r="P330" s="1250" t="s">
        <v>130</v>
      </c>
      <c r="Q330" s="1277">
        <v>44699929.50944107</v>
      </c>
      <c r="R330" s="1306"/>
      <c r="S330" s="1278" t="str">
        <f t="shared" si="101"/>
        <v>2.06.02</v>
      </c>
      <c r="T330" s="1219" t="str">
        <f t="shared" si="116"/>
        <v>ALAT RUMAH TANGGA</v>
      </c>
      <c r="U330" s="1218">
        <f t="shared" si="117"/>
        <v>5</v>
      </c>
      <c r="V330" s="1279">
        <f t="shared" si="104"/>
        <v>8939985.9018882141</v>
      </c>
      <c r="W330" s="1218"/>
      <c r="X330" s="1280">
        <f t="shared" si="106"/>
        <v>0</v>
      </c>
      <c r="Y330" s="1281"/>
      <c r="Z330" s="1279"/>
      <c r="AA330" s="1279"/>
      <c r="AB330" s="1279">
        <f t="shared" si="110"/>
        <v>8939985.9018882141</v>
      </c>
      <c r="AC330" s="1279">
        <f t="shared" si="111"/>
        <v>8939985.9018882141</v>
      </c>
      <c r="AD330" s="1282">
        <f t="shared" si="102"/>
        <v>8939985.9018882141</v>
      </c>
      <c r="AE330" s="1218">
        <f t="shared" si="118"/>
        <v>2017</v>
      </c>
      <c r="AF330" s="1283">
        <f>Q330-(X330+Y330+Z330+AA330+AB330+AC330+AD330)</f>
        <v>17879971.803776428</v>
      </c>
      <c r="AG330" s="1363">
        <f t="shared" si="112"/>
        <v>0</v>
      </c>
      <c r="AH330" s="1364">
        <f t="shared" si="113"/>
        <v>8939985.9018882141</v>
      </c>
      <c r="AI330" s="1220">
        <f t="shared" si="114"/>
        <v>17879971.803776428</v>
      </c>
      <c r="AJ330" s="1220">
        <f t="shared" si="115"/>
        <v>26819957.705664642</v>
      </c>
      <c r="AK330" s="1350"/>
      <c r="AL330" s="1339"/>
      <c r="AM330" s="1368"/>
      <c r="AN330" s="1368"/>
      <c r="AO330" s="1341"/>
      <c r="AP330" s="1342"/>
      <c r="AQ330" s="1342"/>
      <c r="AR330" s="1342"/>
    </row>
    <row r="331" spans="1:44" s="1369" customFormat="1" ht="30" customHeight="1" x14ac:dyDescent="0.2">
      <c r="A331" s="1300" t="s">
        <v>1220</v>
      </c>
      <c r="B331" s="1300" t="str">
        <f t="shared" si="100"/>
        <v>02.06.03.02</v>
      </c>
      <c r="C331" s="1293">
        <v>305</v>
      </c>
      <c r="D331" s="1250" t="s">
        <v>144</v>
      </c>
      <c r="E331" s="1019" t="s">
        <v>955</v>
      </c>
      <c r="F331" s="1041"/>
      <c r="G331" s="1250" t="s">
        <v>935</v>
      </c>
      <c r="H331" s="1250"/>
      <c r="I331" s="1041" t="s">
        <v>936</v>
      </c>
      <c r="J331" s="1250">
        <v>2017</v>
      </c>
      <c r="K331" s="1041" t="s">
        <v>128</v>
      </c>
      <c r="L331" s="1041" t="s">
        <v>128</v>
      </c>
      <c r="M331" s="1041" t="s">
        <v>128</v>
      </c>
      <c r="N331" s="1041" t="s">
        <v>128</v>
      </c>
      <c r="O331" s="1041" t="s">
        <v>128</v>
      </c>
      <c r="P331" s="1250" t="s">
        <v>130</v>
      </c>
      <c r="Q331" s="1277">
        <v>34975521.506708749</v>
      </c>
      <c r="R331" s="1306"/>
      <c r="S331" s="1278" t="str">
        <f t="shared" si="101"/>
        <v>2.06.03</v>
      </c>
      <c r="T331" s="1219" t="str">
        <f t="shared" si="116"/>
        <v>KOMPUTER</v>
      </c>
      <c r="U331" s="1218">
        <f t="shared" si="117"/>
        <v>4</v>
      </c>
      <c r="V331" s="1279">
        <f t="shared" si="104"/>
        <v>8743880.3766771872</v>
      </c>
      <c r="W331" s="1218"/>
      <c r="X331" s="1280">
        <f t="shared" si="106"/>
        <v>0</v>
      </c>
      <c r="Y331" s="1281"/>
      <c r="Z331" s="1279"/>
      <c r="AA331" s="1279"/>
      <c r="AB331" s="1279">
        <f t="shared" si="110"/>
        <v>8743880.3766771872</v>
      </c>
      <c r="AC331" s="1279">
        <f t="shared" si="111"/>
        <v>8743880.3766771872</v>
      </c>
      <c r="AD331" s="1282">
        <f t="shared" si="102"/>
        <v>8743880.3766771872</v>
      </c>
      <c r="AE331" s="1218">
        <f t="shared" si="118"/>
        <v>2017</v>
      </c>
      <c r="AF331" s="1283">
        <f>Q331-(X331+Y331+Z331+AA331+AB331+AC331+AD331)</f>
        <v>8743880.3766771853</v>
      </c>
      <c r="AG331" s="1363">
        <f t="shared" si="112"/>
        <v>0</v>
      </c>
      <c r="AH331" s="1364">
        <f t="shared" si="113"/>
        <v>8743880.3766771872</v>
      </c>
      <c r="AI331" s="1220">
        <f t="shared" si="114"/>
        <v>17487760.753354374</v>
      </c>
      <c r="AJ331" s="1220">
        <f t="shared" si="115"/>
        <v>26231641.130031563</v>
      </c>
      <c r="AK331" s="1350"/>
      <c r="AL331" s="1339"/>
      <c r="AM331" s="1368"/>
      <c r="AN331" s="1368"/>
      <c r="AO331" s="1341"/>
      <c r="AP331" s="1342"/>
      <c r="AQ331" s="1342"/>
      <c r="AR331" s="1342"/>
    </row>
    <row r="332" spans="1:44" s="1369" customFormat="1" ht="30" customHeight="1" x14ac:dyDescent="0.2">
      <c r="A332" s="1300" t="s">
        <v>1220</v>
      </c>
      <c r="B332" s="1300" t="str">
        <f t="shared" ref="B332:B369" si="119">LEFT(D332,11)</f>
        <v>02.06.03.02</v>
      </c>
      <c r="C332" s="1293">
        <v>306</v>
      </c>
      <c r="D332" s="1041" t="s">
        <v>678</v>
      </c>
      <c r="E332" s="1019" t="s">
        <v>1103</v>
      </c>
      <c r="F332" s="1041"/>
      <c r="G332" s="1250" t="s">
        <v>935</v>
      </c>
      <c r="H332" s="1250"/>
      <c r="I332" s="1041" t="s">
        <v>936</v>
      </c>
      <c r="J332" s="1250">
        <v>2017</v>
      </c>
      <c r="K332" s="1041" t="s">
        <v>128</v>
      </c>
      <c r="L332" s="1041" t="s">
        <v>128</v>
      </c>
      <c r="M332" s="1041" t="s">
        <v>128</v>
      </c>
      <c r="N332" s="1041" t="s">
        <v>128</v>
      </c>
      <c r="O332" s="1041" t="s">
        <v>128</v>
      </c>
      <c r="P332" s="1250" t="s">
        <v>130</v>
      </c>
      <c r="Q332" s="1277">
        <v>19439384.744896498</v>
      </c>
      <c r="R332" s="1306"/>
      <c r="S332" s="1278" t="str">
        <f t="shared" si="101"/>
        <v>2.06.03</v>
      </c>
      <c r="T332" s="1219" t="str">
        <f t="shared" si="116"/>
        <v>KOMPUTER</v>
      </c>
      <c r="U332" s="1218">
        <f t="shared" si="117"/>
        <v>4</v>
      </c>
      <c r="V332" s="1279">
        <f t="shared" si="104"/>
        <v>4859846.1862241244</v>
      </c>
      <c r="W332" s="1218"/>
      <c r="X332" s="1280">
        <f t="shared" si="106"/>
        <v>0</v>
      </c>
      <c r="Y332" s="1281"/>
      <c r="Z332" s="1279"/>
      <c r="AA332" s="1279"/>
      <c r="AB332" s="1279">
        <f t="shared" si="110"/>
        <v>4859846.1862241244</v>
      </c>
      <c r="AC332" s="1279">
        <f t="shared" si="111"/>
        <v>4859846.1862241244</v>
      </c>
      <c r="AD332" s="1282">
        <f t="shared" si="102"/>
        <v>4859846.1862241244</v>
      </c>
      <c r="AE332" s="1218">
        <f t="shared" si="118"/>
        <v>2017</v>
      </c>
      <c r="AF332" s="1283">
        <f>Q332-(X332+Y332+Z332+AA332+AB332+AC332+AD332)</f>
        <v>4859846.1862241253</v>
      </c>
      <c r="AG332" s="1363">
        <f t="shared" si="112"/>
        <v>0</v>
      </c>
      <c r="AH332" s="1364">
        <f t="shared" si="113"/>
        <v>4859846.1862241244</v>
      </c>
      <c r="AI332" s="1220">
        <f t="shared" si="114"/>
        <v>9719692.3724482488</v>
      </c>
      <c r="AJ332" s="1220">
        <f t="shared" si="115"/>
        <v>14579538.558672372</v>
      </c>
      <c r="AK332" s="1350"/>
      <c r="AL332" s="1339"/>
      <c r="AM332" s="1368"/>
      <c r="AN332" s="1368"/>
      <c r="AO332" s="1341"/>
      <c r="AP332" s="1342"/>
      <c r="AQ332" s="1342"/>
      <c r="AR332" s="1342"/>
    </row>
    <row r="333" spans="1:44" s="1369" customFormat="1" ht="30" customHeight="1" x14ac:dyDescent="0.2">
      <c r="A333" s="1300" t="s">
        <v>1220</v>
      </c>
      <c r="B333" s="1300" t="str">
        <f t="shared" si="119"/>
        <v>02.06.03.05</v>
      </c>
      <c r="C333" s="1293">
        <v>307</v>
      </c>
      <c r="D333" s="1250" t="s">
        <v>340</v>
      </c>
      <c r="E333" s="1019" t="s">
        <v>162</v>
      </c>
      <c r="F333" s="1041"/>
      <c r="G333" s="1250" t="s">
        <v>935</v>
      </c>
      <c r="H333" s="1250"/>
      <c r="I333" s="1041" t="s">
        <v>936</v>
      </c>
      <c r="J333" s="1250">
        <v>2017</v>
      </c>
      <c r="K333" s="1041" t="s">
        <v>128</v>
      </c>
      <c r="L333" s="1041" t="s">
        <v>128</v>
      </c>
      <c r="M333" s="1041" t="s">
        <v>128</v>
      </c>
      <c r="N333" s="1041" t="s">
        <v>128</v>
      </c>
      <c r="O333" s="1041" t="s">
        <v>128</v>
      </c>
      <c r="P333" s="1250" t="s">
        <v>130</v>
      </c>
      <c r="Q333" s="1277">
        <v>17952753.23581351</v>
      </c>
      <c r="R333" s="1306"/>
      <c r="S333" s="1278" t="str">
        <f t="shared" si="101"/>
        <v>2.06.03</v>
      </c>
      <c r="T333" s="1219" t="str">
        <f t="shared" si="116"/>
        <v>KOMPUTER</v>
      </c>
      <c r="U333" s="1218">
        <f t="shared" si="117"/>
        <v>4</v>
      </c>
      <c r="V333" s="1279">
        <f t="shared" si="104"/>
        <v>4488188.3089533774</v>
      </c>
      <c r="W333" s="1218"/>
      <c r="X333" s="1280">
        <f t="shared" si="106"/>
        <v>0</v>
      </c>
      <c r="Y333" s="1281"/>
      <c r="Z333" s="1279"/>
      <c r="AA333" s="1279"/>
      <c r="AB333" s="1279">
        <f t="shared" si="110"/>
        <v>4488188.3089533774</v>
      </c>
      <c r="AC333" s="1279">
        <f t="shared" si="111"/>
        <v>4488188.3089533774</v>
      </c>
      <c r="AD333" s="1282">
        <f t="shared" si="102"/>
        <v>4488188.3089533774</v>
      </c>
      <c r="AE333" s="1218">
        <f t="shared" si="118"/>
        <v>2017</v>
      </c>
      <c r="AF333" s="1283">
        <f>Q333-(X333+Y333+Z333+AA333+AB333+AC333+AD333)</f>
        <v>4488188.3089533783</v>
      </c>
      <c r="AG333" s="1363">
        <f t="shared" si="112"/>
        <v>0</v>
      </c>
      <c r="AH333" s="1364">
        <f t="shared" si="113"/>
        <v>4488188.3089533774</v>
      </c>
      <c r="AI333" s="1220">
        <f t="shared" si="114"/>
        <v>8976376.6179067548</v>
      </c>
      <c r="AJ333" s="1220">
        <f t="shared" si="115"/>
        <v>13464564.926860131</v>
      </c>
      <c r="AK333" s="1350"/>
      <c r="AL333" s="1339"/>
      <c r="AM333" s="1368"/>
      <c r="AN333" s="1368"/>
      <c r="AO333" s="1341"/>
      <c r="AP333" s="1342"/>
      <c r="AQ333" s="1342"/>
      <c r="AR333" s="1342"/>
    </row>
    <row r="334" spans="1:44" s="1369" customFormat="1" ht="30" customHeight="1" x14ac:dyDescent="0.2">
      <c r="A334" s="1300" t="s">
        <v>1220</v>
      </c>
      <c r="B334" s="1300" t="str">
        <f t="shared" si="119"/>
        <v>02.06.03.05</v>
      </c>
      <c r="C334" s="1293">
        <v>308</v>
      </c>
      <c r="D334" s="1250" t="s">
        <v>340</v>
      </c>
      <c r="E334" s="1019" t="s">
        <v>162</v>
      </c>
      <c r="F334" s="1041"/>
      <c r="G334" s="1250" t="s">
        <v>935</v>
      </c>
      <c r="H334" s="1250"/>
      <c r="I334" s="1041" t="s">
        <v>936</v>
      </c>
      <c r="J334" s="1250">
        <v>2017</v>
      </c>
      <c r="K334" s="1041" t="s">
        <v>128</v>
      </c>
      <c r="L334" s="1041" t="s">
        <v>128</v>
      </c>
      <c r="M334" s="1041" t="s">
        <v>128</v>
      </c>
      <c r="N334" s="1041" t="s">
        <v>128</v>
      </c>
      <c r="O334" s="1041" t="s">
        <v>128</v>
      </c>
      <c r="P334" s="1250" t="s">
        <v>130</v>
      </c>
      <c r="Q334" s="1277">
        <v>3031350.9964984502</v>
      </c>
      <c r="R334" s="1306"/>
      <c r="S334" s="1278" t="str">
        <f t="shared" si="101"/>
        <v>2.06.03</v>
      </c>
      <c r="T334" s="1219" t="str">
        <f t="shared" si="116"/>
        <v>KOMPUTER</v>
      </c>
      <c r="U334" s="1218">
        <f t="shared" si="117"/>
        <v>4</v>
      </c>
      <c r="V334" s="1279">
        <f t="shared" si="104"/>
        <v>757837.74912461254</v>
      </c>
      <c r="W334" s="1218"/>
      <c r="X334" s="1280">
        <f t="shared" si="106"/>
        <v>0</v>
      </c>
      <c r="Y334" s="1281"/>
      <c r="Z334" s="1279"/>
      <c r="AA334" s="1279"/>
      <c r="AB334" s="1279">
        <f t="shared" si="110"/>
        <v>757837.74912461254</v>
      </c>
      <c r="AC334" s="1279">
        <f t="shared" si="111"/>
        <v>757837.74912461254</v>
      </c>
      <c r="AD334" s="1282">
        <f t="shared" si="102"/>
        <v>757837.74912461254</v>
      </c>
      <c r="AE334" s="1218">
        <f t="shared" si="118"/>
        <v>2017</v>
      </c>
      <c r="AF334" s="1283">
        <f t="shared" si="103"/>
        <v>757837.74912461266</v>
      </c>
      <c r="AG334" s="1363">
        <f t="shared" si="112"/>
        <v>0</v>
      </c>
      <c r="AH334" s="1364">
        <f t="shared" si="113"/>
        <v>757837.74912461254</v>
      </c>
      <c r="AI334" s="1220">
        <f t="shared" si="114"/>
        <v>1515675.4982492251</v>
      </c>
      <c r="AJ334" s="1220">
        <f t="shared" si="115"/>
        <v>2273513.2473738375</v>
      </c>
      <c r="AK334" s="1350"/>
      <c r="AL334" s="1339"/>
      <c r="AM334" s="1368"/>
      <c r="AN334" s="1368"/>
      <c r="AO334" s="1341"/>
      <c r="AP334" s="1342"/>
      <c r="AQ334" s="1342"/>
      <c r="AR334" s="1342"/>
    </row>
    <row r="335" spans="1:44" s="1369" customFormat="1" ht="30" customHeight="1" x14ac:dyDescent="0.2">
      <c r="A335" s="1300" t="s">
        <v>1220</v>
      </c>
      <c r="B335" s="1300" t="str">
        <f t="shared" si="119"/>
        <v>02.06.03.02</v>
      </c>
      <c r="C335" s="1293">
        <v>309</v>
      </c>
      <c r="D335" s="1041" t="s">
        <v>144</v>
      </c>
      <c r="E335" s="1019" t="s">
        <v>955</v>
      </c>
      <c r="F335" s="1041" t="s">
        <v>658</v>
      </c>
      <c r="G335" s="1250" t="s">
        <v>957</v>
      </c>
      <c r="H335" s="1250"/>
      <c r="I335" s="1041" t="s">
        <v>936</v>
      </c>
      <c r="J335" s="1250">
        <v>2018</v>
      </c>
      <c r="K335" s="1041" t="s">
        <v>128</v>
      </c>
      <c r="L335" s="1041" t="s">
        <v>128</v>
      </c>
      <c r="M335" s="1041" t="s">
        <v>128</v>
      </c>
      <c r="N335" s="1041" t="s">
        <v>128</v>
      </c>
      <c r="O335" s="1041" t="s">
        <v>128</v>
      </c>
      <c r="P335" s="1250" t="s">
        <v>130</v>
      </c>
      <c r="Q335" s="1277">
        <v>19329545</v>
      </c>
      <c r="R335" s="1306"/>
      <c r="S335" s="1278" t="str">
        <f t="shared" si="101"/>
        <v>2.06.03</v>
      </c>
      <c r="T335" s="1219" t="str">
        <f t="shared" si="116"/>
        <v>KOMPUTER</v>
      </c>
      <c r="U335" s="1218">
        <f t="shared" si="117"/>
        <v>4</v>
      </c>
      <c r="V335" s="1279">
        <f t="shared" si="104"/>
        <v>4832386.25</v>
      </c>
      <c r="W335" s="1218"/>
      <c r="X335" s="1280"/>
      <c r="Y335" s="1281"/>
      <c r="Z335" s="1279"/>
      <c r="AA335" s="1279"/>
      <c r="AB335" s="1279"/>
      <c r="AC335" s="1279">
        <f t="shared" si="111"/>
        <v>4832386.25</v>
      </c>
      <c r="AD335" s="1282">
        <f t="shared" si="102"/>
        <v>4832386.25</v>
      </c>
      <c r="AE335" s="1218">
        <f t="shared" si="118"/>
        <v>2018</v>
      </c>
      <c r="AF335" s="1283">
        <f t="shared" si="103"/>
        <v>9664772.5</v>
      </c>
      <c r="AG335" s="1363">
        <f t="shared" si="112"/>
        <v>0</v>
      </c>
      <c r="AH335" s="1364">
        <f t="shared" si="113"/>
        <v>0</v>
      </c>
      <c r="AI335" s="1220">
        <f t="shared" si="114"/>
        <v>4832386.25</v>
      </c>
      <c r="AJ335" s="1220">
        <f t="shared" si="115"/>
        <v>9664772.5</v>
      </c>
      <c r="AK335" s="1350"/>
      <c r="AL335" s="1339"/>
      <c r="AM335" s="1368"/>
      <c r="AN335" s="1368"/>
      <c r="AO335" s="1341"/>
      <c r="AP335" s="1342"/>
      <c r="AQ335" s="1342"/>
      <c r="AR335" s="1342"/>
    </row>
    <row r="336" spans="1:44" s="1369" customFormat="1" ht="30" customHeight="1" x14ac:dyDescent="0.2">
      <c r="A336" s="1300" t="s">
        <v>1220</v>
      </c>
      <c r="B336" s="1300" t="str">
        <f t="shared" si="119"/>
        <v>02.06.03.02</v>
      </c>
      <c r="C336" s="1293">
        <v>310</v>
      </c>
      <c r="D336" s="1041" t="s">
        <v>678</v>
      </c>
      <c r="E336" s="1019" t="s">
        <v>956</v>
      </c>
      <c r="F336" s="1041" t="s">
        <v>248</v>
      </c>
      <c r="G336" s="1250" t="s">
        <v>600</v>
      </c>
      <c r="H336" s="1250"/>
      <c r="I336" s="1041" t="s">
        <v>936</v>
      </c>
      <c r="J336" s="1250">
        <v>2018</v>
      </c>
      <c r="K336" s="1041" t="s">
        <v>128</v>
      </c>
      <c r="L336" s="1041" t="s">
        <v>128</v>
      </c>
      <c r="M336" s="1041" t="s">
        <v>128</v>
      </c>
      <c r="N336" s="1041" t="s">
        <v>128</v>
      </c>
      <c r="O336" s="1041" t="s">
        <v>128</v>
      </c>
      <c r="P336" s="1250" t="s">
        <v>130</v>
      </c>
      <c r="Q336" s="1277">
        <v>18942955</v>
      </c>
      <c r="R336" s="1306"/>
      <c r="S336" s="1278" t="str">
        <f t="shared" ref="S336:S345" si="120">MID(D336,2,7)</f>
        <v>2.06.03</v>
      </c>
      <c r="T336" s="1219" t="str">
        <f t="shared" si="116"/>
        <v>KOMPUTER</v>
      </c>
      <c r="U336" s="1218">
        <f t="shared" si="117"/>
        <v>4</v>
      </c>
      <c r="V336" s="1279">
        <f t="shared" si="104"/>
        <v>4735738.75</v>
      </c>
      <c r="W336" s="1218"/>
      <c r="X336" s="1280"/>
      <c r="Y336" s="1281"/>
      <c r="Z336" s="1279"/>
      <c r="AA336" s="1279"/>
      <c r="AB336" s="1279"/>
      <c r="AC336" s="1279">
        <f t="shared" si="111"/>
        <v>4735738.75</v>
      </c>
      <c r="AD336" s="1282">
        <f t="shared" si="102"/>
        <v>4735738.75</v>
      </c>
      <c r="AE336" s="1218">
        <f t="shared" si="118"/>
        <v>2018</v>
      </c>
      <c r="AF336" s="1283">
        <f t="shared" si="103"/>
        <v>9471477.5</v>
      </c>
      <c r="AG336" s="1363">
        <f t="shared" si="112"/>
        <v>0</v>
      </c>
      <c r="AH336" s="1364">
        <f t="shared" si="113"/>
        <v>0</v>
      </c>
      <c r="AI336" s="1220">
        <f t="shared" si="114"/>
        <v>4735738.75</v>
      </c>
      <c r="AJ336" s="1220">
        <f t="shared" si="115"/>
        <v>9471477.5</v>
      </c>
      <c r="AK336" s="1350"/>
      <c r="AL336" s="1339"/>
      <c r="AM336" s="1368"/>
      <c r="AN336" s="1368"/>
      <c r="AO336" s="1341"/>
      <c r="AP336" s="1342"/>
      <c r="AQ336" s="1342"/>
      <c r="AR336" s="1342"/>
    </row>
    <row r="337" spans="1:44" s="1369" customFormat="1" ht="30" customHeight="1" x14ac:dyDescent="0.2">
      <c r="A337" s="1300" t="s">
        <v>1220</v>
      </c>
      <c r="B337" s="1300" t="str">
        <f t="shared" si="119"/>
        <v>02.06.04.07</v>
      </c>
      <c r="C337" s="1293">
        <v>311</v>
      </c>
      <c r="D337" s="1041" t="s">
        <v>954</v>
      </c>
      <c r="E337" s="1019" t="s">
        <v>161</v>
      </c>
      <c r="F337" s="1041" t="s">
        <v>658</v>
      </c>
      <c r="G337" s="1250" t="s">
        <v>249</v>
      </c>
      <c r="H337" s="1250"/>
      <c r="I337" s="1041" t="s">
        <v>252</v>
      </c>
      <c r="J337" s="1250">
        <v>2018</v>
      </c>
      <c r="K337" s="1041" t="s">
        <v>128</v>
      </c>
      <c r="L337" s="1041" t="s">
        <v>128</v>
      </c>
      <c r="M337" s="1041" t="s">
        <v>128</v>
      </c>
      <c r="N337" s="1041" t="s">
        <v>128</v>
      </c>
      <c r="O337" s="1041" t="s">
        <v>128</v>
      </c>
      <c r="P337" s="1250" t="s">
        <v>130</v>
      </c>
      <c r="Q337" s="1277">
        <v>17893636</v>
      </c>
      <c r="R337" s="1306"/>
      <c r="S337" s="1278" t="str">
        <f t="shared" si="120"/>
        <v>2.06.04</v>
      </c>
      <c r="T337" s="1219" t="str">
        <f t="shared" si="116"/>
        <v>MEJA DAN KURSI KERJA/RAPAT PEJABAT</v>
      </c>
      <c r="U337" s="1218">
        <f t="shared" si="117"/>
        <v>5</v>
      </c>
      <c r="V337" s="1279">
        <f t="shared" si="104"/>
        <v>3578727.2</v>
      </c>
      <c r="W337" s="1218"/>
      <c r="X337" s="1280"/>
      <c r="Y337" s="1281"/>
      <c r="Z337" s="1279"/>
      <c r="AA337" s="1279"/>
      <c r="AB337" s="1279"/>
      <c r="AC337" s="1279">
        <f t="shared" si="111"/>
        <v>3578727.2</v>
      </c>
      <c r="AD337" s="1282">
        <f t="shared" si="102"/>
        <v>3578727.2</v>
      </c>
      <c r="AE337" s="1218">
        <f t="shared" si="118"/>
        <v>2018</v>
      </c>
      <c r="AF337" s="1283">
        <f t="shared" si="103"/>
        <v>10736181.6</v>
      </c>
      <c r="AG337" s="1363">
        <f t="shared" si="112"/>
        <v>0</v>
      </c>
      <c r="AH337" s="1364">
        <f t="shared" si="113"/>
        <v>0</v>
      </c>
      <c r="AI337" s="1220">
        <f t="shared" si="114"/>
        <v>3578727.2</v>
      </c>
      <c r="AJ337" s="1220">
        <f t="shared" si="115"/>
        <v>7157454.4000000004</v>
      </c>
      <c r="AK337" s="1350"/>
      <c r="AL337" s="1339"/>
      <c r="AM337" s="1368"/>
      <c r="AN337" s="1368"/>
      <c r="AO337" s="1341"/>
      <c r="AP337" s="1342"/>
      <c r="AQ337" s="1342"/>
      <c r="AR337" s="1342"/>
    </row>
    <row r="338" spans="1:44" s="1369" customFormat="1" ht="30" customHeight="1" x14ac:dyDescent="0.2">
      <c r="A338" s="1300" t="s">
        <v>1220</v>
      </c>
      <c r="B338" s="1300" t="str">
        <f t="shared" si="119"/>
        <v>02.06.01.04</v>
      </c>
      <c r="C338" s="1293">
        <v>312</v>
      </c>
      <c r="D338" s="1041" t="s">
        <v>220</v>
      </c>
      <c r="E338" s="1019" t="s">
        <v>1018</v>
      </c>
      <c r="F338" s="1041" t="s">
        <v>1232</v>
      </c>
      <c r="G338" s="1250" t="s">
        <v>301</v>
      </c>
      <c r="H338" s="1250"/>
      <c r="I338" s="1041" t="s">
        <v>1233</v>
      </c>
      <c r="J338" s="1250">
        <v>2019</v>
      </c>
      <c r="K338" s="1041" t="s">
        <v>128</v>
      </c>
      <c r="L338" s="1041" t="s">
        <v>128</v>
      </c>
      <c r="M338" s="1041" t="s">
        <v>128</v>
      </c>
      <c r="N338" s="1041" t="s">
        <v>128</v>
      </c>
      <c r="O338" s="1041" t="s">
        <v>128</v>
      </c>
      <c r="P338" s="1250" t="s">
        <v>130</v>
      </c>
      <c r="Q338" s="1277">
        <v>61930000</v>
      </c>
      <c r="R338" s="1308"/>
      <c r="S338" s="1278" t="str">
        <f t="shared" si="120"/>
        <v>2.06.01</v>
      </c>
      <c r="T338" s="1219" t="str">
        <f t="shared" si="116"/>
        <v>ALAT KANTOR</v>
      </c>
      <c r="U338" s="1218">
        <f t="shared" si="117"/>
        <v>5</v>
      </c>
      <c r="V338" s="1279">
        <f t="shared" si="104"/>
        <v>12386000</v>
      </c>
      <c r="W338" s="1218"/>
      <c r="X338" s="1280"/>
      <c r="Y338" s="1281"/>
      <c r="Z338" s="1279"/>
      <c r="AA338" s="1279"/>
      <c r="AB338" s="1279"/>
      <c r="AC338" s="1279"/>
      <c r="AD338" s="1282">
        <f t="shared" si="102"/>
        <v>12386000</v>
      </c>
      <c r="AE338" s="1218">
        <f>J338</f>
        <v>2019</v>
      </c>
      <c r="AF338" s="1283">
        <f>Q338-(X338+Y338+Z338+AA338+AB338+AC338+AD338)</f>
        <v>49544000</v>
      </c>
      <c r="AG338" s="1220"/>
      <c r="AH338" s="1220"/>
      <c r="AI338" s="1220"/>
      <c r="AJ338" s="1220">
        <f>X338+Y338+Z338+AA338+AB338+AC338+AD338</f>
        <v>12386000</v>
      </c>
      <c r="AK338" s="1350"/>
      <c r="AL338" s="1339"/>
      <c r="AM338" s="1368"/>
      <c r="AN338" s="1368"/>
      <c r="AO338" s="1341"/>
      <c r="AP338" s="1342"/>
      <c r="AQ338" s="1342"/>
      <c r="AR338" s="1342"/>
    </row>
    <row r="339" spans="1:44" s="1369" customFormat="1" ht="30" customHeight="1" x14ac:dyDescent="0.2">
      <c r="A339" s="1300" t="s">
        <v>1220</v>
      </c>
      <c r="B339" s="1300" t="str">
        <f t="shared" si="119"/>
        <v>02.06.03.02</v>
      </c>
      <c r="C339" s="1293">
        <v>313</v>
      </c>
      <c r="D339" s="1041" t="s">
        <v>144</v>
      </c>
      <c r="E339" s="1019" t="s">
        <v>955</v>
      </c>
      <c r="F339" s="1041" t="s">
        <v>248</v>
      </c>
      <c r="G339" s="1250" t="s">
        <v>1234</v>
      </c>
      <c r="H339" s="1250"/>
      <c r="I339" s="1041" t="s">
        <v>1235</v>
      </c>
      <c r="J339" s="1250">
        <v>2019</v>
      </c>
      <c r="K339" s="1041" t="s">
        <v>128</v>
      </c>
      <c r="L339" s="1041" t="s">
        <v>128</v>
      </c>
      <c r="M339" s="1041" t="s">
        <v>128</v>
      </c>
      <c r="N339" s="1041" t="s">
        <v>128</v>
      </c>
      <c r="O339" s="1041" t="s">
        <v>128</v>
      </c>
      <c r="P339" s="1250" t="s">
        <v>130</v>
      </c>
      <c r="Q339" s="1277">
        <v>19981835.288908567</v>
      </c>
      <c r="R339" s="1308"/>
      <c r="S339" s="1278" t="str">
        <f t="shared" si="120"/>
        <v>2.06.03</v>
      </c>
      <c r="T339" s="1219" t="str">
        <f t="shared" si="116"/>
        <v>KOMPUTER</v>
      </c>
      <c r="U339" s="1218">
        <f t="shared" si="117"/>
        <v>4</v>
      </c>
      <c r="V339" s="1279">
        <f t="shared" si="104"/>
        <v>4995458.8222271418</v>
      </c>
      <c r="W339" s="1218"/>
      <c r="X339" s="1280"/>
      <c r="Y339" s="1281"/>
      <c r="Z339" s="1279"/>
      <c r="AA339" s="1279"/>
      <c r="AB339" s="1279"/>
      <c r="AC339" s="1279"/>
      <c r="AD339" s="1282">
        <f t="shared" si="102"/>
        <v>4995458.8222271418</v>
      </c>
      <c r="AE339" s="1218">
        <f t="shared" ref="AE339:AE344" si="121">J339</f>
        <v>2019</v>
      </c>
      <c r="AF339" s="1283">
        <f t="shared" si="103"/>
        <v>14986376.466681425</v>
      </c>
      <c r="AG339" s="1220"/>
      <c r="AH339" s="1220"/>
      <c r="AI339" s="1220"/>
      <c r="AJ339" s="1220">
        <f t="shared" ref="AJ339:AJ344" si="122">X339+Y339+Z339+AA339+AB339+AC339+AD339</f>
        <v>4995458.8222271418</v>
      </c>
      <c r="AK339" s="1350"/>
      <c r="AL339" s="1339"/>
      <c r="AM339" s="1368"/>
      <c r="AN339" s="1368"/>
      <c r="AO339" s="1341"/>
      <c r="AP339" s="1342"/>
      <c r="AQ339" s="1342"/>
      <c r="AR339" s="1342"/>
    </row>
    <row r="340" spans="1:44" s="1369" customFormat="1" ht="30" customHeight="1" x14ac:dyDescent="0.2">
      <c r="A340" s="1300" t="s">
        <v>1220</v>
      </c>
      <c r="B340" s="1300" t="str">
        <f t="shared" si="119"/>
        <v>02.06.03.02</v>
      </c>
      <c r="C340" s="1293">
        <v>314</v>
      </c>
      <c r="D340" s="1041" t="s">
        <v>678</v>
      </c>
      <c r="E340" s="1019" t="s">
        <v>956</v>
      </c>
      <c r="F340" s="1041" t="s">
        <v>1236</v>
      </c>
      <c r="G340" s="1250" t="s">
        <v>1237</v>
      </c>
      <c r="H340" s="1250"/>
      <c r="I340" s="1041" t="s">
        <v>1235</v>
      </c>
      <c r="J340" s="1250">
        <v>2019</v>
      </c>
      <c r="K340" s="1041" t="s">
        <v>128</v>
      </c>
      <c r="L340" s="1041" t="s">
        <v>128</v>
      </c>
      <c r="M340" s="1041" t="s">
        <v>128</v>
      </c>
      <c r="N340" s="1041" t="s">
        <v>128</v>
      </c>
      <c r="O340" s="1041" t="s">
        <v>128</v>
      </c>
      <c r="P340" s="1250" t="s">
        <v>130</v>
      </c>
      <c r="Q340" s="1277">
        <v>100321899.49081248</v>
      </c>
      <c r="R340" s="1308"/>
      <c r="S340" s="1278" t="str">
        <f t="shared" si="120"/>
        <v>2.06.03</v>
      </c>
      <c r="T340" s="1219" t="str">
        <f t="shared" si="116"/>
        <v>KOMPUTER</v>
      </c>
      <c r="U340" s="1218">
        <f t="shared" si="117"/>
        <v>4</v>
      </c>
      <c r="V340" s="1279">
        <f t="shared" si="104"/>
        <v>25080474.87270312</v>
      </c>
      <c r="W340" s="1218"/>
      <c r="X340" s="1280"/>
      <c r="Y340" s="1281"/>
      <c r="Z340" s="1279"/>
      <c r="AA340" s="1279"/>
      <c r="AB340" s="1279"/>
      <c r="AC340" s="1279"/>
      <c r="AD340" s="1282">
        <f t="shared" si="102"/>
        <v>25080474.87270312</v>
      </c>
      <c r="AE340" s="1218">
        <f t="shared" si="121"/>
        <v>2019</v>
      </c>
      <c r="AF340" s="1283">
        <f t="shared" si="103"/>
        <v>75241424.61810936</v>
      </c>
      <c r="AG340" s="1220"/>
      <c r="AH340" s="1220"/>
      <c r="AI340" s="1220"/>
      <c r="AJ340" s="1220">
        <f t="shared" si="122"/>
        <v>25080474.87270312</v>
      </c>
      <c r="AK340" s="1350"/>
      <c r="AL340" s="1339"/>
      <c r="AM340" s="1368"/>
      <c r="AN340" s="1368"/>
      <c r="AO340" s="1341"/>
      <c r="AP340" s="1342"/>
      <c r="AQ340" s="1342"/>
      <c r="AR340" s="1342"/>
    </row>
    <row r="341" spans="1:44" s="1369" customFormat="1" ht="30" customHeight="1" x14ac:dyDescent="0.2">
      <c r="A341" s="1300" t="s">
        <v>1220</v>
      </c>
      <c r="B341" s="1300" t="str">
        <f t="shared" si="119"/>
        <v>02.06.02.06</v>
      </c>
      <c r="C341" s="1293">
        <v>315</v>
      </c>
      <c r="D341" s="1041" t="s">
        <v>337</v>
      </c>
      <c r="E341" s="1019" t="s">
        <v>172</v>
      </c>
      <c r="F341" s="1041" t="s">
        <v>658</v>
      </c>
      <c r="G341" s="1250" t="s">
        <v>1126</v>
      </c>
      <c r="H341" s="1250"/>
      <c r="I341" s="1041" t="s">
        <v>1235</v>
      </c>
      <c r="J341" s="1250">
        <v>2019</v>
      </c>
      <c r="K341" s="1041" t="s">
        <v>128</v>
      </c>
      <c r="L341" s="1041" t="s">
        <v>128</v>
      </c>
      <c r="M341" s="1041" t="s">
        <v>128</v>
      </c>
      <c r="N341" s="1041" t="s">
        <v>128</v>
      </c>
      <c r="O341" s="1041" t="s">
        <v>128</v>
      </c>
      <c r="P341" s="1250" t="s">
        <v>130</v>
      </c>
      <c r="Q341" s="1277">
        <v>16106265.220278947</v>
      </c>
      <c r="R341" s="1308"/>
      <c r="S341" s="1278" t="str">
        <f t="shared" si="120"/>
        <v>2.06.02</v>
      </c>
      <c r="T341" s="1219" t="str">
        <f t="shared" si="116"/>
        <v>ALAT RUMAH TANGGA</v>
      </c>
      <c r="U341" s="1218">
        <f t="shared" si="117"/>
        <v>5</v>
      </c>
      <c r="V341" s="1279">
        <f t="shared" si="104"/>
        <v>3221253.0440557892</v>
      </c>
      <c r="W341" s="1218"/>
      <c r="X341" s="1280"/>
      <c r="Y341" s="1281"/>
      <c r="Z341" s="1279"/>
      <c r="AA341" s="1279"/>
      <c r="AB341" s="1279"/>
      <c r="AC341" s="1279"/>
      <c r="AD341" s="1282">
        <f t="shared" si="102"/>
        <v>3221253.0440557892</v>
      </c>
      <c r="AE341" s="1218">
        <f t="shared" si="121"/>
        <v>2019</v>
      </c>
      <c r="AF341" s="1283">
        <f t="shared" si="103"/>
        <v>12885012.176223157</v>
      </c>
      <c r="AG341" s="1220"/>
      <c r="AH341" s="1220"/>
      <c r="AI341" s="1220"/>
      <c r="AJ341" s="1220">
        <f t="shared" si="122"/>
        <v>3221253.0440557892</v>
      </c>
      <c r="AK341" s="1350"/>
      <c r="AL341" s="1339"/>
      <c r="AM341" s="1368"/>
      <c r="AN341" s="1368"/>
      <c r="AO341" s="1341"/>
      <c r="AP341" s="1342"/>
      <c r="AQ341" s="1342"/>
      <c r="AR341" s="1342"/>
    </row>
    <row r="342" spans="1:44" s="1369" customFormat="1" ht="30" customHeight="1" x14ac:dyDescent="0.2">
      <c r="A342" s="1300" t="s">
        <v>1220</v>
      </c>
      <c r="B342" s="1300" t="str">
        <f t="shared" si="119"/>
        <v>02.06.04.03</v>
      </c>
      <c r="C342" s="1293">
        <v>316</v>
      </c>
      <c r="D342" s="1041" t="s">
        <v>1214</v>
      </c>
      <c r="E342" s="1019" t="s">
        <v>1240</v>
      </c>
      <c r="F342" s="1041"/>
      <c r="G342" s="1250"/>
      <c r="H342" s="1250"/>
      <c r="I342" s="1041" t="s">
        <v>936</v>
      </c>
      <c r="J342" s="1250">
        <v>2019</v>
      </c>
      <c r="K342" s="1041" t="s">
        <v>128</v>
      </c>
      <c r="L342" s="1041" t="s">
        <v>128</v>
      </c>
      <c r="M342" s="1041" t="s">
        <v>128</v>
      </c>
      <c r="N342" s="1041" t="s">
        <v>128</v>
      </c>
      <c r="O342" s="1041" t="s">
        <v>128</v>
      </c>
      <c r="P342" s="1250" t="s">
        <v>130</v>
      </c>
      <c r="Q342" s="1277">
        <v>67309000</v>
      </c>
      <c r="R342" s="1308"/>
      <c r="S342" s="1278" t="str">
        <f t="shared" si="120"/>
        <v>2.06.04</v>
      </c>
      <c r="T342" s="1219" t="str">
        <f t="shared" si="116"/>
        <v>MEJA DAN KURSI KERJA/RAPAT PEJABAT</v>
      </c>
      <c r="U342" s="1218">
        <f t="shared" si="117"/>
        <v>5</v>
      </c>
      <c r="V342" s="1279">
        <f t="shared" si="104"/>
        <v>13461800</v>
      </c>
      <c r="W342" s="1218"/>
      <c r="X342" s="1280"/>
      <c r="Y342" s="1281"/>
      <c r="Z342" s="1279"/>
      <c r="AA342" s="1279"/>
      <c r="AB342" s="1279"/>
      <c r="AC342" s="1279"/>
      <c r="AD342" s="1282">
        <f t="shared" si="102"/>
        <v>13461800</v>
      </c>
      <c r="AE342" s="1218">
        <f t="shared" si="121"/>
        <v>2019</v>
      </c>
      <c r="AF342" s="1283">
        <f t="shared" si="103"/>
        <v>53847200</v>
      </c>
      <c r="AG342" s="1220"/>
      <c r="AH342" s="1220"/>
      <c r="AI342" s="1220"/>
      <c r="AJ342" s="1220">
        <f t="shared" si="122"/>
        <v>13461800</v>
      </c>
      <c r="AK342" s="1350"/>
      <c r="AL342" s="1339"/>
      <c r="AM342" s="1368"/>
      <c r="AN342" s="1368"/>
      <c r="AO342" s="1341"/>
      <c r="AP342" s="1342"/>
      <c r="AQ342" s="1342"/>
      <c r="AR342" s="1342"/>
    </row>
    <row r="343" spans="1:44" s="1369" customFormat="1" ht="30" customHeight="1" x14ac:dyDescent="0.2">
      <c r="A343" s="1300" t="s">
        <v>1220</v>
      </c>
      <c r="B343" s="1300" t="str">
        <f t="shared" si="119"/>
        <v>02.06.04.01</v>
      </c>
      <c r="C343" s="1293">
        <v>317</v>
      </c>
      <c r="D343" s="1041" t="s">
        <v>215</v>
      </c>
      <c r="E343" s="1019" t="s">
        <v>1239</v>
      </c>
      <c r="F343" s="1041"/>
      <c r="G343" s="1250"/>
      <c r="H343" s="1250"/>
      <c r="I343" s="1041" t="s">
        <v>936</v>
      </c>
      <c r="J343" s="1250">
        <v>2019</v>
      </c>
      <c r="K343" s="1041" t="s">
        <v>128</v>
      </c>
      <c r="L343" s="1041" t="s">
        <v>128</v>
      </c>
      <c r="M343" s="1041" t="s">
        <v>128</v>
      </c>
      <c r="N343" s="1041" t="s">
        <v>128</v>
      </c>
      <c r="O343" s="1041" t="s">
        <v>128</v>
      </c>
      <c r="P343" s="1250" t="s">
        <v>130</v>
      </c>
      <c r="Q343" s="1277">
        <v>97900000</v>
      </c>
      <c r="R343" s="1308"/>
      <c r="S343" s="1278" t="str">
        <f t="shared" si="120"/>
        <v>2.06.04</v>
      </c>
      <c r="T343" s="1219" t="str">
        <f t="shared" si="116"/>
        <v>MEJA DAN KURSI KERJA/RAPAT PEJABAT</v>
      </c>
      <c r="U343" s="1218">
        <f t="shared" si="117"/>
        <v>5</v>
      </c>
      <c r="V343" s="1279">
        <f t="shared" si="104"/>
        <v>19580000</v>
      </c>
      <c r="W343" s="1218"/>
      <c r="X343" s="1280"/>
      <c r="Y343" s="1281"/>
      <c r="Z343" s="1279"/>
      <c r="AA343" s="1279"/>
      <c r="AB343" s="1279"/>
      <c r="AC343" s="1279"/>
      <c r="AD343" s="1282">
        <f t="shared" si="102"/>
        <v>19580000</v>
      </c>
      <c r="AE343" s="1218">
        <f t="shared" si="121"/>
        <v>2019</v>
      </c>
      <c r="AF343" s="1283">
        <f t="shared" si="103"/>
        <v>78320000</v>
      </c>
      <c r="AG343" s="1220"/>
      <c r="AH343" s="1220"/>
      <c r="AI343" s="1220"/>
      <c r="AJ343" s="1220">
        <f t="shared" si="122"/>
        <v>19580000</v>
      </c>
      <c r="AK343" s="1350"/>
      <c r="AL343" s="1339"/>
      <c r="AM343" s="1368"/>
      <c r="AN343" s="1368"/>
      <c r="AO343" s="1341"/>
      <c r="AP343" s="1342"/>
      <c r="AQ343" s="1342"/>
      <c r="AR343" s="1342"/>
    </row>
    <row r="344" spans="1:44" s="1369" customFormat="1" ht="30" customHeight="1" x14ac:dyDescent="0.2">
      <c r="A344" s="1300" t="s">
        <v>1220</v>
      </c>
      <c r="B344" s="1300" t="str">
        <f t="shared" si="119"/>
        <v>02.06.02.01</v>
      </c>
      <c r="C344" s="1293">
        <v>318</v>
      </c>
      <c r="D344" s="1041" t="s">
        <v>1242</v>
      </c>
      <c r="E344" s="1019" t="s">
        <v>1241</v>
      </c>
      <c r="F344" s="1041" t="s">
        <v>248</v>
      </c>
      <c r="G344" s="1250"/>
      <c r="H344" s="1250"/>
      <c r="I344" s="1041" t="s">
        <v>936</v>
      </c>
      <c r="J344" s="1250">
        <v>2019</v>
      </c>
      <c r="K344" s="1041" t="s">
        <v>128</v>
      </c>
      <c r="L344" s="1041" t="s">
        <v>128</v>
      </c>
      <c r="M344" s="1041" t="s">
        <v>128</v>
      </c>
      <c r="N344" s="1041" t="s">
        <v>128</v>
      </c>
      <c r="O344" s="1041" t="s">
        <v>128</v>
      </c>
      <c r="P344" s="1250" t="s">
        <v>130</v>
      </c>
      <c r="Q344" s="1277">
        <v>97988000</v>
      </c>
      <c r="R344" s="1308"/>
      <c r="S344" s="1278" t="str">
        <f t="shared" si="120"/>
        <v>2.06.02</v>
      </c>
      <c r="T344" s="1219" t="str">
        <f t="shared" si="116"/>
        <v>ALAT RUMAH TANGGA</v>
      </c>
      <c r="U344" s="1218">
        <f t="shared" si="117"/>
        <v>5</v>
      </c>
      <c r="V344" s="1279">
        <f t="shared" si="104"/>
        <v>19597600</v>
      </c>
      <c r="W344" s="1218"/>
      <c r="X344" s="1280"/>
      <c r="Y344" s="1281"/>
      <c r="Z344" s="1279"/>
      <c r="AA344" s="1279"/>
      <c r="AB344" s="1279"/>
      <c r="AC344" s="1279"/>
      <c r="AD344" s="1282">
        <f t="shared" si="102"/>
        <v>19597600</v>
      </c>
      <c r="AE344" s="1218">
        <f t="shared" si="121"/>
        <v>2019</v>
      </c>
      <c r="AF344" s="1283">
        <f t="shared" si="103"/>
        <v>78390400</v>
      </c>
      <c r="AG344" s="1220"/>
      <c r="AH344" s="1220"/>
      <c r="AI344" s="1220"/>
      <c r="AJ344" s="1220">
        <f t="shared" si="122"/>
        <v>19597600</v>
      </c>
      <c r="AK344" s="1350"/>
      <c r="AL344" s="1339"/>
      <c r="AM344" s="1368"/>
      <c r="AN344" s="1368"/>
      <c r="AO344" s="1341"/>
      <c r="AP344" s="1342"/>
      <c r="AQ344" s="1342"/>
      <c r="AR344" s="1342"/>
    </row>
    <row r="345" spans="1:44" s="1330" customFormat="1" ht="30" customHeight="1" x14ac:dyDescent="0.2">
      <c r="A345" s="1300" t="s">
        <v>1220</v>
      </c>
      <c r="B345" s="1300" t="str">
        <f>LEFT(D345,11)</f>
        <v>02.06.02.06</v>
      </c>
      <c r="C345" s="1293">
        <v>319</v>
      </c>
      <c r="D345" s="1041" t="s">
        <v>337</v>
      </c>
      <c r="E345" s="1019" t="s">
        <v>172</v>
      </c>
      <c r="F345" s="1249" t="s">
        <v>128</v>
      </c>
      <c r="G345" s="1250" t="s">
        <v>1148</v>
      </c>
      <c r="H345" s="1250" t="s">
        <v>312</v>
      </c>
      <c r="I345" s="1250" t="s">
        <v>495</v>
      </c>
      <c r="J345" s="1250">
        <v>2011</v>
      </c>
      <c r="K345" s="1041" t="s">
        <v>128</v>
      </c>
      <c r="L345" s="1041" t="s">
        <v>128</v>
      </c>
      <c r="M345" s="1041" t="s">
        <v>128</v>
      </c>
      <c r="N345" s="1041" t="s">
        <v>128</v>
      </c>
      <c r="O345" s="1041" t="s">
        <v>128</v>
      </c>
      <c r="P345" s="1250" t="s">
        <v>130</v>
      </c>
      <c r="Q345" s="1277">
        <v>4445112.7819999997</v>
      </c>
      <c r="R345" s="1258"/>
      <c r="S345" s="1278" t="str">
        <f t="shared" si="120"/>
        <v>2.06.02</v>
      </c>
      <c r="T345" s="1219" t="str">
        <f>VLOOKUP(S345,kelompok,2,0)</f>
        <v>ALAT RUMAH TANGGA</v>
      </c>
      <c r="U345" s="1218">
        <f>VLOOKUP(S345,MASAMANFAAT,4,0)</f>
        <v>5</v>
      </c>
      <c r="V345" s="1279">
        <f>(Q345)/U345</f>
        <v>889022.55639999988</v>
      </c>
      <c r="W345" s="1218">
        <f>2013-AE345</f>
        <v>2</v>
      </c>
      <c r="X345" s="1280">
        <f>IF(W345&gt;U345,Q345,V345*W345)</f>
        <v>1778045.1127999998</v>
      </c>
      <c r="Y345" s="1281">
        <f>IF(Q345=X345,0,V345)</f>
        <v>889022.55639999988</v>
      </c>
      <c r="Z345" s="1279">
        <f>IF(Q345=X345+Y345,0,V345)</f>
        <v>889022.55639999988</v>
      </c>
      <c r="AA345" s="1279">
        <f>IF(Q345=X345+Y345+Z345,0,V345)</f>
        <v>889022.55639999988</v>
      </c>
      <c r="AB345" s="1279">
        <f>IF(Q345=X345+Y345+Z345+AA345,0,V345)</f>
        <v>0</v>
      </c>
      <c r="AC345" s="1279">
        <f>IF(Q345=X345+Y345+Z345+AA345+AB345,0,V345)</f>
        <v>0</v>
      </c>
      <c r="AD345" s="1282">
        <f>IF(Q345=X345+Y345+Z345+AA345+AB345+AC345,0,V345)</f>
        <v>0</v>
      </c>
      <c r="AE345" s="1218">
        <f>J345</f>
        <v>2011</v>
      </c>
      <c r="AF345" s="1283">
        <f>Q345-(X345+Y345+Z345+AA345+AB345+AC345+AD345)</f>
        <v>0</v>
      </c>
      <c r="AG345" s="1363">
        <f>X345+Y345+Z345+AA345</f>
        <v>4445112.7819999997</v>
      </c>
      <c r="AH345" s="1364">
        <f>X345+Y345+Z345+AA345+AB345</f>
        <v>4445112.7819999997</v>
      </c>
      <c r="AI345" s="1220">
        <f>X345+Y345+Z345+AA345+AB345+AC345</f>
        <v>4445112.7819999997</v>
      </c>
      <c r="AJ345" s="1220">
        <f>X345+Y345+Z345+AA345+AB345+AC345+AD345</f>
        <v>4445112.7819999997</v>
      </c>
      <c r="AK345" s="1350"/>
      <c r="AL345" s="1339"/>
      <c r="AM345" s="1339"/>
      <c r="AN345" s="1339"/>
      <c r="AO345" s="1341"/>
      <c r="AP345" s="1342"/>
      <c r="AQ345" s="1342"/>
      <c r="AR345" s="1342"/>
    </row>
    <row r="346" spans="1:44" s="1369" customFormat="1" ht="30" customHeight="1" x14ac:dyDescent="0.2">
      <c r="A346" s="1300" t="s">
        <v>1220</v>
      </c>
      <c r="B346" s="1300" t="str">
        <f t="shared" si="119"/>
        <v/>
      </c>
      <c r="C346" s="1293"/>
      <c r="D346" s="1041"/>
      <c r="E346" s="1019"/>
      <c r="F346" s="1041"/>
      <c r="G346" s="1250" t="s">
        <v>935</v>
      </c>
      <c r="H346" s="1250"/>
      <c r="I346" s="1041" t="s">
        <v>935</v>
      </c>
      <c r="J346" s="1250"/>
      <c r="K346" s="1041"/>
      <c r="L346" s="1041"/>
      <c r="M346" s="1041"/>
      <c r="N346" s="1041"/>
      <c r="O346" s="1041"/>
      <c r="P346" s="1250"/>
      <c r="Q346" s="1277"/>
      <c r="R346" s="1306"/>
      <c r="S346" s="1278"/>
      <c r="T346" s="1219"/>
      <c r="U346" s="1218"/>
      <c r="V346" s="1279"/>
      <c r="W346" s="1218"/>
      <c r="X346" s="1280"/>
      <c r="Y346" s="1281"/>
      <c r="Z346" s="1279"/>
      <c r="AA346" s="1279"/>
      <c r="AB346" s="1279"/>
      <c r="AC346" s="1279"/>
      <c r="AD346" s="1282"/>
      <c r="AE346" s="1218"/>
      <c r="AF346" s="1279"/>
      <c r="AG346" s="1220"/>
      <c r="AH346" s="1220"/>
      <c r="AI346" s="1220"/>
      <c r="AJ346" s="1219"/>
      <c r="AK346" s="1370"/>
      <c r="AL346" s="1368"/>
      <c r="AM346" s="1368"/>
      <c r="AN346" s="1368"/>
      <c r="AO346" s="1341"/>
      <c r="AP346" s="1342"/>
      <c r="AQ346" s="1342"/>
      <c r="AR346" s="1342"/>
    </row>
    <row r="347" spans="1:44" s="1343" customFormat="1" ht="36" customHeight="1" x14ac:dyDescent="0.2">
      <c r="A347" s="1300" t="s">
        <v>1220</v>
      </c>
      <c r="B347" s="1300" t="str">
        <f t="shared" si="119"/>
        <v/>
      </c>
      <c r="C347" s="1259" t="s">
        <v>35</v>
      </c>
      <c r="D347" s="1359"/>
      <c r="E347" s="1323" t="s">
        <v>1104</v>
      </c>
      <c r="F347" s="1037"/>
      <c r="G347" s="1037" t="s">
        <v>935</v>
      </c>
      <c r="H347" s="1037"/>
      <c r="I347" s="1037" t="s">
        <v>935</v>
      </c>
      <c r="J347" s="1012"/>
      <c r="K347" s="1037"/>
      <c r="L347" s="1037"/>
      <c r="M347" s="1037"/>
      <c r="N347" s="1037"/>
      <c r="O347" s="1037"/>
      <c r="P347" s="1012"/>
      <c r="Q347" s="1260">
        <f>SUBTOTAL(9,Q348:Q363)</f>
        <v>189417234.9039667</v>
      </c>
      <c r="R347" s="1371"/>
      <c r="S347" s="1278" t="str">
        <f t="shared" ref="S347:S369" si="123">MID(D347,2,7)</f>
        <v/>
      </c>
      <c r="T347" s="1219"/>
      <c r="U347" s="1218"/>
      <c r="V347" s="1279"/>
      <c r="W347" s="1218"/>
      <c r="X347" s="1290">
        <f>SUM(X348:X363)</f>
        <v>64407803.294920005</v>
      </c>
      <c r="Y347" s="1290">
        <f t="shared" ref="Y347:AC347" si="124">SUM(Y348:Y363)</f>
        <v>35197061.647459999</v>
      </c>
      <c r="Z347" s="1290">
        <f t="shared" si="124"/>
        <v>35197061.647459999</v>
      </c>
      <c r="AA347" s="1290">
        <f t="shared" si="124"/>
        <v>30226061.647460002</v>
      </c>
      <c r="AB347" s="1290">
        <f t="shared" si="124"/>
        <v>13643705.33333334</v>
      </c>
      <c r="AC347" s="1290">
        <f t="shared" si="124"/>
        <v>2686385.33333334</v>
      </c>
      <c r="AD347" s="1290">
        <f t="shared" ref="AD347" si="125">SUM(AD348:AD363)</f>
        <v>2686385.33333334</v>
      </c>
      <c r="AE347" s="1309"/>
      <c r="AF347" s="1290">
        <f t="shared" ref="AF347" si="126">SUM(AF348:AF363)</f>
        <v>5372770.6666666791</v>
      </c>
      <c r="AG347" s="1290">
        <f t="shared" ref="AG347" si="127">SUM(AG348:AG363)</f>
        <v>165027988.23730001</v>
      </c>
      <c r="AH347" s="1290">
        <f t="shared" ref="AH347" si="128">SUM(AH348:AH363)</f>
        <v>178671693.57063335</v>
      </c>
      <c r="AI347" s="1290">
        <f t="shared" ref="AI347" si="129">SUM(AI348:AI363)</f>
        <v>181358078.9039667</v>
      </c>
      <c r="AJ347" s="1290">
        <f t="shared" ref="AJ347" si="130">SUM(AJ348:AJ363)</f>
        <v>184044464.23730004</v>
      </c>
      <c r="AK347" s="1310"/>
      <c r="AL347" s="1339"/>
      <c r="AM347" s="1339"/>
      <c r="AN347" s="1339"/>
      <c r="AO347" s="1351"/>
      <c r="AP347" s="1352"/>
      <c r="AQ347" s="1352"/>
      <c r="AR347" s="1352"/>
    </row>
    <row r="348" spans="1:44" s="1330" customFormat="1" ht="36" customHeight="1" x14ac:dyDescent="0.2">
      <c r="A348" s="1300" t="s">
        <v>1220</v>
      </c>
      <c r="B348" s="1300" t="str">
        <f t="shared" si="119"/>
        <v>02.07.01.01</v>
      </c>
      <c r="C348" s="1293">
        <v>1</v>
      </c>
      <c r="D348" s="1041" t="s">
        <v>1223</v>
      </c>
      <c r="E348" s="1019" t="s">
        <v>1105</v>
      </c>
      <c r="F348" s="1249" t="s">
        <v>128</v>
      </c>
      <c r="G348" s="1250" t="s">
        <v>155</v>
      </c>
      <c r="H348" s="1250" t="s">
        <v>332</v>
      </c>
      <c r="I348" s="1250" t="s">
        <v>495</v>
      </c>
      <c r="J348" s="1250">
        <v>2011</v>
      </c>
      <c r="K348" s="1041" t="s">
        <v>128</v>
      </c>
      <c r="L348" s="1041" t="s">
        <v>128</v>
      </c>
      <c r="M348" s="1041" t="s">
        <v>128</v>
      </c>
      <c r="N348" s="1041" t="s">
        <v>128</v>
      </c>
      <c r="O348" s="1041" t="s">
        <v>128</v>
      </c>
      <c r="P348" s="1250" t="s">
        <v>130</v>
      </c>
      <c r="Q348" s="1277">
        <v>1889172.9323</v>
      </c>
      <c r="R348" s="1020"/>
      <c r="S348" s="1278" t="str">
        <f t="shared" si="123"/>
        <v>2.07.01</v>
      </c>
      <c r="T348" s="1219" t="str">
        <f t="shared" ref="T348:T363" si="131">VLOOKUP(S348,kelompok,2,0)</f>
        <v>ALAT STUDIO</v>
      </c>
      <c r="U348" s="1218">
        <f t="shared" ref="U348:U363" si="132">VLOOKUP(S348,MASAMANFAAT,4,0)</f>
        <v>5</v>
      </c>
      <c r="V348" s="1279">
        <f t="shared" si="104"/>
        <v>377834.58646000002</v>
      </c>
      <c r="W348" s="1218">
        <f t="shared" ref="W348:W353" si="133">2013-AE348</f>
        <v>2</v>
      </c>
      <c r="X348" s="1280">
        <f t="shared" si="106"/>
        <v>755669.17292000004</v>
      </c>
      <c r="Y348" s="1281">
        <f t="shared" si="107"/>
        <v>377834.58646000002</v>
      </c>
      <c r="Z348" s="1279">
        <f t="shared" si="108"/>
        <v>377834.58646000002</v>
      </c>
      <c r="AA348" s="1279">
        <f t="shared" si="109"/>
        <v>377834.58646000002</v>
      </c>
      <c r="AB348" s="1279">
        <f t="shared" si="110"/>
        <v>0</v>
      </c>
      <c r="AC348" s="1279">
        <f t="shared" si="111"/>
        <v>0</v>
      </c>
      <c r="AD348" s="1282">
        <f t="shared" ref="AD348:AD363" si="134">IF(Q348=X348+Y348+Z348+AA348+AB348+AC348,0,V348)</f>
        <v>0</v>
      </c>
      <c r="AE348" s="1218">
        <f t="shared" ref="AE348:AE363" si="135">J348</f>
        <v>2011</v>
      </c>
      <c r="AF348" s="1283">
        <f t="shared" ref="AF348:AF363" si="136">Q348-(X348+Y348+Z348+AA348+AB348+AC348+AD348)</f>
        <v>0</v>
      </c>
      <c r="AG348" s="1363">
        <f t="shared" ref="AG348:AG363" si="137">X348+Y348+Z348+AA348</f>
        <v>1889172.9323</v>
      </c>
      <c r="AH348" s="1364">
        <f t="shared" ref="AH348:AH363" si="138">X348+Y348+Z348+AA348+AB348</f>
        <v>1889172.9323</v>
      </c>
      <c r="AI348" s="1220">
        <f t="shared" si="114"/>
        <v>1889172.9323</v>
      </c>
      <c r="AJ348" s="1220">
        <f t="shared" ref="AJ348:AJ363" si="139">X348+Y348+Z348+AA348+AB348+AC348+AD348</f>
        <v>1889172.9323</v>
      </c>
      <c r="AK348" s="1350"/>
      <c r="AL348" s="1339"/>
      <c r="AM348" s="1339"/>
      <c r="AN348" s="1339"/>
      <c r="AO348" s="1341"/>
      <c r="AP348" s="1342"/>
      <c r="AQ348" s="1342"/>
      <c r="AR348" s="1342"/>
    </row>
    <row r="349" spans="1:44" s="1330" customFormat="1" ht="36" customHeight="1" x14ac:dyDescent="0.2">
      <c r="A349" s="1300" t="s">
        <v>1220</v>
      </c>
      <c r="B349" s="1300" t="str">
        <f t="shared" si="119"/>
        <v>02.07.02.01</v>
      </c>
      <c r="C349" s="1293">
        <v>2</v>
      </c>
      <c r="D349" s="1041" t="s">
        <v>338</v>
      </c>
      <c r="E349" s="1019" t="s">
        <v>1106</v>
      </c>
      <c r="F349" s="1249" t="s">
        <v>128</v>
      </c>
      <c r="G349" s="1255" t="s">
        <v>1149</v>
      </c>
      <c r="H349" s="1041" t="s">
        <v>128</v>
      </c>
      <c r="I349" s="1250" t="s">
        <v>495</v>
      </c>
      <c r="J349" s="1250">
        <v>2011</v>
      </c>
      <c r="K349" s="1041" t="s">
        <v>128</v>
      </c>
      <c r="L349" s="1041" t="s">
        <v>128</v>
      </c>
      <c r="M349" s="1041" t="s">
        <v>128</v>
      </c>
      <c r="N349" s="1041" t="s">
        <v>128</v>
      </c>
      <c r="O349" s="1041" t="s">
        <v>128</v>
      </c>
      <c r="P349" s="1250" t="s">
        <v>130</v>
      </c>
      <c r="Q349" s="1277">
        <v>43784360.9023</v>
      </c>
      <c r="R349" s="1020"/>
      <c r="S349" s="1278" t="str">
        <f t="shared" si="123"/>
        <v>2.07.02</v>
      </c>
      <c r="T349" s="1219" t="str">
        <f t="shared" si="131"/>
        <v>ALAT KOMUNIKASI</v>
      </c>
      <c r="U349" s="1218">
        <f t="shared" si="132"/>
        <v>5</v>
      </c>
      <c r="V349" s="1279">
        <f t="shared" si="104"/>
        <v>8756872.1804600004</v>
      </c>
      <c r="W349" s="1218">
        <f t="shared" si="133"/>
        <v>2</v>
      </c>
      <c r="X349" s="1280">
        <f t="shared" si="106"/>
        <v>17513744.360920001</v>
      </c>
      <c r="Y349" s="1281">
        <f t="shared" si="107"/>
        <v>8756872.1804600004</v>
      </c>
      <c r="Z349" s="1279">
        <f t="shared" si="108"/>
        <v>8756872.1804600004</v>
      </c>
      <c r="AA349" s="1279">
        <f t="shared" si="109"/>
        <v>8756872.1804600004</v>
      </c>
      <c r="AB349" s="1279">
        <f t="shared" si="110"/>
        <v>0</v>
      </c>
      <c r="AC349" s="1279">
        <f t="shared" si="111"/>
        <v>0</v>
      </c>
      <c r="AD349" s="1282">
        <f t="shared" si="134"/>
        <v>0</v>
      </c>
      <c r="AE349" s="1218">
        <f t="shared" si="135"/>
        <v>2011</v>
      </c>
      <c r="AF349" s="1283">
        <f t="shared" si="136"/>
        <v>0</v>
      </c>
      <c r="AG349" s="1363">
        <f t="shared" si="137"/>
        <v>43784360.9023</v>
      </c>
      <c r="AH349" s="1364">
        <f t="shared" si="138"/>
        <v>43784360.9023</v>
      </c>
      <c r="AI349" s="1220">
        <f t="shared" si="114"/>
        <v>43784360.9023</v>
      </c>
      <c r="AJ349" s="1220">
        <f t="shared" si="139"/>
        <v>43784360.9023</v>
      </c>
      <c r="AK349" s="1350"/>
      <c r="AL349" s="1339"/>
      <c r="AM349" s="1339"/>
      <c r="AN349" s="1339"/>
      <c r="AO349" s="1341"/>
      <c r="AP349" s="1342"/>
      <c r="AQ349" s="1342"/>
      <c r="AR349" s="1342"/>
    </row>
    <row r="350" spans="1:44" s="1330" customFormat="1" ht="36" customHeight="1" x14ac:dyDescent="0.2">
      <c r="A350" s="1300" t="s">
        <v>1220</v>
      </c>
      <c r="B350" s="1300" t="str">
        <f t="shared" si="119"/>
        <v>02.07.01.01</v>
      </c>
      <c r="C350" s="1293">
        <v>3</v>
      </c>
      <c r="D350" s="1041" t="s">
        <v>1227</v>
      </c>
      <c r="E350" s="1019" t="s">
        <v>1107</v>
      </c>
      <c r="F350" s="1249" t="s">
        <v>128</v>
      </c>
      <c r="G350" s="1250" t="s">
        <v>1150</v>
      </c>
      <c r="H350" s="1250" t="s">
        <v>275</v>
      </c>
      <c r="I350" s="1250" t="s">
        <v>495</v>
      </c>
      <c r="J350" s="1250">
        <v>2011</v>
      </c>
      <c r="K350" s="1041" t="s">
        <v>128</v>
      </c>
      <c r="L350" s="1041" t="s">
        <v>421</v>
      </c>
      <c r="M350" s="1041" t="s">
        <v>128</v>
      </c>
      <c r="N350" s="1041" t="s">
        <v>128</v>
      </c>
      <c r="O350" s="1041" t="s">
        <v>128</v>
      </c>
      <c r="P350" s="1250" t="s">
        <v>130</v>
      </c>
      <c r="Q350" s="1277">
        <v>11330000</v>
      </c>
      <c r="R350" s="1256"/>
      <c r="S350" s="1278" t="str">
        <f t="shared" si="123"/>
        <v>2.07.01</v>
      </c>
      <c r="T350" s="1219" t="str">
        <f t="shared" si="131"/>
        <v>ALAT STUDIO</v>
      </c>
      <c r="U350" s="1218">
        <f t="shared" si="132"/>
        <v>5</v>
      </c>
      <c r="V350" s="1279">
        <f t="shared" si="104"/>
        <v>2266000</v>
      </c>
      <c r="W350" s="1218">
        <f t="shared" si="133"/>
        <v>2</v>
      </c>
      <c r="X350" s="1280">
        <f t="shared" si="106"/>
        <v>4532000</v>
      </c>
      <c r="Y350" s="1281">
        <f t="shared" si="107"/>
        <v>2266000</v>
      </c>
      <c r="Z350" s="1279">
        <f t="shared" si="108"/>
        <v>2266000</v>
      </c>
      <c r="AA350" s="1279">
        <f t="shared" si="109"/>
        <v>2266000</v>
      </c>
      <c r="AB350" s="1279">
        <f t="shared" si="110"/>
        <v>0</v>
      </c>
      <c r="AC350" s="1279">
        <f t="shared" si="111"/>
        <v>0</v>
      </c>
      <c r="AD350" s="1282">
        <f t="shared" si="134"/>
        <v>0</v>
      </c>
      <c r="AE350" s="1218">
        <f t="shared" si="135"/>
        <v>2011</v>
      </c>
      <c r="AF350" s="1283">
        <f t="shared" si="136"/>
        <v>0</v>
      </c>
      <c r="AG350" s="1363">
        <f t="shared" si="137"/>
        <v>11330000</v>
      </c>
      <c r="AH350" s="1364">
        <f t="shared" si="138"/>
        <v>11330000</v>
      </c>
      <c r="AI350" s="1220">
        <f t="shared" si="114"/>
        <v>11330000</v>
      </c>
      <c r="AJ350" s="1220">
        <f t="shared" si="139"/>
        <v>11330000</v>
      </c>
      <c r="AK350" s="1350"/>
      <c r="AL350" s="1339"/>
      <c r="AM350" s="1339"/>
      <c r="AN350" s="1339"/>
      <c r="AO350" s="1341"/>
      <c r="AP350" s="1342"/>
      <c r="AQ350" s="1342"/>
      <c r="AR350" s="1342"/>
    </row>
    <row r="351" spans="1:44" s="1330" customFormat="1" ht="36" customHeight="1" x14ac:dyDescent="0.2">
      <c r="A351" s="1300" t="s">
        <v>1220</v>
      </c>
      <c r="B351" s="1300" t="str">
        <f t="shared" si="119"/>
        <v>02.07.01.01</v>
      </c>
      <c r="C351" s="1293">
        <v>4</v>
      </c>
      <c r="D351" s="1041" t="s">
        <v>1227</v>
      </c>
      <c r="E351" s="1019" t="s">
        <v>1108</v>
      </c>
      <c r="F351" s="1249" t="s">
        <v>128</v>
      </c>
      <c r="G351" s="1255" t="s">
        <v>1151</v>
      </c>
      <c r="H351" s="1041" t="s">
        <v>128</v>
      </c>
      <c r="I351" s="1250" t="s">
        <v>1156</v>
      </c>
      <c r="J351" s="1250">
        <v>2011</v>
      </c>
      <c r="K351" s="1041" t="s">
        <v>128</v>
      </c>
      <c r="L351" s="1041" t="s">
        <v>422</v>
      </c>
      <c r="M351" s="1041" t="s">
        <v>128</v>
      </c>
      <c r="N351" s="1041" t="s">
        <v>128</v>
      </c>
      <c r="O351" s="1041" t="s">
        <v>128</v>
      </c>
      <c r="P351" s="1250" t="s">
        <v>130</v>
      </c>
      <c r="Q351" s="1277">
        <v>7334436.0899999999</v>
      </c>
      <c r="R351" s="1020"/>
      <c r="S351" s="1278" t="str">
        <f t="shared" si="123"/>
        <v>2.07.01</v>
      </c>
      <c r="T351" s="1219" t="str">
        <f t="shared" si="131"/>
        <v>ALAT STUDIO</v>
      </c>
      <c r="U351" s="1218">
        <f t="shared" si="132"/>
        <v>5</v>
      </c>
      <c r="V351" s="1279">
        <f t="shared" si="104"/>
        <v>1466887.2179999999</v>
      </c>
      <c r="W351" s="1218">
        <f t="shared" si="133"/>
        <v>2</v>
      </c>
      <c r="X351" s="1280">
        <f t="shared" si="106"/>
        <v>2933774.4359999998</v>
      </c>
      <c r="Y351" s="1281">
        <f t="shared" si="107"/>
        <v>1466887.2179999999</v>
      </c>
      <c r="Z351" s="1279">
        <f t="shared" si="108"/>
        <v>1466887.2179999999</v>
      </c>
      <c r="AA351" s="1279">
        <f t="shared" si="109"/>
        <v>1466887.2179999999</v>
      </c>
      <c r="AB351" s="1279">
        <f t="shared" si="110"/>
        <v>0</v>
      </c>
      <c r="AC351" s="1279">
        <f t="shared" si="111"/>
        <v>0</v>
      </c>
      <c r="AD351" s="1282">
        <f t="shared" si="134"/>
        <v>0</v>
      </c>
      <c r="AE351" s="1218">
        <f t="shared" si="135"/>
        <v>2011</v>
      </c>
      <c r="AF351" s="1283">
        <f t="shared" si="136"/>
        <v>0</v>
      </c>
      <c r="AG351" s="1363">
        <f t="shared" si="137"/>
        <v>7334436.0899999999</v>
      </c>
      <c r="AH351" s="1364">
        <f t="shared" si="138"/>
        <v>7334436.0899999999</v>
      </c>
      <c r="AI351" s="1220">
        <f t="shared" si="114"/>
        <v>7334436.0899999999</v>
      </c>
      <c r="AJ351" s="1220">
        <f t="shared" si="139"/>
        <v>7334436.0899999999</v>
      </c>
      <c r="AK351" s="1350"/>
      <c r="AL351" s="1339"/>
      <c r="AM351" s="1339"/>
      <c r="AN351" s="1339"/>
      <c r="AO351" s="1341"/>
      <c r="AP351" s="1342"/>
      <c r="AQ351" s="1342"/>
      <c r="AR351" s="1342"/>
    </row>
    <row r="352" spans="1:44" s="1330" customFormat="1" ht="36" customHeight="1" x14ac:dyDescent="0.2">
      <c r="A352" s="1300" t="s">
        <v>1220</v>
      </c>
      <c r="B352" s="1300" t="str">
        <f t="shared" si="119"/>
        <v>02.07.02.01</v>
      </c>
      <c r="C352" s="1293">
        <v>5</v>
      </c>
      <c r="D352" s="1041" t="s">
        <v>338</v>
      </c>
      <c r="E352" s="1019" t="s">
        <v>1109</v>
      </c>
      <c r="F352" s="1249" t="s">
        <v>128</v>
      </c>
      <c r="G352" s="1250" t="s">
        <v>249</v>
      </c>
      <c r="H352" s="1041" t="s">
        <v>128</v>
      </c>
      <c r="I352" s="1250" t="s">
        <v>1155</v>
      </c>
      <c r="J352" s="1250">
        <v>2011</v>
      </c>
      <c r="K352" s="1041" t="s">
        <v>128</v>
      </c>
      <c r="L352" s="1041" t="s">
        <v>128</v>
      </c>
      <c r="M352" s="1041" t="s">
        <v>128</v>
      </c>
      <c r="N352" s="1041" t="s">
        <v>128</v>
      </c>
      <c r="O352" s="1041" t="s">
        <v>128</v>
      </c>
      <c r="P352" s="1250" t="s">
        <v>130</v>
      </c>
      <c r="Q352" s="1277">
        <v>1666917.29</v>
      </c>
      <c r="R352" s="1256"/>
      <c r="S352" s="1278" t="str">
        <f t="shared" si="123"/>
        <v>2.07.02</v>
      </c>
      <c r="T352" s="1219" t="str">
        <f t="shared" si="131"/>
        <v>ALAT KOMUNIKASI</v>
      </c>
      <c r="U352" s="1218">
        <f t="shared" si="132"/>
        <v>5</v>
      </c>
      <c r="V352" s="1279">
        <f t="shared" si="104"/>
        <v>333383.45799999998</v>
      </c>
      <c r="W352" s="1218">
        <f t="shared" si="133"/>
        <v>2</v>
      </c>
      <c r="X352" s="1280">
        <f t="shared" si="106"/>
        <v>666766.91599999997</v>
      </c>
      <c r="Y352" s="1281">
        <f t="shared" si="107"/>
        <v>333383.45799999998</v>
      </c>
      <c r="Z352" s="1279">
        <f t="shared" si="108"/>
        <v>333383.45799999998</v>
      </c>
      <c r="AA352" s="1279">
        <f t="shared" si="109"/>
        <v>333383.45799999998</v>
      </c>
      <c r="AB352" s="1279">
        <f t="shared" si="110"/>
        <v>0</v>
      </c>
      <c r="AC352" s="1279">
        <f t="shared" si="111"/>
        <v>0</v>
      </c>
      <c r="AD352" s="1282">
        <f t="shared" si="134"/>
        <v>0</v>
      </c>
      <c r="AE352" s="1218">
        <f t="shared" si="135"/>
        <v>2011</v>
      </c>
      <c r="AF352" s="1283">
        <f t="shared" si="136"/>
        <v>0</v>
      </c>
      <c r="AG352" s="1363">
        <f t="shared" si="137"/>
        <v>1666917.29</v>
      </c>
      <c r="AH352" s="1364">
        <f t="shared" si="138"/>
        <v>1666917.29</v>
      </c>
      <c r="AI352" s="1220">
        <f t="shared" si="114"/>
        <v>1666917.29</v>
      </c>
      <c r="AJ352" s="1220">
        <f t="shared" si="139"/>
        <v>1666917.29</v>
      </c>
      <c r="AK352" s="1350"/>
      <c r="AL352" s="1339"/>
      <c r="AM352" s="1339"/>
      <c r="AN352" s="1339"/>
      <c r="AO352" s="1341"/>
      <c r="AP352" s="1342"/>
      <c r="AQ352" s="1342"/>
      <c r="AR352" s="1342"/>
    </row>
    <row r="353" spans="1:44" s="1330" customFormat="1" ht="36" customHeight="1" x14ac:dyDescent="0.2">
      <c r="A353" s="1300" t="s">
        <v>1220</v>
      </c>
      <c r="B353" s="1300" t="str">
        <f t="shared" si="119"/>
        <v>02.07.01.01</v>
      </c>
      <c r="C353" s="1293">
        <v>6</v>
      </c>
      <c r="D353" s="1041" t="s">
        <v>1231</v>
      </c>
      <c r="E353" s="1019" t="s">
        <v>1110</v>
      </c>
      <c r="F353" s="1249" t="s">
        <v>128</v>
      </c>
      <c r="G353" s="1250" t="s">
        <v>1132</v>
      </c>
      <c r="H353" s="1250" t="s">
        <v>136</v>
      </c>
      <c r="I353" s="1250" t="s">
        <v>495</v>
      </c>
      <c r="J353" s="1250">
        <v>2011</v>
      </c>
      <c r="K353" s="1041" t="s">
        <v>128</v>
      </c>
      <c r="L353" s="1041" t="s">
        <v>128</v>
      </c>
      <c r="M353" s="1041" t="s">
        <v>128</v>
      </c>
      <c r="N353" s="1041" t="s">
        <v>128</v>
      </c>
      <c r="O353" s="1041" t="s">
        <v>128</v>
      </c>
      <c r="P353" s="1250" t="s">
        <v>130</v>
      </c>
      <c r="Q353" s="1277">
        <v>12234743.880000001</v>
      </c>
      <c r="R353" s="1020"/>
      <c r="S353" s="1278" t="str">
        <f t="shared" si="123"/>
        <v>2.07.01</v>
      </c>
      <c r="T353" s="1219" t="str">
        <f t="shared" si="131"/>
        <v>ALAT STUDIO</v>
      </c>
      <c r="U353" s="1218">
        <f t="shared" si="132"/>
        <v>5</v>
      </c>
      <c r="V353" s="1279">
        <f t="shared" si="104"/>
        <v>2446948.7760000001</v>
      </c>
      <c r="W353" s="1218">
        <f t="shared" si="133"/>
        <v>2</v>
      </c>
      <c r="X353" s="1280">
        <f t="shared" si="106"/>
        <v>4893897.5520000001</v>
      </c>
      <c r="Y353" s="1281">
        <f t="shared" si="107"/>
        <v>2446948.7760000001</v>
      </c>
      <c r="Z353" s="1279">
        <f t="shared" si="108"/>
        <v>2446948.7760000001</v>
      </c>
      <c r="AA353" s="1279">
        <f t="shared" si="109"/>
        <v>2446948.7760000001</v>
      </c>
      <c r="AB353" s="1279">
        <f t="shared" si="110"/>
        <v>0</v>
      </c>
      <c r="AC353" s="1279">
        <f t="shared" si="111"/>
        <v>0</v>
      </c>
      <c r="AD353" s="1282">
        <f t="shared" si="134"/>
        <v>0</v>
      </c>
      <c r="AE353" s="1218">
        <f t="shared" si="135"/>
        <v>2011</v>
      </c>
      <c r="AF353" s="1283">
        <f t="shared" si="136"/>
        <v>0</v>
      </c>
      <c r="AG353" s="1363">
        <f t="shared" si="137"/>
        <v>12234743.880000001</v>
      </c>
      <c r="AH353" s="1364">
        <f t="shared" si="138"/>
        <v>12234743.880000001</v>
      </c>
      <c r="AI353" s="1220">
        <f t="shared" si="114"/>
        <v>12234743.880000001</v>
      </c>
      <c r="AJ353" s="1220">
        <f t="shared" si="139"/>
        <v>12234743.880000001</v>
      </c>
      <c r="AK353" s="1350"/>
      <c r="AL353" s="1339"/>
      <c r="AM353" s="1339"/>
      <c r="AN353" s="1339"/>
      <c r="AO353" s="1341"/>
      <c r="AP353" s="1342"/>
      <c r="AQ353" s="1342"/>
      <c r="AR353" s="1342"/>
    </row>
    <row r="354" spans="1:44" s="1330" customFormat="1" ht="36" customHeight="1" x14ac:dyDescent="0.2">
      <c r="A354" s="1300" t="s">
        <v>1220</v>
      </c>
      <c r="B354" s="1300" t="str">
        <f t="shared" si="119"/>
        <v>02.07.01.01</v>
      </c>
      <c r="C354" s="1293">
        <v>7</v>
      </c>
      <c r="D354" s="1041" t="s">
        <v>1231</v>
      </c>
      <c r="E354" s="1019" t="s">
        <v>1110</v>
      </c>
      <c r="F354" s="1249" t="s">
        <v>128</v>
      </c>
      <c r="G354" s="1250" t="s">
        <v>1132</v>
      </c>
      <c r="H354" s="1250" t="s">
        <v>137</v>
      </c>
      <c r="I354" s="1250" t="s">
        <v>495</v>
      </c>
      <c r="J354" s="1250">
        <v>2011</v>
      </c>
      <c r="K354" s="1041" t="s">
        <v>128</v>
      </c>
      <c r="L354" s="1041" t="s">
        <v>423</v>
      </c>
      <c r="M354" s="1041" t="s">
        <v>128</v>
      </c>
      <c r="N354" s="1041" t="s">
        <v>128</v>
      </c>
      <c r="O354" s="1041" t="s">
        <v>128</v>
      </c>
      <c r="P354" s="1250" t="s">
        <v>130</v>
      </c>
      <c r="Q354" s="1277">
        <v>8910000</v>
      </c>
      <c r="R354" s="1020"/>
      <c r="S354" s="1278" t="str">
        <f t="shared" si="123"/>
        <v>2.07.01</v>
      </c>
      <c r="T354" s="1219" t="str">
        <f t="shared" si="131"/>
        <v>ALAT STUDIO</v>
      </c>
      <c r="U354" s="1218">
        <f t="shared" si="132"/>
        <v>5</v>
      </c>
      <c r="V354" s="1279">
        <f t="shared" si="104"/>
        <v>1782000</v>
      </c>
      <c r="W354" s="1218">
        <f>2013-AE354+1</f>
        <v>3</v>
      </c>
      <c r="X354" s="1280">
        <f t="shared" si="106"/>
        <v>5346000</v>
      </c>
      <c r="Y354" s="1281">
        <f t="shared" si="107"/>
        <v>1782000</v>
      </c>
      <c r="Z354" s="1279">
        <f t="shared" si="108"/>
        <v>1782000</v>
      </c>
      <c r="AA354" s="1279">
        <f t="shared" si="109"/>
        <v>0</v>
      </c>
      <c r="AB354" s="1279">
        <f t="shared" si="110"/>
        <v>0</v>
      </c>
      <c r="AC354" s="1279">
        <f t="shared" si="111"/>
        <v>0</v>
      </c>
      <c r="AD354" s="1282">
        <f t="shared" si="134"/>
        <v>0</v>
      </c>
      <c r="AE354" s="1218">
        <f t="shared" si="135"/>
        <v>2011</v>
      </c>
      <c r="AF354" s="1283">
        <f t="shared" si="136"/>
        <v>0</v>
      </c>
      <c r="AG354" s="1363">
        <f t="shared" si="137"/>
        <v>8910000</v>
      </c>
      <c r="AH354" s="1364">
        <f t="shared" si="138"/>
        <v>8910000</v>
      </c>
      <c r="AI354" s="1220">
        <f t="shared" si="114"/>
        <v>8910000</v>
      </c>
      <c r="AJ354" s="1220">
        <f t="shared" si="139"/>
        <v>8910000</v>
      </c>
      <c r="AK354" s="1350"/>
      <c r="AL354" s="1339"/>
      <c r="AM354" s="1339"/>
      <c r="AN354" s="1339"/>
      <c r="AO354" s="1341"/>
      <c r="AP354" s="1342"/>
      <c r="AQ354" s="1342"/>
      <c r="AR354" s="1342"/>
    </row>
    <row r="355" spans="1:44" s="1330" customFormat="1" ht="36" customHeight="1" x14ac:dyDescent="0.2">
      <c r="A355" s="1300" t="s">
        <v>1220</v>
      </c>
      <c r="B355" s="1300" t="str">
        <f t="shared" si="119"/>
        <v>02.07.01.01</v>
      </c>
      <c r="C355" s="1293">
        <v>8</v>
      </c>
      <c r="D355" s="1041" t="s">
        <v>1231</v>
      </c>
      <c r="E355" s="1019" t="s">
        <v>1110</v>
      </c>
      <c r="F355" s="1249" t="s">
        <v>128</v>
      </c>
      <c r="G355" s="1250" t="s">
        <v>1132</v>
      </c>
      <c r="H355" s="1250" t="s">
        <v>138</v>
      </c>
      <c r="I355" s="1250" t="s">
        <v>495</v>
      </c>
      <c r="J355" s="1250">
        <v>2011</v>
      </c>
      <c r="K355" s="1041" t="s">
        <v>128</v>
      </c>
      <c r="L355" s="1041" t="s">
        <v>128</v>
      </c>
      <c r="M355" s="1041" t="s">
        <v>128</v>
      </c>
      <c r="N355" s="1041" t="s">
        <v>128</v>
      </c>
      <c r="O355" s="1041" t="s">
        <v>128</v>
      </c>
      <c r="P355" s="1250" t="s">
        <v>130</v>
      </c>
      <c r="Q355" s="1277">
        <v>8945000</v>
      </c>
      <c r="R355" s="1020"/>
      <c r="S355" s="1278" t="str">
        <f t="shared" si="123"/>
        <v>2.07.01</v>
      </c>
      <c r="T355" s="1219" t="str">
        <f t="shared" si="131"/>
        <v>ALAT STUDIO</v>
      </c>
      <c r="U355" s="1218">
        <f t="shared" si="132"/>
        <v>5</v>
      </c>
      <c r="V355" s="1279">
        <f t="shared" si="104"/>
        <v>1789000</v>
      </c>
      <c r="W355" s="1218">
        <f t="shared" ref="W355:W362" si="140">2013-AE355+1</f>
        <v>3</v>
      </c>
      <c r="X355" s="1280">
        <f t="shared" si="106"/>
        <v>5367000</v>
      </c>
      <c r="Y355" s="1281">
        <f t="shared" si="107"/>
        <v>1789000</v>
      </c>
      <c r="Z355" s="1279">
        <f t="shared" si="108"/>
        <v>1789000</v>
      </c>
      <c r="AA355" s="1279">
        <f t="shared" si="109"/>
        <v>0</v>
      </c>
      <c r="AB355" s="1279">
        <f t="shared" si="110"/>
        <v>0</v>
      </c>
      <c r="AC355" s="1279">
        <f t="shared" si="111"/>
        <v>0</v>
      </c>
      <c r="AD355" s="1282">
        <f t="shared" si="134"/>
        <v>0</v>
      </c>
      <c r="AE355" s="1218">
        <f t="shared" si="135"/>
        <v>2011</v>
      </c>
      <c r="AF355" s="1283">
        <f t="shared" si="136"/>
        <v>0</v>
      </c>
      <c r="AG355" s="1363">
        <f t="shared" si="137"/>
        <v>8945000</v>
      </c>
      <c r="AH355" s="1364">
        <f t="shared" si="138"/>
        <v>8945000</v>
      </c>
      <c r="AI355" s="1220">
        <f t="shared" si="114"/>
        <v>8945000</v>
      </c>
      <c r="AJ355" s="1220">
        <f t="shared" si="139"/>
        <v>8945000</v>
      </c>
      <c r="AK355" s="1350"/>
      <c r="AL355" s="1339"/>
      <c r="AM355" s="1339"/>
      <c r="AN355" s="1339"/>
      <c r="AO355" s="1341"/>
      <c r="AP355" s="1342"/>
      <c r="AQ355" s="1342"/>
      <c r="AR355" s="1342"/>
    </row>
    <row r="356" spans="1:44" s="1330" customFormat="1" ht="36" customHeight="1" x14ac:dyDescent="0.2">
      <c r="A356" s="1300" t="s">
        <v>1220</v>
      </c>
      <c r="B356" s="1300" t="str">
        <f t="shared" si="119"/>
        <v>02.07.01.01</v>
      </c>
      <c r="C356" s="1293">
        <v>9</v>
      </c>
      <c r="D356" s="1041" t="s">
        <v>1231</v>
      </c>
      <c r="E356" s="1019" t="s">
        <v>1110</v>
      </c>
      <c r="F356" s="1249" t="s">
        <v>128</v>
      </c>
      <c r="G356" s="1250" t="s">
        <v>1152</v>
      </c>
      <c r="H356" s="1250" t="s">
        <v>139</v>
      </c>
      <c r="I356" s="1250" t="s">
        <v>495</v>
      </c>
      <c r="J356" s="1250">
        <v>2011</v>
      </c>
      <c r="K356" s="1041" t="s">
        <v>128</v>
      </c>
      <c r="L356" s="1041" t="s">
        <v>424</v>
      </c>
      <c r="M356" s="1041" t="s">
        <v>128</v>
      </c>
      <c r="N356" s="1041" t="s">
        <v>128</v>
      </c>
      <c r="O356" s="1041" t="s">
        <v>128</v>
      </c>
      <c r="P356" s="1250" t="s">
        <v>130</v>
      </c>
      <c r="Q356" s="1277">
        <v>7000000</v>
      </c>
      <c r="R356" s="1020"/>
      <c r="S356" s="1278" t="str">
        <f t="shared" si="123"/>
        <v>2.07.01</v>
      </c>
      <c r="T356" s="1219" t="str">
        <f t="shared" si="131"/>
        <v>ALAT STUDIO</v>
      </c>
      <c r="U356" s="1218">
        <f t="shared" si="132"/>
        <v>5</v>
      </c>
      <c r="V356" s="1279">
        <f t="shared" si="104"/>
        <v>1400000</v>
      </c>
      <c r="W356" s="1218">
        <f t="shared" si="140"/>
        <v>3</v>
      </c>
      <c r="X356" s="1280">
        <f t="shared" si="106"/>
        <v>4200000</v>
      </c>
      <c r="Y356" s="1281">
        <f t="shared" si="107"/>
        <v>1400000</v>
      </c>
      <c r="Z356" s="1279">
        <f t="shared" si="108"/>
        <v>1400000</v>
      </c>
      <c r="AA356" s="1279">
        <f t="shared" si="109"/>
        <v>0</v>
      </c>
      <c r="AB356" s="1279">
        <f t="shared" si="110"/>
        <v>0</v>
      </c>
      <c r="AC356" s="1279">
        <f t="shared" si="111"/>
        <v>0</v>
      </c>
      <c r="AD356" s="1282">
        <f t="shared" si="134"/>
        <v>0</v>
      </c>
      <c r="AE356" s="1218">
        <f t="shared" si="135"/>
        <v>2011</v>
      </c>
      <c r="AF356" s="1283">
        <f t="shared" si="136"/>
        <v>0</v>
      </c>
      <c r="AG356" s="1363">
        <f t="shared" si="137"/>
        <v>7000000</v>
      </c>
      <c r="AH356" s="1364">
        <f t="shared" si="138"/>
        <v>7000000</v>
      </c>
      <c r="AI356" s="1220">
        <f t="shared" ref="AI356:AI363" si="141">X356+Y356+Z356+AA356+AB356+AC356</f>
        <v>7000000</v>
      </c>
      <c r="AJ356" s="1220">
        <f t="shared" si="139"/>
        <v>7000000</v>
      </c>
      <c r="AK356" s="1350"/>
      <c r="AL356" s="1339"/>
      <c r="AM356" s="1339"/>
      <c r="AN356" s="1339"/>
      <c r="AO356" s="1341"/>
      <c r="AP356" s="1342"/>
      <c r="AQ356" s="1342"/>
      <c r="AR356" s="1342"/>
    </row>
    <row r="357" spans="1:44" s="1330" customFormat="1" ht="36" customHeight="1" x14ac:dyDescent="0.2">
      <c r="A357" s="1300" t="s">
        <v>1220</v>
      </c>
      <c r="B357" s="1300" t="str">
        <f t="shared" si="119"/>
        <v>02.07.02.01</v>
      </c>
      <c r="C357" s="1293">
        <v>10</v>
      </c>
      <c r="D357" s="1250" t="s">
        <v>1226</v>
      </c>
      <c r="E357" s="1019" t="s">
        <v>1111</v>
      </c>
      <c r="F357" s="1041"/>
      <c r="G357" s="1250" t="s">
        <v>571</v>
      </c>
      <c r="H357" s="1250" t="s">
        <v>572</v>
      </c>
      <c r="I357" s="1041" t="s">
        <v>495</v>
      </c>
      <c r="J357" s="1250">
        <v>2012</v>
      </c>
      <c r="K357" s="1041" t="s">
        <v>128</v>
      </c>
      <c r="L357" s="1041" t="s">
        <v>128</v>
      </c>
      <c r="M357" s="1041" t="s">
        <v>128</v>
      </c>
      <c r="N357" s="1041" t="s">
        <v>128</v>
      </c>
      <c r="O357" s="1041" t="s">
        <v>128</v>
      </c>
      <c r="P357" s="1250" t="s">
        <v>130</v>
      </c>
      <c r="Q357" s="1277">
        <v>3024214.7233000002</v>
      </c>
      <c r="R357" s="1256"/>
      <c r="S357" s="1278" t="str">
        <f t="shared" si="123"/>
        <v>2.07.02</v>
      </c>
      <c r="T357" s="1219" t="str">
        <f t="shared" si="131"/>
        <v>ALAT KOMUNIKASI</v>
      </c>
      <c r="U357" s="1218">
        <f t="shared" si="132"/>
        <v>5</v>
      </c>
      <c r="V357" s="1279">
        <f t="shared" si="104"/>
        <v>604842.94466000004</v>
      </c>
      <c r="W357" s="1218">
        <f t="shared" si="140"/>
        <v>2</v>
      </c>
      <c r="X357" s="1280">
        <f t="shared" si="106"/>
        <v>1209685.8893200001</v>
      </c>
      <c r="Y357" s="1281">
        <f t="shared" si="107"/>
        <v>604842.94466000004</v>
      </c>
      <c r="Z357" s="1279">
        <f t="shared" si="108"/>
        <v>604842.94466000004</v>
      </c>
      <c r="AA357" s="1279">
        <f t="shared" si="109"/>
        <v>604842.94466000004</v>
      </c>
      <c r="AB357" s="1279">
        <f t="shared" si="110"/>
        <v>0</v>
      </c>
      <c r="AC357" s="1279">
        <f t="shared" si="111"/>
        <v>0</v>
      </c>
      <c r="AD357" s="1282">
        <f t="shared" si="134"/>
        <v>0</v>
      </c>
      <c r="AE357" s="1218">
        <f t="shared" si="135"/>
        <v>2012</v>
      </c>
      <c r="AF357" s="1283">
        <f t="shared" si="136"/>
        <v>0</v>
      </c>
      <c r="AG357" s="1363">
        <f t="shared" si="137"/>
        <v>3024214.7233000002</v>
      </c>
      <c r="AH357" s="1364">
        <f t="shared" si="138"/>
        <v>3024214.7233000002</v>
      </c>
      <c r="AI357" s="1220">
        <f>X357+Y357+Z357+AA357+AB357+AC357</f>
        <v>3024214.7233000002</v>
      </c>
      <c r="AJ357" s="1220">
        <f t="shared" si="139"/>
        <v>3024214.7233000002</v>
      </c>
      <c r="AK357" s="1350"/>
      <c r="AL357" s="1339"/>
      <c r="AM357" s="1339"/>
      <c r="AN357" s="1339"/>
      <c r="AO357" s="1341"/>
      <c r="AP357" s="1342"/>
      <c r="AQ357" s="1342"/>
      <c r="AR357" s="1342"/>
    </row>
    <row r="358" spans="1:44" s="1330" customFormat="1" ht="36" customHeight="1" x14ac:dyDescent="0.2">
      <c r="A358" s="1300" t="s">
        <v>1220</v>
      </c>
      <c r="B358" s="1300" t="str">
        <f t="shared" si="119"/>
        <v>02.07.02.01</v>
      </c>
      <c r="C358" s="1293">
        <v>11</v>
      </c>
      <c r="D358" s="1250" t="s">
        <v>1226</v>
      </c>
      <c r="E358" s="1019" t="s">
        <v>1111</v>
      </c>
      <c r="F358" s="1041"/>
      <c r="G358" s="1250" t="s">
        <v>571</v>
      </c>
      <c r="H358" s="1250" t="s">
        <v>572</v>
      </c>
      <c r="I358" s="1041" t="s">
        <v>495</v>
      </c>
      <c r="J358" s="1250">
        <v>2012</v>
      </c>
      <c r="K358" s="1041" t="s">
        <v>128</v>
      </c>
      <c r="L358" s="1041" t="s">
        <v>128</v>
      </c>
      <c r="M358" s="1041" t="s">
        <v>128</v>
      </c>
      <c r="N358" s="1041" t="s">
        <v>128</v>
      </c>
      <c r="O358" s="1041" t="s">
        <v>128</v>
      </c>
      <c r="P358" s="1250" t="s">
        <v>130</v>
      </c>
      <c r="Q358" s="1277">
        <v>3024214.7233000002</v>
      </c>
      <c r="R358" s="1256"/>
      <c r="S358" s="1278" t="str">
        <f t="shared" si="123"/>
        <v>2.07.02</v>
      </c>
      <c r="T358" s="1219" t="str">
        <f t="shared" si="131"/>
        <v>ALAT KOMUNIKASI</v>
      </c>
      <c r="U358" s="1218">
        <f t="shared" si="132"/>
        <v>5</v>
      </c>
      <c r="V358" s="1279">
        <f t="shared" si="104"/>
        <v>604842.94466000004</v>
      </c>
      <c r="W358" s="1218">
        <f t="shared" si="140"/>
        <v>2</v>
      </c>
      <c r="X358" s="1280">
        <f t="shared" si="106"/>
        <v>1209685.8893200001</v>
      </c>
      <c r="Y358" s="1281">
        <f t="shared" si="107"/>
        <v>604842.94466000004</v>
      </c>
      <c r="Z358" s="1279">
        <f t="shared" si="108"/>
        <v>604842.94466000004</v>
      </c>
      <c r="AA358" s="1279">
        <f t="shared" si="109"/>
        <v>604842.94466000004</v>
      </c>
      <c r="AB358" s="1279">
        <f t="shared" si="110"/>
        <v>0</v>
      </c>
      <c r="AC358" s="1279">
        <f t="shared" si="111"/>
        <v>0</v>
      </c>
      <c r="AD358" s="1282">
        <f t="shared" si="134"/>
        <v>0</v>
      </c>
      <c r="AE358" s="1218">
        <f t="shared" si="135"/>
        <v>2012</v>
      </c>
      <c r="AF358" s="1283">
        <f t="shared" si="136"/>
        <v>0</v>
      </c>
      <c r="AG358" s="1363">
        <f t="shared" si="137"/>
        <v>3024214.7233000002</v>
      </c>
      <c r="AH358" s="1364">
        <f t="shared" si="138"/>
        <v>3024214.7233000002</v>
      </c>
      <c r="AI358" s="1220">
        <f t="shared" si="141"/>
        <v>3024214.7233000002</v>
      </c>
      <c r="AJ358" s="1220">
        <f t="shared" si="139"/>
        <v>3024214.7233000002</v>
      </c>
      <c r="AK358" s="1350"/>
      <c r="AL358" s="1339"/>
      <c r="AM358" s="1339"/>
      <c r="AN358" s="1339"/>
      <c r="AO358" s="1341"/>
      <c r="AP358" s="1342"/>
      <c r="AQ358" s="1342"/>
      <c r="AR358" s="1342"/>
    </row>
    <row r="359" spans="1:44" s="1330" customFormat="1" ht="36" customHeight="1" x14ac:dyDescent="0.2">
      <c r="A359" s="1300" t="s">
        <v>1220</v>
      </c>
      <c r="B359" s="1300" t="str">
        <f t="shared" si="119"/>
        <v>02.07.01.01</v>
      </c>
      <c r="C359" s="1293">
        <v>12</v>
      </c>
      <c r="D359" s="1250" t="s">
        <v>1223</v>
      </c>
      <c r="E359" s="1019" t="s">
        <v>1112</v>
      </c>
      <c r="F359" s="1041"/>
      <c r="G359" s="1250" t="s">
        <v>574</v>
      </c>
      <c r="H359" s="1041" t="s">
        <v>128</v>
      </c>
      <c r="I359" s="1041" t="s">
        <v>495</v>
      </c>
      <c r="J359" s="1250">
        <v>2012</v>
      </c>
      <c r="K359" s="1041" t="s">
        <v>128</v>
      </c>
      <c r="L359" s="1041" t="s">
        <v>575</v>
      </c>
      <c r="M359" s="1041" t="s">
        <v>128</v>
      </c>
      <c r="N359" s="1041" t="s">
        <v>128</v>
      </c>
      <c r="O359" s="1041" t="s">
        <v>128</v>
      </c>
      <c r="P359" s="1250" t="s">
        <v>130</v>
      </c>
      <c r="Q359" s="1277">
        <v>4032286.2977999998</v>
      </c>
      <c r="R359" s="1256"/>
      <c r="S359" s="1278" t="str">
        <f t="shared" si="123"/>
        <v>2.07.01</v>
      </c>
      <c r="T359" s="1219" t="str">
        <f t="shared" si="131"/>
        <v>ALAT STUDIO</v>
      </c>
      <c r="U359" s="1218">
        <f t="shared" si="132"/>
        <v>5</v>
      </c>
      <c r="V359" s="1279">
        <f t="shared" si="104"/>
        <v>806457.25955999992</v>
      </c>
      <c r="W359" s="1218">
        <f t="shared" si="140"/>
        <v>2</v>
      </c>
      <c r="X359" s="1280">
        <f t="shared" si="106"/>
        <v>1612914.5191199998</v>
      </c>
      <c r="Y359" s="1281">
        <f t="shared" si="107"/>
        <v>806457.25955999992</v>
      </c>
      <c r="Z359" s="1279">
        <f t="shared" si="108"/>
        <v>806457.25955999992</v>
      </c>
      <c r="AA359" s="1279">
        <f t="shared" si="109"/>
        <v>806457.25955999992</v>
      </c>
      <c r="AB359" s="1279">
        <f t="shared" si="110"/>
        <v>0</v>
      </c>
      <c r="AC359" s="1279">
        <f t="shared" si="111"/>
        <v>0</v>
      </c>
      <c r="AD359" s="1282">
        <f t="shared" si="134"/>
        <v>0</v>
      </c>
      <c r="AE359" s="1218">
        <f t="shared" si="135"/>
        <v>2012</v>
      </c>
      <c r="AF359" s="1283">
        <f t="shared" si="136"/>
        <v>0</v>
      </c>
      <c r="AG359" s="1363">
        <f t="shared" si="137"/>
        <v>4032286.2977999998</v>
      </c>
      <c r="AH359" s="1364">
        <f t="shared" si="138"/>
        <v>4032286.2977999998</v>
      </c>
      <c r="AI359" s="1220">
        <f t="shared" si="141"/>
        <v>4032286.2977999998</v>
      </c>
      <c r="AJ359" s="1220">
        <f t="shared" si="139"/>
        <v>4032286.2977999998</v>
      </c>
      <c r="AK359" s="1350"/>
      <c r="AL359" s="1339"/>
      <c r="AM359" s="1339"/>
      <c r="AN359" s="1339"/>
      <c r="AO359" s="1341"/>
      <c r="AP359" s="1342"/>
      <c r="AQ359" s="1342"/>
      <c r="AR359" s="1342"/>
    </row>
    <row r="360" spans="1:44" s="1330" customFormat="1" ht="36" customHeight="1" x14ac:dyDescent="0.2">
      <c r="A360" s="1300" t="s">
        <v>1220</v>
      </c>
      <c r="B360" s="1300" t="str">
        <f t="shared" si="119"/>
        <v>02.07.01.01</v>
      </c>
      <c r="C360" s="1293">
        <v>13</v>
      </c>
      <c r="D360" s="1041" t="s">
        <v>1231</v>
      </c>
      <c r="E360" s="1019" t="s">
        <v>1110</v>
      </c>
      <c r="F360" s="1041"/>
      <c r="G360" s="1250" t="s">
        <v>576</v>
      </c>
      <c r="H360" s="1250" t="s">
        <v>577</v>
      </c>
      <c r="I360" s="1041" t="s">
        <v>495</v>
      </c>
      <c r="J360" s="1250">
        <v>2012</v>
      </c>
      <c r="K360" s="1041"/>
      <c r="L360" s="1041"/>
      <c r="M360" s="1041"/>
      <c r="N360" s="1041"/>
      <c r="O360" s="1041"/>
      <c r="P360" s="1250" t="s">
        <v>130</v>
      </c>
      <c r="Q360" s="1277">
        <v>8023361.3982999995</v>
      </c>
      <c r="R360" s="1256"/>
      <c r="S360" s="1278" t="str">
        <f t="shared" si="123"/>
        <v>2.07.01</v>
      </c>
      <c r="T360" s="1219" t="str">
        <f t="shared" si="131"/>
        <v>ALAT STUDIO</v>
      </c>
      <c r="U360" s="1218">
        <f t="shared" si="132"/>
        <v>5</v>
      </c>
      <c r="V360" s="1279">
        <f t="shared" si="104"/>
        <v>1604672.27966</v>
      </c>
      <c r="W360" s="1218">
        <f t="shared" si="140"/>
        <v>2</v>
      </c>
      <c r="X360" s="1280">
        <f t="shared" si="106"/>
        <v>3209344.55932</v>
      </c>
      <c r="Y360" s="1281">
        <f t="shared" si="107"/>
        <v>1604672.27966</v>
      </c>
      <c r="Z360" s="1279">
        <f t="shared" si="108"/>
        <v>1604672.27966</v>
      </c>
      <c r="AA360" s="1279">
        <f t="shared" si="109"/>
        <v>1604672.27966</v>
      </c>
      <c r="AB360" s="1279">
        <f t="shared" si="110"/>
        <v>0</v>
      </c>
      <c r="AC360" s="1279">
        <f t="shared" si="111"/>
        <v>0</v>
      </c>
      <c r="AD360" s="1282">
        <f t="shared" si="134"/>
        <v>0</v>
      </c>
      <c r="AE360" s="1218">
        <f t="shared" si="135"/>
        <v>2012</v>
      </c>
      <c r="AF360" s="1283">
        <f t="shared" si="136"/>
        <v>0</v>
      </c>
      <c r="AG360" s="1363">
        <f t="shared" si="137"/>
        <v>8023361.3982999995</v>
      </c>
      <c r="AH360" s="1364">
        <f t="shared" si="138"/>
        <v>8023361.3982999995</v>
      </c>
      <c r="AI360" s="1220">
        <f t="shared" si="141"/>
        <v>8023361.3982999995</v>
      </c>
      <c r="AJ360" s="1220">
        <f t="shared" si="139"/>
        <v>8023361.3982999995</v>
      </c>
      <c r="AK360" s="1350"/>
      <c r="AL360" s="1339"/>
      <c r="AM360" s="1339"/>
      <c r="AN360" s="1339"/>
      <c r="AO360" s="1341"/>
      <c r="AP360" s="1342"/>
      <c r="AQ360" s="1342"/>
      <c r="AR360" s="1342"/>
    </row>
    <row r="361" spans="1:44" s="1330" customFormat="1" ht="36" customHeight="1" x14ac:dyDescent="0.2">
      <c r="A361" s="1300" t="s">
        <v>1220</v>
      </c>
      <c r="B361" s="1300" t="str">
        <f t="shared" si="119"/>
        <v>02.07.01.01</v>
      </c>
      <c r="C361" s="1293">
        <v>14</v>
      </c>
      <c r="D361" s="1041" t="s">
        <v>1231</v>
      </c>
      <c r="E361" s="1019" t="s">
        <v>1110</v>
      </c>
      <c r="F361" s="1041" t="s">
        <v>598</v>
      </c>
      <c r="G361" s="1250" t="s">
        <v>1153</v>
      </c>
      <c r="H361" s="1250"/>
      <c r="I361" s="1041" t="s">
        <v>495</v>
      </c>
      <c r="J361" s="1250">
        <v>2013</v>
      </c>
      <c r="K361" s="1041"/>
      <c r="L361" s="1041"/>
      <c r="M361" s="1041"/>
      <c r="N361" s="1041"/>
      <c r="O361" s="1041"/>
      <c r="P361" s="1250" t="s">
        <v>130</v>
      </c>
      <c r="Q361" s="1277">
        <v>24805000</v>
      </c>
      <c r="R361" s="1256"/>
      <c r="S361" s="1278" t="str">
        <f t="shared" si="123"/>
        <v>2.07.01</v>
      </c>
      <c r="T361" s="1219" t="str">
        <f t="shared" si="131"/>
        <v>ALAT STUDIO</v>
      </c>
      <c r="U361" s="1218">
        <f t="shared" si="132"/>
        <v>5</v>
      </c>
      <c r="V361" s="1279">
        <f t="shared" si="104"/>
        <v>4961000</v>
      </c>
      <c r="W361" s="1218">
        <f t="shared" si="140"/>
        <v>1</v>
      </c>
      <c r="X361" s="1280">
        <f t="shared" si="106"/>
        <v>4961000</v>
      </c>
      <c r="Y361" s="1281">
        <f t="shared" si="107"/>
        <v>4961000</v>
      </c>
      <c r="Z361" s="1279">
        <f t="shared" si="108"/>
        <v>4961000</v>
      </c>
      <c r="AA361" s="1279">
        <f t="shared" si="109"/>
        <v>4961000</v>
      </c>
      <c r="AB361" s="1279">
        <f t="shared" si="110"/>
        <v>4961000</v>
      </c>
      <c r="AC361" s="1279">
        <f t="shared" si="111"/>
        <v>0</v>
      </c>
      <c r="AD361" s="1282">
        <f t="shared" si="134"/>
        <v>0</v>
      </c>
      <c r="AE361" s="1218">
        <f t="shared" si="135"/>
        <v>2013</v>
      </c>
      <c r="AF361" s="1283">
        <f t="shared" si="136"/>
        <v>0</v>
      </c>
      <c r="AG361" s="1363">
        <f t="shared" si="137"/>
        <v>19844000</v>
      </c>
      <c r="AH361" s="1364">
        <f t="shared" si="138"/>
        <v>24805000</v>
      </c>
      <c r="AI361" s="1220">
        <f t="shared" si="141"/>
        <v>24805000</v>
      </c>
      <c r="AJ361" s="1220">
        <f t="shared" si="139"/>
        <v>24805000</v>
      </c>
      <c r="AK361" s="1350"/>
      <c r="AL361" s="1339"/>
      <c r="AM361" s="1339"/>
      <c r="AN361" s="1339"/>
      <c r="AO361" s="1341"/>
      <c r="AP361" s="1342"/>
      <c r="AQ361" s="1342"/>
      <c r="AR361" s="1342"/>
    </row>
    <row r="362" spans="1:44" s="1330" customFormat="1" ht="36" customHeight="1" x14ac:dyDescent="0.2">
      <c r="A362" s="1300" t="s">
        <v>1220</v>
      </c>
      <c r="B362" s="1300" t="str">
        <f t="shared" si="119"/>
        <v>02.07.01.01</v>
      </c>
      <c r="C362" s="1293">
        <v>15</v>
      </c>
      <c r="D362" s="1250" t="s">
        <v>1223</v>
      </c>
      <c r="E362" s="1019" t="s">
        <v>1113</v>
      </c>
      <c r="F362" s="1041" t="s">
        <v>598</v>
      </c>
      <c r="G362" s="1250" t="s">
        <v>619</v>
      </c>
      <c r="H362" s="1250"/>
      <c r="I362" s="1041" t="s">
        <v>495</v>
      </c>
      <c r="J362" s="1250">
        <v>2013</v>
      </c>
      <c r="K362" s="1041"/>
      <c r="L362" s="1041"/>
      <c r="M362" s="1041"/>
      <c r="N362" s="1041"/>
      <c r="O362" s="1041"/>
      <c r="P362" s="1250" t="s">
        <v>130</v>
      </c>
      <c r="Q362" s="1277">
        <v>29981600</v>
      </c>
      <c r="R362" s="1256"/>
      <c r="S362" s="1278" t="str">
        <f t="shared" si="123"/>
        <v>2.07.01</v>
      </c>
      <c r="T362" s="1219" t="str">
        <f t="shared" si="131"/>
        <v>ALAT STUDIO</v>
      </c>
      <c r="U362" s="1218">
        <f t="shared" si="132"/>
        <v>5</v>
      </c>
      <c r="V362" s="1279">
        <f t="shared" si="104"/>
        <v>5996320</v>
      </c>
      <c r="W362" s="1218">
        <f t="shared" si="140"/>
        <v>1</v>
      </c>
      <c r="X362" s="1280">
        <f>IF(W362&gt;U362,Q362,V362*W362)</f>
        <v>5996320</v>
      </c>
      <c r="Y362" s="1281">
        <f t="shared" si="107"/>
        <v>5996320</v>
      </c>
      <c r="Z362" s="1279">
        <f t="shared" si="108"/>
        <v>5996320</v>
      </c>
      <c r="AA362" s="1279">
        <f t="shared" si="109"/>
        <v>5996320</v>
      </c>
      <c r="AB362" s="1279">
        <f t="shared" si="110"/>
        <v>5996320</v>
      </c>
      <c r="AC362" s="1279">
        <f t="shared" si="111"/>
        <v>0</v>
      </c>
      <c r="AD362" s="1282">
        <f t="shared" si="134"/>
        <v>0</v>
      </c>
      <c r="AE362" s="1218">
        <f t="shared" si="135"/>
        <v>2013</v>
      </c>
      <c r="AF362" s="1283">
        <f t="shared" si="136"/>
        <v>0</v>
      </c>
      <c r="AG362" s="1363">
        <f t="shared" si="137"/>
        <v>23985280</v>
      </c>
      <c r="AH362" s="1364">
        <f t="shared" si="138"/>
        <v>29981600</v>
      </c>
      <c r="AI362" s="1220">
        <f t="shared" si="141"/>
        <v>29981600</v>
      </c>
      <c r="AJ362" s="1220">
        <f t="shared" si="139"/>
        <v>29981600</v>
      </c>
      <c r="AK362" s="1350"/>
      <c r="AL362" s="1339"/>
      <c r="AM362" s="1339"/>
      <c r="AN362" s="1339"/>
      <c r="AO362" s="1341"/>
      <c r="AP362" s="1342"/>
      <c r="AQ362" s="1342"/>
      <c r="AR362" s="1342"/>
    </row>
    <row r="363" spans="1:44" s="1330" customFormat="1" ht="36" customHeight="1" x14ac:dyDescent="0.2">
      <c r="A363" s="1300" t="s">
        <v>1220</v>
      </c>
      <c r="B363" s="1300" t="str">
        <f t="shared" si="119"/>
        <v>02.07.01.01</v>
      </c>
      <c r="C363" s="1293">
        <v>16</v>
      </c>
      <c r="D363" s="1041" t="s">
        <v>1227</v>
      </c>
      <c r="E363" s="1019" t="s">
        <v>1108</v>
      </c>
      <c r="F363" s="1041" t="s">
        <v>598</v>
      </c>
      <c r="G363" s="1250"/>
      <c r="H363" s="1250"/>
      <c r="I363" s="1041" t="s">
        <v>936</v>
      </c>
      <c r="J363" s="1250">
        <v>2017</v>
      </c>
      <c r="K363" s="1041" t="s">
        <v>128</v>
      </c>
      <c r="L363" s="1041" t="s">
        <v>128</v>
      </c>
      <c r="M363" s="1041" t="s">
        <v>128</v>
      </c>
      <c r="N363" s="1041" t="s">
        <v>128</v>
      </c>
      <c r="O363" s="1041" t="s">
        <v>128</v>
      </c>
      <c r="P363" s="1250" t="s">
        <v>130</v>
      </c>
      <c r="Q363" s="1277">
        <v>13431926.6666667</v>
      </c>
      <c r="R363" s="1258"/>
      <c r="S363" s="1278" t="str">
        <f t="shared" si="123"/>
        <v>2.07.01</v>
      </c>
      <c r="T363" s="1219" t="str">
        <f t="shared" si="131"/>
        <v>ALAT STUDIO</v>
      </c>
      <c r="U363" s="1218">
        <f t="shared" si="132"/>
        <v>5</v>
      </c>
      <c r="V363" s="1279">
        <f t="shared" si="104"/>
        <v>2686385.33333334</v>
      </c>
      <c r="W363" s="1218"/>
      <c r="X363" s="1280">
        <f>IF(W363&gt;U363,Q363,V363*W363)</f>
        <v>0</v>
      </c>
      <c r="Y363" s="1281"/>
      <c r="Z363" s="1279"/>
      <c r="AA363" s="1279"/>
      <c r="AB363" s="1279">
        <f t="shared" si="110"/>
        <v>2686385.33333334</v>
      </c>
      <c r="AC363" s="1279">
        <f t="shared" si="111"/>
        <v>2686385.33333334</v>
      </c>
      <c r="AD363" s="1282">
        <f t="shared" si="134"/>
        <v>2686385.33333334</v>
      </c>
      <c r="AE363" s="1218">
        <f t="shared" si="135"/>
        <v>2017</v>
      </c>
      <c r="AF363" s="1283">
        <f t="shared" si="136"/>
        <v>5372770.6666666791</v>
      </c>
      <c r="AG363" s="1363">
        <f t="shared" si="137"/>
        <v>0</v>
      </c>
      <c r="AH363" s="1364">
        <f t="shared" si="138"/>
        <v>2686385.33333334</v>
      </c>
      <c r="AI363" s="1220">
        <f t="shared" si="141"/>
        <v>5372770.66666668</v>
      </c>
      <c r="AJ363" s="1220">
        <f t="shared" si="139"/>
        <v>8059156.0000000205</v>
      </c>
      <c r="AK363" s="1350"/>
      <c r="AL363" s="1339"/>
      <c r="AM363" s="1339"/>
      <c r="AN363" s="1339"/>
      <c r="AO363" s="1341"/>
      <c r="AP363" s="1342"/>
      <c r="AQ363" s="1342"/>
      <c r="AR363" s="1342"/>
    </row>
    <row r="364" spans="1:44" s="1330" customFormat="1" ht="36" customHeight="1" x14ac:dyDescent="0.2">
      <c r="A364" s="1300" t="s">
        <v>1220</v>
      </c>
      <c r="B364" s="1300" t="str">
        <f t="shared" si="119"/>
        <v/>
      </c>
      <c r="C364" s="1293"/>
      <c r="D364" s="1249"/>
      <c r="E364" s="1035" t="s">
        <v>935</v>
      </c>
      <c r="F364" s="1035"/>
      <c r="G364" s="1035"/>
      <c r="H364" s="1035"/>
      <c r="I364" s="1035"/>
      <c r="J364" s="1035"/>
      <c r="K364" s="1035"/>
      <c r="L364" s="1035"/>
      <c r="M364" s="1035"/>
      <c r="N364" s="1035"/>
      <c r="O364" s="1035"/>
      <c r="P364" s="1035"/>
      <c r="Q364" s="1248"/>
      <c r="R364" s="1258"/>
      <c r="S364" s="1278" t="str">
        <f t="shared" si="123"/>
        <v/>
      </c>
      <c r="T364" s="1219"/>
      <c r="U364" s="1218"/>
      <c r="V364" s="1279"/>
      <c r="W364" s="1218"/>
      <c r="X364" s="1280">
        <f>IF(W364&gt;U364,Q364-10,V364*W364)</f>
        <v>0</v>
      </c>
      <c r="Y364" s="1281">
        <f>IF(Q364-10=X364,0,V364)</f>
        <v>0</v>
      </c>
      <c r="Z364" s="1279">
        <f>IF(Q364-10=X364+Y364,0,V364)</f>
        <v>0</v>
      </c>
      <c r="AA364" s="1279"/>
      <c r="AB364" s="1279"/>
      <c r="AC364" s="1279"/>
      <c r="AD364" s="1282"/>
      <c r="AE364" s="1218"/>
      <c r="AF364" s="1283">
        <f>Q364-(X364+Y364+Z364)</f>
        <v>0</v>
      </c>
      <c r="AG364" s="1363"/>
      <c r="AH364" s="1364"/>
      <c r="AI364" s="1220"/>
      <c r="AJ364" s="1219"/>
      <c r="AK364" s="1350"/>
      <c r="AL364" s="1339"/>
      <c r="AM364" s="1339"/>
      <c r="AN364" s="1339"/>
      <c r="AO364" s="1341"/>
      <c r="AP364" s="1342"/>
      <c r="AQ364" s="1342"/>
      <c r="AR364" s="1342"/>
    </row>
    <row r="365" spans="1:44" s="1343" customFormat="1" ht="36" customHeight="1" x14ac:dyDescent="0.2">
      <c r="A365" s="1300" t="s">
        <v>1220</v>
      </c>
      <c r="B365" s="1300" t="str">
        <f t="shared" si="119"/>
        <v/>
      </c>
      <c r="C365" s="1259" t="s">
        <v>37</v>
      </c>
      <c r="D365" s="1359"/>
      <c r="E365" s="1323" t="s">
        <v>1114</v>
      </c>
      <c r="F365" s="1037"/>
      <c r="G365" s="1037"/>
      <c r="H365" s="1037"/>
      <c r="I365" s="1037"/>
      <c r="J365" s="1037"/>
      <c r="K365" s="1037"/>
      <c r="L365" s="1037"/>
      <c r="M365" s="1037"/>
      <c r="N365" s="1037"/>
      <c r="O365" s="1037"/>
      <c r="P365" s="1037"/>
      <c r="Q365" s="1247">
        <f>SUBTOTAL(9,Q366:Q370)</f>
        <v>44998885</v>
      </c>
      <c r="R365" s="1275"/>
      <c r="S365" s="1278" t="str">
        <f t="shared" si="123"/>
        <v/>
      </c>
      <c r="T365" s="1219"/>
      <c r="U365" s="1218"/>
      <c r="V365" s="1279"/>
      <c r="W365" s="1218"/>
      <c r="X365" s="1311">
        <f>SUM(X366:X369)</f>
        <v>35998885</v>
      </c>
      <c r="Y365" s="1312">
        <f t="shared" ref="Y365:AA365" si="142">SUM(Y366:Y369)</f>
        <v>3000000</v>
      </c>
      <c r="Z365" s="1313">
        <f>SUM(Z366:Z369)</f>
        <v>3000000</v>
      </c>
      <c r="AA365" s="1313">
        <f t="shared" si="142"/>
        <v>3000000</v>
      </c>
      <c r="AB365" s="1313">
        <f>SUM(AB366:AB369)</f>
        <v>0</v>
      </c>
      <c r="AC365" s="1313">
        <f>SUM(AC366:AC369)</f>
        <v>0</v>
      </c>
      <c r="AD365" s="1290">
        <f>SUM(AD366:AD369)</f>
        <v>0</v>
      </c>
      <c r="AE365" s="1309"/>
      <c r="AF365" s="1314">
        <f t="shared" ref="AF365:AJ365" si="143">SUM(AF366:AF369)</f>
        <v>0</v>
      </c>
      <c r="AG365" s="1314">
        <f t="shared" si="143"/>
        <v>44998885</v>
      </c>
      <c r="AH365" s="1315">
        <f t="shared" si="143"/>
        <v>44998885</v>
      </c>
      <c r="AI365" s="1313">
        <f t="shared" si="143"/>
        <v>44998885</v>
      </c>
      <c r="AJ365" s="1313">
        <f t="shared" si="143"/>
        <v>44998885</v>
      </c>
      <c r="AK365" s="1310"/>
      <c r="AL365" s="1339"/>
      <c r="AM365" s="1339"/>
      <c r="AN365" s="1339"/>
      <c r="AO365" s="1351"/>
      <c r="AP365" s="1352"/>
      <c r="AQ365" s="1352"/>
      <c r="AR365" s="1352"/>
    </row>
    <row r="366" spans="1:44" s="1330" customFormat="1" ht="47" customHeight="1" x14ac:dyDescent="0.2">
      <c r="A366" s="1300" t="s">
        <v>1220</v>
      </c>
      <c r="B366" s="1300" t="str">
        <f t="shared" si="119"/>
        <v>02.04.03.01</v>
      </c>
      <c r="C366" s="1293">
        <v>1</v>
      </c>
      <c r="D366" s="1041" t="s">
        <v>1228</v>
      </c>
      <c r="E366" s="1019" t="s">
        <v>1115</v>
      </c>
      <c r="F366" s="1249" t="s">
        <v>128</v>
      </c>
      <c r="G366" s="1250" t="s">
        <v>1154</v>
      </c>
      <c r="H366" s="1250" t="s">
        <v>157</v>
      </c>
      <c r="I366" s="1041" t="s">
        <v>128</v>
      </c>
      <c r="J366" s="1041">
        <v>2007</v>
      </c>
      <c r="K366" s="1041"/>
      <c r="L366" s="1041" t="s">
        <v>128</v>
      </c>
      <c r="M366" s="1041" t="s">
        <v>128</v>
      </c>
      <c r="N366" s="1041" t="s">
        <v>128</v>
      </c>
      <c r="O366" s="1041" t="s">
        <v>128</v>
      </c>
      <c r="P366" s="1250" t="s">
        <v>130</v>
      </c>
      <c r="Q366" s="1277">
        <v>14999442.5</v>
      </c>
      <c r="R366" s="1020"/>
      <c r="S366" s="1278" t="str">
        <f t="shared" si="123"/>
        <v>2.04.03</v>
      </c>
      <c r="T366" s="1219" t="str">
        <f>VLOOKUP(S366,kelompok,2,0)</f>
        <v>Alat Ukur</v>
      </c>
      <c r="U366" s="1218">
        <f>VLOOKUP(S366,MASAMANFAAT,4,0)</f>
        <v>5</v>
      </c>
      <c r="V366" s="1279">
        <f t="shared" ref="V366:V369" si="144">(Q366)/U366</f>
        <v>2999888.5</v>
      </c>
      <c r="W366" s="1218">
        <f>2013-AE366+1</f>
        <v>7</v>
      </c>
      <c r="X366" s="1280">
        <f t="shared" ref="X366:X369" si="145">IF(W366&gt;U366,Q366,V366*W366)</f>
        <v>14999442.5</v>
      </c>
      <c r="Y366" s="1281">
        <f t="shared" ref="Y366:Y369" si="146">IF(Q366=X366,0,V366)</f>
        <v>0</v>
      </c>
      <c r="Z366" s="1279">
        <f t="shared" ref="Z366:Z369" si="147">IF(Q366=X366+Y366,0,V366)</f>
        <v>0</v>
      </c>
      <c r="AA366" s="1279">
        <f t="shared" ref="AA366:AA369" si="148">IF(Q366=X366+Y366+Z366,0,V366)</f>
        <v>0</v>
      </c>
      <c r="AB366" s="1279">
        <f t="shared" ref="AB366:AB369" si="149">IF(Q366=X366+Y366+Z366+AA366,0,V366)</f>
        <v>0</v>
      </c>
      <c r="AC366" s="1279">
        <f t="shared" ref="AC366:AC369" si="150">IF(Q366=X366+Y366+Z366+AA366+AB366,0,V366)</f>
        <v>0</v>
      </c>
      <c r="AD366" s="1282">
        <f t="shared" ref="AD366:AD369" si="151">IF(Q366=X366+Y366+Z366+AA366+AB366+AC366,0,V366)</f>
        <v>0</v>
      </c>
      <c r="AE366" s="1218">
        <f>J366</f>
        <v>2007</v>
      </c>
      <c r="AF366" s="1283">
        <f t="shared" ref="AF366:AF369" si="152">Q366-(X366+Y366+Z366+AA366+AB366+AC366+AD366)</f>
        <v>0</v>
      </c>
      <c r="AG366" s="1363">
        <f t="shared" ref="AG366:AG369" si="153">X366+Y366+Z366+AA366</f>
        <v>14999442.5</v>
      </c>
      <c r="AH366" s="1364">
        <f t="shared" ref="AH366:AH369" si="154">X366+Y366+Z366+AA366+AB366</f>
        <v>14999442.5</v>
      </c>
      <c r="AI366" s="1220">
        <f t="shared" ref="AI366:AI369" si="155">X366+Y366+Z366+AA366+AB366+AC366</f>
        <v>14999442.5</v>
      </c>
      <c r="AJ366" s="1220">
        <f t="shared" ref="AJ366:AJ369" si="156">X366+Y366+Z366+AA366+AB366+AC366+AD366</f>
        <v>14999442.5</v>
      </c>
      <c r="AK366" s="1350"/>
      <c r="AL366" s="1339"/>
      <c r="AM366" s="1339"/>
      <c r="AN366" s="1339"/>
      <c r="AO366" s="1341"/>
      <c r="AP366" s="1342"/>
      <c r="AQ366" s="1342"/>
      <c r="AR366" s="1342"/>
    </row>
    <row r="367" spans="1:44" s="1330" customFormat="1" ht="47" customHeight="1" x14ac:dyDescent="0.2">
      <c r="A367" s="1300" t="s">
        <v>1220</v>
      </c>
      <c r="B367" s="1300" t="str">
        <f t="shared" si="119"/>
        <v>02.04.03.01</v>
      </c>
      <c r="C367" s="1293">
        <v>2</v>
      </c>
      <c r="D367" s="1041" t="s">
        <v>1228</v>
      </c>
      <c r="E367" s="1019" t="s">
        <v>1115</v>
      </c>
      <c r="F367" s="1249" t="s">
        <v>128</v>
      </c>
      <c r="G367" s="1250" t="s">
        <v>1154</v>
      </c>
      <c r="H367" s="1250" t="s">
        <v>157</v>
      </c>
      <c r="I367" s="1041" t="s">
        <v>128</v>
      </c>
      <c r="J367" s="1041">
        <v>2007</v>
      </c>
      <c r="K367" s="1041"/>
      <c r="L367" s="1041"/>
      <c r="M367" s="1041"/>
      <c r="N367" s="1041"/>
      <c r="O367" s="1041"/>
      <c r="P367" s="1250" t="s">
        <v>130</v>
      </c>
      <c r="Q367" s="1277">
        <v>14999442.5</v>
      </c>
      <c r="R367" s="1020"/>
      <c r="S367" s="1278" t="str">
        <f t="shared" si="123"/>
        <v>2.04.03</v>
      </c>
      <c r="T367" s="1219" t="str">
        <f>VLOOKUP(S367,kelompok,2,0)</f>
        <v>Alat Ukur</v>
      </c>
      <c r="U367" s="1218">
        <f>VLOOKUP(S367,MASAMANFAAT,4,0)</f>
        <v>5</v>
      </c>
      <c r="V367" s="1279">
        <f t="shared" si="144"/>
        <v>2999888.5</v>
      </c>
      <c r="W367" s="1218">
        <f t="shared" ref="W367:W369" si="157">2013-AE367+1</f>
        <v>7</v>
      </c>
      <c r="X367" s="1280">
        <f t="shared" si="145"/>
        <v>14999442.5</v>
      </c>
      <c r="Y367" s="1281">
        <f t="shared" si="146"/>
        <v>0</v>
      </c>
      <c r="Z367" s="1279">
        <f t="shared" si="147"/>
        <v>0</v>
      </c>
      <c r="AA367" s="1279">
        <f t="shared" si="148"/>
        <v>0</v>
      </c>
      <c r="AB367" s="1279">
        <f t="shared" si="149"/>
        <v>0</v>
      </c>
      <c r="AC367" s="1279">
        <f t="shared" si="150"/>
        <v>0</v>
      </c>
      <c r="AD367" s="1282">
        <f t="shared" si="151"/>
        <v>0</v>
      </c>
      <c r="AE367" s="1218">
        <f>J367</f>
        <v>2007</v>
      </c>
      <c r="AF367" s="1283">
        <f t="shared" si="152"/>
        <v>0</v>
      </c>
      <c r="AG367" s="1363">
        <f t="shared" si="153"/>
        <v>14999442.5</v>
      </c>
      <c r="AH367" s="1364">
        <f t="shared" si="154"/>
        <v>14999442.5</v>
      </c>
      <c r="AI367" s="1220">
        <f t="shared" si="155"/>
        <v>14999442.5</v>
      </c>
      <c r="AJ367" s="1220">
        <f t="shared" si="156"/>
        <v>14999442.5</v>
      </c>
      <c r="AK367" s="1350"/>
      <c r="AL367" s="1339"/>
      <c r="AM367" s="1339"/>
      <c r="AN367" s="1339"/>
      <c r="AO367" s="1341"/>
      <c r="AP367" s="1342"/>
      <c r="AQ367" s="1342"/>
      <c r="AR367" s="1342"/>
    </row>
    <row r="368" spans="1:44" s="1330" customFormat="1" ht="36" customHeight="1" x14ac:dyDescent="0.2">
      <c r="A368" s="1300" t="s">
        <v>1220</v>
      </c>
      <c r="B368" s="1300" t="str">
        <f t="shared" si="119"/>
        <v>02.04.03.01</v>
      </c>
      <c r="C368" s="1293">
        <v>3</v>
      </c>
      <c r="D368" s="1041" t="s">
        <v>1228</v>
      </c>
      <c r="E368" s="1019" t="s">
        <v>578</v>
      </c>
      <c r="F368" s="1041"/>
      <c r="G368" s="1250" t="s">
        <v>579</v>
      </c>
      <c r="H368" s="1041" t="s">
        <v>580</v>
      </c>
      <c r="I368" s="1041" t="s">
        <v>495</v>
      </c>
      <c r="J368" s="1250">
        <v>2012</v>
      </c>
      <c r="K368" s="1041" t="s">
        <v>128</v>
      </c>
      <c r="L368" s="1041" t="s">
        <v>581</v>
      </c>
      <c r="M368" s="1041" t="s">
        <v>128</v>
      </c>
      <c r="N368" s="1041" t="s">
        <v>128</v>
      </c>
      <c r="O368" s="1041" t="s">
        <v>128</v>
      </c>
      <c r="P368" s="1250" t="s">
        <v>130</v>
      </c>
      <c r="Q368" s="1277">
        <v>7500000</v>
      </c>
      <c r="R368" s="1020"/>
      <c r="S368" s="1278" t="str">
        <f t="shared" si="123"/>
        <v>2.04.03</v>
      </c>
      <c r="T368" s="1219" t="str">
        <f>VLOOKUP(S368,kelompok,2,0)</f>
        <v>Alat Ukur</v>
      </c>
      <c r="U368" s="1218">
        <f>VLOOKUP(S368,MASAMANFAAT,4,0)</f>
        <v>5</v>
      </c>
      <c r="V368" s="1279">
        <f t="shared" si="144"/>
        <v>1500000</v>
      </c>
      <c r="W368" s="1218">
        <f t="shared" si="157"/>
        <v>2</v>
      </c>
      <c r="X368" s="1280">
        <f t="shared" si="145"/>
        <v>3000000</v>
      </c>
      <c r="Y368" s="1281">
        <f t="shared" si="146"/>
        <v>1500000</v>
      </c>
      <c r="Z368" s="1279">
        <f t="shared" si="147"/>
        <v>1500000</v>
      </c>
      <c r="AA368" s="1279">
        <f t="shared" si="148"/>
        <v>1500000</v>
      </c>
      <c r="AB368" s="1279">
        <f t="shared" si="149"/>
        <v>0</v>
      </c>
      <c r="AC368" s="1279">
        <f t="shared" si="150"/>
        <v>0</v>
      </c>
      <c r="AD368" s="1282">
        <f t="shared" si="151"/>
        <v>0</v>
      </c>
      <c r="AE368" s="1218">
        <f>J368</f>
        <v>2012</v>
      </c>
      <c r="AF368" s="1283">
        <f t="shared" si="152"/>
        <v>0</v>
      </c>
      <c r="AG368" s="1363">
        <f t="shared" si="153"/>
        <v>7500000</v>
      </c>
      <c r="AH368" s="1364">
        <f t="shared" si="154"/>
        <v>7500000</v>
      </c>
      <c r="AI368" s="1220">
        <f t="shared" si="155"/>
        <v>7500000</v>
      </c>
      <c r="AJ368" s="1220">
        <f t="shared" si="156"/>
        <v>7500000</v>
      </c>
      <c r="AK368" s="1350"/>
      <c r="AL368" s="1339"/>
      <c r="AM368" s="1339"/>
      <c r="AN368" s="1339"/>
      <c r="AO368" s="1341"/>
      <c r="AP368" s="1342"/>
      <c r="AQ368" s="1342"/>
      <c r="AR368" s="1342"/>
    </row>
    <row r="369" spans="1:44" s="1330" customFormat="1" ht="36" customHeight="1" x14ac:dyDescent="0.2">
      <c r="A369" s="1300" t="s">
        <v>1220</v>
      </c>
      <c r="B369" s="1300" t="str">
        <f t="shared" si="119"/>
        <v>02.04.03.01</v>
      </c>
      <c r="C369" s="1293">
        <v>4</v>
      </c>
      <c r="D369" s="1041" t="s">
        <v>1228</v>
      </c>
      <c r="E369" s="1019" t="s">
        <v>578</v>
      </c>
      <c r="F369" s="1041"/>
      <c r="G369" s="1250" t="s">
        <v>579</v>
      </c>
      <c r="H369" s="1041" t="s">
        <v>580</v>
      </c>
      <c r="I369" s="1041" t="s">
        <v>495</v>
      </c>
      <c r="J369" s="1250">
        <v>2012</v>
      </c>
      <c r="K369" s="1041" t="s">
        <v>128</v>
      </c>
      <c r="L369" s="1041" t="s">
        <v>582</v>
      </c>
      <c r="M369" s="1041" t="s">
        <v>128</v>
      </c>
      <c r="N369" s="1041" t="s">
        <v>128</v>
      </c>
      <c r="O369" s="1041" t="s">
        <v>128</v>
      </c>
      <c r="P369" s="1250" t="s">
        <v>130</v>
      </c>
      <c r="Q369" s="1277">
        <v>7500000</v>
      </c>
      <c r="R369" s="1020"/>
      <c r="S369" s="1278" t="str">
        <f t="shared" si="123"/>
        <v>2.04.03</v>
      </c>
      <c r="T369" s="1219" t="str">
        <f>VLOOKUP(S369,kelompok,2,0)</f>
        <v>Alat Ukur</v>
      </c>
      <c r="U369" s="1218">
        <f>VLOOKUP(S369,MASAMANFAAT,4,0)</f>
        <v>5</v>
      </c>
      <c r="V369" s="1279">
        <f t="shared" si="144"/>
        <v>1500000</v>
      </c>
      <c r="W369" s="1218">
        <f t="shared" si="157"/>
        <v>2</v>
      </c>
      <c r="X369" s="1280">
        <f t="shared" si="145"/>
        <v>3000000</v>
      </c>
      <c r="Y369" s="1281">
        <f t="shared" si="146"/>
        <v>1500000</v>
      </c>
      <c r="Z369" s="1279">
        <f t="shared" si="147"/>
        <v>1500000</v>
      </c>
      <c r="AA369" s="1279">
        <f t="shared" si="148"/>
        <v>1500000</v>
      </c>
      <c r="AB369" s="1279">
        <f t="shared" si="149"/>
        <v>0</v>
      </c>
      <c r="AC369" s="1279">
        <f t="shared" si="150"/>
        <v>0</v>
      </c>
      <c r="AD369" s="1282">
        <f t="shared" si="151"/>
        <v>0</v>
      </c>
      <c r="AE369" s="1218">
        <f>J369</f>
        <v>2012</v>
      </c>
      <c r="AF369" s="1283">
        <f t="shared" si="152"/>
        <v>0</v>
      </c>
      <c r="AG369" s="1363">
        <f t="shared" si="153"/>
        <v>7500000</v>
      </c>
      <c r="AH369" s="1364">
        <f t="shared" si="154"/>
        <v>7500000</v>
      </c>
      <c r="AI369" s="1220">
        <f t="shared" si="155"/>
        <v>7500000</v>
      </c>
      <c r="AJ369" s="1220">
        <f t="shared" si="156"/>
        <v>7500000</v>
      </c>
      <c r="AK369" s="1350"/>
      <c r="AL369" s="1339"/>
      <c r="AM369" s="1339"/>
      <c r="AN369" s="1339"/>
      <c r="AO369" s="1341"/>
      <c r="AP369" s="1342"/>
      <c r="AQ369" s="1342"/>
      <c r="AR369" s="1342"/>
    </row>
    <row r="370" spans="1:44" s="1330" customFormat="1" ht="36" customHeight="1" x14ac:dyDescent="0.2">
      <c r="C370" s="1293"/>
      <c r="D370" s="1041"/>
      <c r="E370" s="1019" t="s">
        <v>935</v>
      </c>
      <c r="F370" s="1041"/>
      <c r="G370" s="1250"/>
      <c r="H370" s="1041"/>
      <c r="I370" s="1041"/>
      <c r="J370" s="1250"/>
      <c r="K370" s="1041"/>
      <c r="L370" s="1041"/>
      <c r="M370" s="1041"/>
      <c r="N370" s="1041"/>
      <c r="O370" s="1041"/>
      <c r="P370" s="1250"/>
      <c r="Q370" s="1277"/>
      <c r="R370" s="1020"/>
      <c r="S370" s="1278"/>
      <c r="T370" s="1219"/>
      <c r="U370" s="1219"/>
      <c r="V370" s="1219"/>
      <c r="W370" s="1219"/>
      <c r="X370" s="1219"/>
      <c r="Y370" s="1219"/>
      <c r="Z370" s="1219"/>
      <c r="AA370" s="1219"/>
      <c r="AB370" s="1219"/>
      <c r="AC370" s="1219"/>
      <c r="AD370" s="1372"/>
      <c r="AE370" s="1219"/>
      <c r="AF370" s="1318">
        <f t="shared" ref="AF370:AF376" si="158">Q370-(Y370+Z370)</f>
        <v>0</v>
      </c>
      <c r="AG370" s="1356"/>
      <c r="AH370" s="1357"/>
      <c r="AI370" s="1219"/>
      <c r="AJ370" s="1219"/>
      <c r="AK370" s="1358"/>
      <c r="AL370" s="1339"/>
      <c r="AM370" s="1339"/>
      <c r="AN370" s="1339"/>
      <c r="AO370" s="1341"/>
      <c r="AP370" s="1342"/>
      <c r="AQ370" s="1342"/>
      <c r="AR370" s="1342"/>
    </row>
    <row r="371" spans="1:44" s="1205" customFormat="1" ht="36" customHeight="1" x14ac:dyDescent="0.15">
      <c r="C371" s="1259" t="s">
        <v>39</v>
      </c>
      <c r="D371" s="1263"/>
      <c r="E371" s="1261" t="s">
        <v>785</v>
      </c>
      <c r="F371" s="1249" t="s">
        <v>349</v>
      </c>
      <c r="G371" s="1262"/>
      <c r="H371" s="1263"/>
      <c r="I371" s="1263"/>
      <c r="J371" s="1262"/>
      <c r="K371" s="1263"/>
      <c r="L371" s="1263"/>
      <c r="M371" s="1263"/>
      <c r="N371" s="1263"/>
      <c r="O371" s="1263"/>
      <c r="P371" s="1262"/>
      <c r="Q371" s="1319"/>
      <c r="R371" s="1264"/>
      <c r="S371" s="1320"/>
      <c r="T371" s="1221"/>
      <c r="U371" s="1221"/>
      <c r="V371" s="1221"/>
      <c r="W371" s="1221"/>
      <c r="X371" s="1221"/>
      <c r="Y371" s="1221"/>
      <c r="Z371" s="1221"/>
      <c r="AA371" s="1221"/>
      <c r="AB371" s="1221"/>
      <c r="AC371" s="1221"/>
      <c r="AD371" s="1321"/>
      <c r="AE371" s="1221"/>
      <c r="AF371" s="1318">
        <f t="shared" si="158"/>
        <v>0</v>
      </c>
      <c r="AG371" s="1271"/>
      <c r="AH371" s="1322"/>
      <c r="AI371" s="1221"/>
      <c r="AJ371" s="1221"/>
      <c r="AK371" s="1202"/>
      <c r="AL371" s="1203"/>
      <c r="AM371" s="1203"/>
      <c r="AN371" s="1203"/>
      <c r="AO371" s="1223"/>
      <c r="AP371" s="1204"/>
      <c r="AQ371" s="1204"/>
      <c r="AR371" s="1204"/>
    </row>
    <row r="372" spans="1:44" s="993" customFormat="1" ht="36" customHeight="1" x14ac:dyDescent="0.15">
      <c r="C372" s="1293"/>
      <c r="D372" s="1096"/>
      <c r="E372" s="1072" t="s">
        <v>935</v>
      </c>
      <c r="F372" s="1072"/>
      <c r="G372" s="1072"/>
      <c r="H372" s="1072"/>
      <c r="I372" s="1072"/>
      <c r="J372" s="1072"/>
      <c r="K372" s="1072"/>
      <c r="L372" s="1072"/>
      <c r="M372" s="1072"/>
      <c r="N372" s="1072"/>
      <c r="O372" s="1072"/>
      <c r="P372" s="1072"/>
      <c r="Q372" s="1072"/>
      <c r="R372" s="1295"/>
      <c r="S372" s="1316"/>
      <c r="T372" s="1266"/>
      <c r="U372" s="1266"/>
      <c r="V372" s="1266"/>
      <c r="W372" s="1266"/>
      <c r="X372" s="1266"/>
      <c r="Y372" s="1266"/>
      <c r="Z372" s="1266"/>
      <c r="AA372" s="1266"/>
      <c r="AB372" s="1266"/>
      <c r="AC372" s="1266"/>
      <c r="AD372" s="1317"/>
      <c r="AE372" s="1266"/>
      <c r="AF372" s="1318">
        <f t="shared" si="158"/>
        <v>0</v>
      </c>
      <c r="AG372" s="1273"/>
      <c r="AH372" s="1274"/>
      <c r="AI372" s="1266"/>
      <c r="AJ372" s="1266"/>
      <c r="AK372" s="1202"/>
      <c r="AL372" s="1203"/>
      <c r="AM372" s="1203"/>
      <c r="AN372" s="1203"/>
      <c r="AO372" s="1267"/>
      <c r="AP372" s="1268"/>
      <c r="AQ372" s="1268"/>
      <c r="AR372" s="1268"/>
    </row>
    <row r="373" spans="1:44" s="1343" customFormat="1" ht="36" customHeight="1" x14ac:dyDescent="0.2">
      <c r="C373" s="1259" t="s">
        <v>41</v>
      </c>
      <c r="D373" s="1323"/>
      <c r="E373" s="1037" t="s">
        <v>1116</v>
      </c>
      <c r="F373" s="1249" t="s">
        <v>349</v>
      </c>
      <c r="G373" s="1037"/>
      <c r="H373" s="1037"/>
      <c r="I373" s="1037"/>
      <c r="J373" s="1037"/>
      <c r="K373" s="1037"/>
      <c r="L373" s="1037"/>
      <c r="M373" s="1037"/>
      <c r="N373" s="1037"/>
      <c r="O373" s="1037"/>
      <c r="P373" s="1037"/>
      <c r="Q373" s="1037"/>
      <c r="R373" s="1275"/>
      <c r="S373" s="1373"/>
      <c r="T373" s="926"/>
      <c r="U373" s="926"/>
      <c r="V373" s="926"/>
      <c r="W373" s="926"/>
      <c r="X373" s="926"/>
      <c r="Y373" s="926"/>
      <c r="Z373" s="926"/>
      <c r="AA373" s="926"/>
      <c r="AB373" s="926"/>
      <c r="AC373" s="926"/>
      <c r="AD373" s="1374"/>
      <c r="AE373" s="926"/>
      <c r="AF373" s="1318">
        <f t="shared" si="158"/>
        <v>0</v>
      </c>
      <c r="AG373" s="1347"/>
      <c r="AH373" s="1375"/>
      <c r="AI373" s="926"/>
      <c r="AJ373" s="926"/>
      <c r="AK373" s="1358"/>
      <c r="AL373" s="1339"/>
      <c r="AM373" s="1339"/>
      <c r="AN373" s="1339"/>
      <c r="AO373" s="1351"/>
      <c r="AP373" s="1352"/>
      <c r="AQ373" s="1352"/>
      <c r="AR373" s="1352"/>
    </row>
    <row r="374" spans="1:44" s="993" customFormat="1" ht="36" customHeight="1" x14ac:dyDescent="0.15">
      <c r="C374" s="1293"/>
      <c r="D374" s="1096"/>
      <c r="E374" s="1072" t="s">
        <v>935</v>
      </c>
      <c r="F374" s="1072"/>
      <c r="G374" s="1072"/>
      <c r="H374" s="1072"/>
      <c r="I374" s="1072"/>
      <c r="J374" s="1072"/>
      <c r="K374" s="1072"/>
      <c r="L374" s="1072"/>
      <c r="M374" s="1072"/>
      <c r="N374" s="1072"/>
      <c r="O374" s="1072"/>
      <c r="P374" s="1072"/>
      <c r="Q374" s="1072"/>
      <c r="R374" s="1295"/>
      <c r="S374" s="1316"/>
      <c r="T374" s="1266"/>
      <c r="U374" s="1266"/>
      <c r="V374" s="1266"/>
      <c r="W374" s="1266"/>
      <c r="X374" s="1266"/>
      <c r="Y374" s="1266"/>
      <c r="Z374" s="1266"/>
      <c r="AA374" s="1266"/>
      <c r="AB374" s="1266"/>
      <c r="AC374" s="1266"/>
      <c r="AD374" s="1317"/>
      <c r="AE374" s="1266"/>
      <c r="AF374" s="1318">
        <f t="shared" si="158"/>
        <v>0</v>
      </c>
      <c r="AG374" s="1273"/>
      <c r="AH374" s="1274"/>
      <c r="AI374" s="1266"/>
      <c r="AJ374" s="1266"/>
      <c r="AK374" s="1202"/>
      <c r="AL374" s="1203"/>
      <c r="AM374" s="1203"/>
      <c r="AN374" s="1203"/>
      <c r="AO374" s="1267"/>
      <c r="AP374" s="1268"/>
      <c r="AQ374" s="1268"/>
      <c r="AR374" s="1268"/>
    </row>
    <row r="375" spans="1:44" s="1343" customFormat="1" ht="36" customHeight="1" x14ac:dyDescent="0.2">
      <c r="C375" s="1259" t="s">
        <v>43</v>
      </c>
      <c r="D375" s="1323"/>
      <c r="E375" s="1037" t="s">
        <v>1117</v>
      </c>
      <c r="F375" s="1249" t="s">
        <v>349</v>
      </c>
      <c r="G375" s="1037"/>
      <c r="H375" s="1037"/>
      <c r="I375" s="1037"/>
      <c r="J375" s="1037"/>
      <c r="K375" s="1037"/>
      <c r="L375" s="1037"/>
      <c r="M375" s="1037"/>
      <c r="N375" s="1037"/>
      <c r="O375" s="1037"/>
      <c r="P375" s="1037"/>
      <c r="Q375" s="1037"/>
      <c r="R375" s="1275"/>
      <c r="S375" s="1373"/>
      <c r="T375" s="926"/>
      <c r="U375" s="926"/>
      <c r="V375" s="926"/>
      <c r="W375" s="926"/>
      <c r="X375" s="926"/>
      <c r="Y375" s="926"/>
      <c r="Z375" s="926"/>
      <c r="AA375" s="926"/>
      <c r="AB375" s="926"/>
      <c r="AC375" s="926"/>
      <c r="AD375" s="1374"/>
      <c r="AE375" s="926"/>
      <c r="AF375" s="1318">
        <f t="shared" si="158"/>
        <v>0</v>
      </c>
      <c r="AG375" s="1347"/>
      <c r="AH375" s="1375"/>
      <c r="AI375" s="926"/>
      <c r="AJ375" s="926"/>
      <c r="AK375" s="1358"/>
      <c r="AL375" s="1339"/>
      <c r="AM375" s="1339"/>
      <c r="AN375" s="1339"/>
      <c r="AO375" s="1351"/>
      <c r="AP375" s="1352"/>
      <c r="AQ375" s="1352"/>
      <c r="AR375" s="1352"/>
    </row>
    <row r="376" spans="1:44" s="993" customFormat="1" ht="36" customHeight="1" thickBot="1" x14ac:dyDescent="0.2">
      <c r="C376" s="1324"/>
      <c r="D376" s="1325"/>
      <c r="E376" s="1326"/>
      <c r="F376" s="1326"/>
      <c r="G376" s="1326"/>
      <c r="H376" s="1326"/>
      <c r="I376" s="1326"/>
      <c r="J376" s="1326"/>
      <c r="K376" s="1326"/>
      <c r="L376" s="1326"/>
      <c r="M376" s="1326"/>
      <c r="N376" s="1326"/>
      <c r="O376" s="1326"/>
      <c r="P376" s="1326"/>
      <c r="Q376" s="1326"/>
      <c r="R376" s="1327"/>
      <c r="S376" s="1316"/>
      <c r="T376" s="1266"/>
      <c r="U376" s="1266"/>
      <c r="V376" s="1266"/>
      <c r="W376" s="1266"/>
      <c r="X376" s="1266"/>
      <c r="Y376" s="1266"/>
      <c r="Z376" s="1266"/>
      <c r="AA376" s="1266"/>
      <c r="AB376" s="1266"/>
      <c r="AC376" s="1266"/>
      <c r="AD376" s="1317"/>
      <c r="AE376" s="1266"/>
      <c r="AF376" s="1318">
        <f t="shared" si="158"/>
        <v>0</v>
      </c>
      <c r="AG376" s="1328"/>
      <c r="AH376" s="1329"/>
      <c r="AI376" s="1266"/>
      <c r="AJ376" s="1266"/>
      <c r="AK376" s="1202"/>
      <c r="AL376" s="1203"/>
      <c r="AM376" s="1203"/>
      <c r="AN376" s="1203"/>
      <c r="AO376" s="1267"/>
      <c r="AP376" s="1268"/>
      <c r="AQ376" s="1268"/>
      <c r="AR376" s="1268"/>
    </row>
    <row r="377" spans="1:44" s="1018" customFormat="1" ht="14" x14ac:dyDescent="0.15">
      <c r="C377" s="1224"/>
      <c r="D377" s="1049"/>
      <c r="E377" s="1049"/>
      <c r="F377" s="1049"/>
      <c r="G377" s="1049"/>
      <c r="H377" s="1049"/>
      <c r="I377" s="1049"/>
      <c r="J377" s="1049"/>
      <c r="K377" s="1049"/>
      <c r="L377" s="1049"/>
      <c r="M377" s="1049"/>
      <c r="N377" s="1049"/>
      <c r="O377" s="1049"/>
      <c r="P377" s="1049"/>
      <c r="Q377" s="1217"/>
      <c r="R377" s="1225"/>
      <c r="S377" s="1049"/>
      <c r="T377" s="1049"/>
      <c r="U377" s="1049"/>
      <c r="V377" s="1049"/>
      <c r="W377" s="1049"/>
      <c r="X377" s="1217">
        <f t="shared" ref="X377:AD377" si="159">SUBTOTAL(9,X12:X376)</f>
        <v>4881559878.4129372</v>
      </c>
      <c r="Y377" s="1217">
        <f t="shared" si="159"/>
        <v>3009527288.6317973</v>
      </c>
      <c r="Z377" s="1217">
        <f t="shared" si="159"/>
        <v>3476005421.0017738</v>
      </c>
      <c r="AA377" s="1217">
        <f t="shared" si="159"/>
        <v>3130422711.9820056</v>
      </c>
      <c r="AB377" s="1217">
        <f t="shared" si="159"/>
        <v>2641914243.0055923</v>
      </c>
      <c r="AC377" s="1217">
        <f t="shared" si="159"/>
        <v>1324610092.2600908</v>
      </c>
      <c r="AD377" s="1217">
        <f t="shared" si="159"/>
        <v>1317664875.7140684</v>
      </c>
      <c r="AE377" s="1217"/>
      <c r="AF377" s="1217">
        <f>SUBTOTAL(9,AF12:AF376)</f>
        <v>1863582870.3686426</v>
      </c>
      <c r="AG377" s="1217">
        <f>SUBTOTAL(9,AG12:AG376)</f>
        <v>14497515300.028505</v>
      </c>
      <c r="AH377" s="1217">
        <f>SUBTOTAL(9,AH12:AH376)</f>
        <v>17139429543.034092</v>
      </c>
      <c r="AI377" s="1217">
        <f>SUBTOTAL(9,AI12:AI376)</f>
        <v>18464039635.294186</v>
      </c>
      <c r="AJ377" s="1217">
        <f>SUBTOTAL(9,AJ12:AJ376)</f>
        <v>19781704511.008263</v>
      </c>
      <c r="AK377" s="1195"/>
      <c r="AL377" s="1196"/>
      <c r="AM377" s="1196"/>
      <c r="AN377" s="1196"/>
      <c r="AO377" s="1217"/>
      <c r="AP377" s="1049"/>
      <c r="AQ377" s="1049"/>
      <c r="AR377" s="1049"/>
    </row>
    <row r="378" spans="1:44" s="1038" customFormat="1" ht="14" x14ac:dyDescent="0.15">
      <c r="C378" s="1224"/>
      <c r="D378" s="1049"/>
      <c r="E378" s="1553" t="s">
        <v>343</v>
      </c>
      <c r="F378" s="1553"/>
      <c r="G378" s="1553"/>
      <c r="H378" s="1049"/>
      <c r="I378" s="1049"/>
      <c r="J378" s="1049"/>
      <c r="K378" s="1049"/>
      <c r="L378" s="1049"/>
      <c r="M378" s="1554" t="s">
        <v>1300</v>
      </c>
      <c r="N378" s="1554"/>
      <c r="O378" s="1554"/>
      <c r="P378" s="1049"/>
      <c r="Q378" s="1049"/>
      <c r="R378" s="1225"/>
      <c r="S378" s="1049"/>
      <c r="T378" s="1049"/>
      <c r="U378" s="1049"/>
      <c r="V378" s="1049"/>
      <c r="W378" s="1049"/>
      <c r="X378" s="1049"/>
      <c r="Y378" s="1049"/>
      <c r="Z378" s="1049"/>
      <c r="AA378" s="1049"/>
      <c r="AB378" s="1049"/>
      <c r="AC378" s="1049"/>
      <c r="AD378" s="1050"/>
      <c r="AE378" s="1049"/>
      <c r="AF378" s="1049"/>
      <c r="AG378" s="1049"/>
      <c r="AH378" s="1049"/>
      <c r="AI378" s="1049"/>
      <c r="AJ378" s="1049"/>
      <c r="AK378" s="1376"/>
      <c r="AL378" s="1377"/>
      <c r="AM378" s="1377"/>
      <c r="AN378" s="1377"/>
      <c r="AO378" s="1217"/>
      <c r="AP378" s="1049"/>
      <c r="AQ378" s="1049"/>
      <c r="AR378" s="1049"/>
    </row>
    <row r="379" spans="1:44" s="1038" customFormat="1" ht="14" x14ac:dyDescent="0.15">
      <c r="C379" s="1224"/>
      <c r="D379" s="1049"/>
      <c r="E379" s="1553" t="s">
        <v>344</v>
      </c>
      <c r="F379" s="1553"/>
      <c r="G379" s="1553"/>
      <c r="H379" s="1049"/>
      <c r="I379" s="1049"/>
      <c r="J379" s="1049"/>
      <c r="K379" s="1049"/>
      <c r="L379" s="1049"/>
      <c r="M379" s="1049"/>
      <c r="N379" s="1049"/>
      <c r="O379" s="1049"/>
      <c r="P379" s="1049"/>
      <c r="Q379" s="1049"/>
      <c r="R379" s="1225"/>
      <c r="S379" s="1049"/>
      <c r="T379" s="1049"/>
      <c r="U379" s="1049"/>
      <c r="V379" s="1049"/>
      <c r="W379" s="1049"/>
      <c r="X379" s="1049"/>
      <c r="Y379" s="1049"/>
      <c r="Z379" s="1049"/>
      <c r="AA379" s="1049"/>
      <c r="AB379" s="1049"/>
      <c r="AC379" s="1049"/>
      <c r="AD379" s="1050"/>
      <c r="AE379" s="1049"/>
      <c r="AF379" s="1049"/>
      <c r="AG379" s="1049"/>
      <c r="AH379" s="1049"/>
      <c r="AI379" s="1049"/>
      <c r="AJ379" s="1049"/>
      <c r="AK379" s="1376"/>
      <c r="AL379" s="1377"/>
      <c r="AM379" s="1377"/>
      <c r="AN379" s="1377"/>
      <c r="AO379" s="1217"/>
      <c r="AP379" s="1049"/>
      <c r="AQ379" s="1049"/>
      <c r="AR379" s="1049"/>
    </row>
    <row r="380" spans="1:44" s="1038" customFormat="1" ht="14" x14ac:dyDescent="0.15">
      <c r="C380" s="1224"/>
      <c r="D380" s="1049"/>
      <c r="E380" s="1553" t="s">
        <v>92</v>
      </c>
      <c r="F380" s="1553"/>
      <c r="G380" s="1553"/>
      <c r="H380" s="1049"/>
      <c r="I380" s="1049"/>
      <c r="J380" s="1049"/>
      <c r="K380" s="1049"/>
      <c r="L380" s="1049"/>
      <c r="M380" s="1554" t="s">
        <v>345</v>
      </c>
      <c r="N380" s="1554"/>
      <c r="O380" s="1554"/>
      <c r="P380" s="1049"/>
      <c r="Q380" s="1049"/>
      <c r="R380" s="1225"/>
      <c r="S380" s="1049"/>
      <c r="T380" s="1049"/>
      <c r="U380" s="1049"/>
      <c r="V380" s="1049"/>
      <c r="W380" s="1049"/>
      <c r="X380" s="1049"/>
      <c r="Y380" s="1049"/>
      <c r="Z380" s="1049"/>
      <c r="AA380" s="1049"/>
      <c r="AB380" s="1049"/>
      <c r="AC380" s="1049"/>
      <c r="AD380" s="1050"/>
      <c r="AE380" s="1049"/>
      <c r="AF380" s="1049"/>
      <c r="AG380" s="1049"/>
      <c r="AH380" s="1049"/>
      <c r="AI380" s="1217">
        <v>227323290.78999999</v>
      </c>
      <c r="AJ380" s="1049"/>
      <c r="AK380" s="1376"/>
      <c r="AL380" s="1377"/>
      <c r="AM380" s="1377"/>
      <c r="AN380" s="1377"/>
      <c r="AO380" s="1217"/>
      <c r="AP380" s="1049"/>
      <c r="AQ380" s="1049"/>
      <c r="AR380" s="1049"/>
    </row>
    <row r="381" spans="1:44" s="1038" customFormat="1" ht="14" x14ac:dyDescent="0.15">
      <c r="C381" s="1378"/>
      <c r="D381" s="1049"/>
      <c r="E381" s="1051"/>
      <c r="F381" s="1054"/>
      <c r="G381" s="1018"/>
      <c r="H381" s="1018"/>
      <c r="I381" s="1018"/>
      <c r="J381" s="1018"/>
      <c r="K381" s="1018"/>
      <c r="L381" s="1018"/>
      <c r="M381" s="1018"/>
      <c r="N381" s="1018"/>
      <c r="O381" s="1018"/>
      <c r="P381" s="1018"/>
      <c r="Q381" s="1018"/>
      <c r="R381" s="1379"/>
      <c r="V381" s="1049"/>
      <c r="W381" s="1049"/>
      <c r="X381" s="1049"/>
      <c r="Y381" s="1049"/>
      <c r="Z381" s="1049"/>
      <c r="AA381" s="1049"/>
      <c r="AB381" s="1049"/>
      <c r="AC381" s="1049"/>
      <c r="AD381" s="1050"/>
      <c r="AI381" s="1380">
        <f>AI380-AI377</f>
        <v>-18236716344.504185</v>
      </c>
      <c r="AK381" s="1376"/>
      <c r="AL381" s="1377"/>
      <c r="AM381" s="1377"/>
      <c r="AN381" s="1377"/>
      <c r="AO381" s="1217"/>
      <c r="AP381" s="1049"/>
      <c r="AQ381" s="1049"/>
      <c r="AR381" s="1049"/>
    </row>
    <row r="382" spans="1:44" s="1038" customFormat="1" ht="14" x14ac:dyDescent="0.15">
      <c r="C382" s="1378"/>
      <c r="D382" s="1049"/>
      <c r="E382" s="1051"/>
      <c r="F382" s="1054"/>
      <c r="G382" s="1018"/>
      <c r="H382" s="1018"/>
      <c r="I382" s="1018"/>
      <c r="J382" s="1018"/>
      <c r="K382" s="1018"/>
      <c r="L382" s="1018"/>
      <c r="M382" s="1018"/>
      <c r="N382" s="1018"/>
      <c r="O382" s="1018"/>
      <c r="P382" s="1018"/>
      <c r="Q382" s="1018"/>
      <c r="R382" s="1379"/>
      <c r="V382" s="1049"/>
      <c r="W382" s="1049"/>
      <c r="X382" s="1049"/>
      <c r="Y382" s="1049"/>
      <c r="Z382" s="1049"/>
      <c r="AA382" s="1049"/>
      <c r="AB382" s="1049"/>
      <c r="AC382" s="1049"/>
      <c r="AD382" s="1050"/>
      <c r="AI382" s="1380"/>
      <c r="AK382" s="1376"/>
      <c r="AL382" s="1377"/>
      <c r="AM382" s="1377"/>
      <c r="AN382" s="1377"/>
      <c r="AO382" s="1217"/>
      <c r="AP382" s="1049"/>
      <c r="AQ382" s="1049"/>
      <c r="AR382" s="1049"/>
    </row>
    <row r="383" spans="1:44" s="1038" customFormat="1" ht="14" x14ac:dyDescent="0.15">
      <c r="C383" s="1378"/>
      <c r="D383" s="1049"/>
      <c r="E383" s="1051"/>
      <c r="F383" s="1054"/>
      <c r="G383" s="1018"/>
      <c r="H383" s="1018"/>
      <c r="I383" s="1018"/>
      <c r="J383" s="1018"/>
      <c r="K383" s="1018"/>
      <c r="L383" s="1018"/>
      <c r="M383" s="1018"/>
      <c r="N383" s="1018"/>
      <c r="O383" s="1018"/>
      <c r="P383" s="1018"/>
      <c r="Q383" s="1215"/>
      <c r="R383" s="1381"/>
      <c r="V383" s="1049"/>
      <c r="W383" s="1049"/>
      <c r="X383" s="1049"/>
      <c r="Y383" s="1049"/>
      <c r="Z383" s="1049"/>
      <c r="AA383" s="1049"/>
      <c r="AB383" s="1049"/>
      <c r="AC383" s="1049"/>
      <c r="AD383" s="1050"/>
      <c r="AK383" s="1376"/>
      <c r="AL383" s="1377"/>
      <c r="AM383" s="1377"/>
      <c r="AN383" s="1377"/>
      <c r="AO383" s="1217"/>
      <c r="AP383" s="1049"/>
      <c r="AQ383" s="1049"/>
      <c r="AR383" s="1049"/>
    </row>
    <row r="384" spans="1:44" s="1038" customFormat="1" ht="14" x14ac:dyDescent="0.15">
      <c r="C384" s="1378"/>
      <c r="D384" s="1049"/>
      <c r="E384" s="1051"/>
      <c r="F384" s="1054"/>
      <c r="G384" s="1018"/>
      <c r="H384" s="1018"/>
      <c r="I384" s="1018"/>
      <c r="J384" s="1018"/>
      <c r="K384" s="1018"/>
      <c r="L384" s="1018"/>
      <c r="M384" s="1018"/>
      <c r="N384" s="1018"/>
      <c r="O384" s="1018"/>
      <c r="P384" s="1018"/>
      <c r="Q384" s="1215"/>
      <c r="R384" s="1381"/>
      <c r="V384" s="1049"/>
      <c r="W384" s="1049"/>
      <c r="X384" s="1049"/>
      <c r="Y384" s="1049"/>
      <c r="Z384" s="1049"/>
      <c r="AA384" s="1049"/>
      <c r="AB384" s="1049"/>
      <c r="AC384" s="1049"/>
      <c r="AD384" s="1050"/>
      <c r="AK384" s="1376"/>
      <c r="AL384" s="1377"/>
      <c r="AM384" s="1377"/>
      <c r="AN384" s="1377"/>
      <c r="AO384" s="1217"/>
      <c r="AP384" s="1049"/>
      <c r="AQ384" s="1049"/>
      <c r="AR384" s="1049"/>
    </row>
    <row r="385" spans="3:44" s="1038" customFormat="1" ht="14" x14ac:dyDescent="0.15">
      <c r="C385" s="1378"/>
      <c r="D385" s="1049"/>
      <c r="E385" s="1051"/>
      <c r="F385" s="1054"/>
      <c r="G385" s="1018"/>
      <c r="H385" s="1018"/>
      <c r="I385" s="1018"/>
      <c r="J385" s="1018"/>
      <c r="K385" s="1018"/>
      <c r="L385" s="1018"/>
      <c r="M385" s="1018"/>
      <c r="N385" s="1018"/>
      <c r="O385" s="1018"/>
      <c r="P385" s="1018"/>
      <c r="Q385" s="1215"/>
      <c r="R385" s="1379"/>
      <c r="V385" s="1049"/>
      <c r="W385" s="1049"/>
      <c r="X385" s="1049"/>
      <c r="Y385" s="1049"/>
      <c r="Z385" s="1049"/>
      <c r="AA385" s="1049"/>
      <c r="AB385" s="1049"/>
      <c r="AC385" s="1049"/>
      <c r="AD385" s="1050"/>
      <c r="AK385" s="1376"/>
      <c r="AL385" s="1377"/>
      <c r="AM385" s="1377"/>
      <c r="AN385" s="1377"/>
      <c r="AO385" s="1217"/>
      <c r="AP385" s="1049"/>
      <c r="AQ385" s="1049"/>
      <c r="AR385" s="1049"/>
    </row>
    <row r="386" spans="3:44" s="1038" customFormat="1" ht="14" x14ac:dyDescent="0.15">
      <c r="C386" s="1378"/>
      <c r="D386" s="1049"/>
      <c r="E386" s="1549" t="s">
        <v>1244</v>
      </c>
      <c r="F386" s="1549"/>
      <c r="G386" s="1549"/>
      <c r="H386" s="1018"/>
      <c r="I386" s="1018"/>
      <c r="J386" s="1018"/>
      <c r="K386" s="1018"/>
      <c r="L386" s="1018"/>
      <c r="M386" s="1550" t="s">
        <v>985</v>
      </c>
      <c r="N386" s="1550"/>
      <c r="O386" s="1550"/>
      <c r="P386" s="1018"/>
      <c r="Q386" s="1018"/>
      <c r="R386" s="1379"/>
      <c r="V386" s="1049"/>
      <c r="W386" s="1049"/>
      <c r="X386" s="1049"/>
      <c r="Y386" s="1049"/>
      <c r="Z386" s="1049"/>
      <c r="AA386" s="1049"/>
      <c r="AB386" s="1049"/>
      <c r="AC386" s="1049"/>
      <c r="AD386" s="1050"/>
      <c r="AK386" s="1376"/>
      <c r="AL386" s="1377"/>
      <c r="AM386" s="1377"/>
      <c r="AN386" s="1377"/>
      <c r="AO386" s="1217"/>
      <c r="AP386" s="1049"/>
      <c r="AQ386" s="1049"/>
      <c r="AR386" s="1049"/>
    </row>
    <row r="387" spans="3:44" s="1038" customFormat="1" ht="14" x14ac:dyDescent="0.15">
      <c r="C387" s="1378"/>
      <c r="D387" s="1049"/>
      <c r="E387" s="1551" t="s">
        <v>1245</v>
      </c>
      <c r="F387" s="1551"/>
      <c r="G387" s="1551"/>
      <c r="H387" s="1018"/>
      <c r="I387" s="1018"/>
      <c r="J387" s="1018"/>
      <c r="K387" s="1018"/>
      <c r="L387" s="1018"/>
      <c r="M387" s="1552" t="s">
        <v>986</v>
      </c>
      <c r="N387" s="1552"/>
      <c r="O387" s="1552"/>
      <c r="P387" s="1018"/>
      <c r="Q387" s="1018"/>
      <c r="R387" s="1379"/>
      <c r="V387" s="1049"/>
      <c r="W387" s="1049"/>
      <c r="X387" s="1049"/>
      <c r="Y387" s="1049"/>
      <c r="Z387" s="1049"/>
      <c r="AA387" s="1049"/>
      <c r="AB387" s="1049"/>
      <c r="AC387" s="1049"/>
      <c r="AD387" s="1050"/>
      <c r="AK387" s="1376"/>
      <c r="AL387" s="1377"/>
      <c r="AM387" s="1377"/>
      <c r="AN387" s="1377"/>
      <c r="AO387" s="1217"/>
      <c r="AP387" s="1049"/>
      <c r="AQ387" s="1049"/>
      <c r="AR387" s="1049"/>
    </row>
    <row r="388" spans="3:44" s="1038" customFormat="1" ht="14" x14ac:dyDescent="0.15">
      <c r="C388" s="1378"/>
      <c r="D388" s="1049"/>
      <c r="E388" s="1382"/>
      <c r="F388" s="1382"/>
      <c r="G388" s="1018"/>
      <c r="H388" s="1018"/>
      <c r="I388" s="1018"/>
      <c r="J388" s="1018"/>
      <c r="K388" s="1018"/>
      <c r="L388" s="1018"/>
      <c r="M388" s="1018"/>
      <c r="N388" s="1018"/>
      <c r="O388" s="1018"/>
      <c r="P388" s="1018"/>
      <c r="Q388" s="1018"/>
      <c r="R388" s="1379"/>
      <c r="V388" s="1049"/>
      <c r="W388" s="1049"/>
      <c r="X388" s="1049"/>
      <c r="Y388" s="1049"/>
      <c r="Z388" s="1049"/>
      <c r="AA388" s="1049"/>
      <c r="AB388" s="1049"/>
      <c r="AC388" s="1049"/>
      <c r="AD388" s="1050"/>
      <c r="AK388" s="1376"/>
      <c r="AL388" s="1377"/>
      <c r="AM388" s="1377"/>
      <c r="AN388" s="1377"/>
      <c r="AO388" s="1217"/>
      <c r="AP388" s="1049"/>
      <c r="AQ388" s="1049"/>
      <c r="AR388" s="1049"/>
    </row>
  </sheetData>
  <autoFilter ref="A10:AI376" xr:uid="{00000000-0009-0000-0000-000005000000}"/>
  <mergeCells count="48">
    <mergeCell ref="C1:R1"/>
    <mergeCell ref="C2:R2"/>
    <mergeCell ref="C3:R3"/>
    <mergeCell ref="C5:C7"/>
    <mergeCell ref="D5:D7"/>
    <mergeCell ref="E5:E7"/>
    <mergeCell ref="F5:F7"/>
    <mergeCell ref="G5:G7"/>
    <mergeCell ref="H5:H7"/>
    <mergeCell ref="R5:R7"/>
    <mergeCell ref="K6:K7"/>
    <mergeCell ref="L6:L7"/>
    <mergeCell ref="M6:M7"/>
    <mergeCell ref="N6:N7"/>
    <mergeCell ref="O6:O7"/>
    <mergeCell ref="AI5:AI7"/>
    <mergeCell ref="AJ5:AJ7"/>
    <mergeCell ref="Y5:Y7"/>
    <mergeCell ref="Z5:Z7"/>
    <mergeCell ref="AA5:AA7"/>
    <mergeCell ref="AB5:AB7"/>
    <mergeCell ref="AC5:AC7"/>
    <mergeCell ref="AD5:AD7"/>
    <mergeCell ref="AE5:AE7"/>
    <mergeCell ref="AF5:AF7"/>
    <mergeCell ref="AG5:AG7"/>
    <mergeCell ref="AH5:AH7"/>
    <mergeCell ref="I5:I7"/>
    <mergeCell ref="J5:J7"/>
    <mergeCell ref="K5:O5"/>
    <mergeCell ref="P5:P7"/>
    <mergeCell ref="Q5:Q7"/>
    <mergeCell ref="C4:E4"/>
    <mergeCell ref="X5:X7"/>
    <mergeCell ref="E386:G386"/>
    <mergeCell ref="M386:O386"/>
    <mergeCell ref="E387:G387"/>
    <mergeCell ref="M387:O387"/>
    <mergeCell ref="E378:G378"/>
    <mergeCell ref="M378:O378"/>
    <mergeCell ref="E380:G380"/>
    <mergeCell ref="M380:O380"/>
    <mergeCell ref="E379:G379"/>
    <mergeCell ref="S5:S7"/>
    <mergeCell ref="T5:T7"/>
    <mergeCell ref="U5:U7"/>
    <mergeCell ref="V5:V7"/>
    <mergeCell ref="W5:W7"/>
  </mergeCells>
  <pageMargins left="0.5" right="0.75" top="1" bottom="1" header="0.75" footer="0.25"/>
  <pageSetup paperSize="5" scale="55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92D050"/>
  </sheetPr>
  <dimension ref="A1:AL32"/>
  <sheetViews>
    <sheetView view="pageBreakPreview" topLeftCell="B1" zoomScale="85" zoomScaleNormal="85" zoomScaleSheetLayoutView="85" workbookViewId="0">
      <selection activeCell="G13" sqref="G13"/>
    </sheetView>
  </sheetViews>
  <sheetFormatPr baseColWidth="10" defaultColWidth="8.83203125" defaultRowHeight="15" x14ac:dyDescent="0.2"/>
  <cols>
    <col min="1" max="1" width="0" hidden="1" customWidth="1"/>
    <col min="2" max="2" width="8.5" customWidth="1"/>
    <col min="3" max="3" width="22.6640625" customWidth="1"/>
    <col min="4" max="4" width="15.1640625" style="11" customWidth="1"/>
    <col min="5" max="5" width="10.83203125" customWidth="1"/>
    <col min="6" max="6" width="13.5" customWidth="1"/>
    <col min="7" max="7" width="13.6640625" customWidth="1"/>
    <col min="8" max="8" width="10" customWidth="1"/>
    <col min="9" max="9" width="12.5" customWidth="1"/>
    <col min="10" max="10" width="19.5" customWidth="1"/>
    <col min="11" max="11" width="13" customWidth="1"/>
    <col min="12" max="12" width="9" customWidth="1"/>
    <col min="13" max="13" width="6.5" customWidth="1"/>
    <col min="14" max="14" width="10.33203125" customWidth="1"/>
    <col min="15" max="15" width="14" customWidth="1"/>
    <col min="16" max="16" width="12.83203125" customWidth="1"/>
    <col min="17" max="17" width="18" customWidth="1"/>
    <col min="18" max="18" width="10.1640625" style="36" customWidth="1"/>
    <col min="19" max="19" width="17.5" customWidth="1"/>
    <col min="20" max="20" width="34.5" customWidth="1"/>
    <col min="21" max="21" width="16.33203125" customWidth="1"/>
    <col min="22" max="22" width="18.6640625" style="11" customWidth="1"/>
    <col min="23" max="24" width="15.33203125" style="11" customWidth="1"/>
    <col min="25" max="25" width="15.6640625" style="11" customWidth="1"/>
    <col min="26" max="29" width="16.33203125" style="11" customWidth="1"/>
    <col min="30" max="30" width="16.33203125" style="674" customWidth="1"/>
    <col min="32" max="32" width="16.1640625" customWidth="1"/>
    <col min="33" max="33" width="21" customWidth="1"/>
    <col min="34" max="34" width="23.5" customWidth="1"/>
    <col min="35" max="35" width="20" customWidth="1"/>
    <col min="36" max="36" width="22.33203125" customWidth="1"/>
    <col min="37" max="37" width="15.33203125" style="74" customWidth="1"/>
    <col min="38" max="38" width="21.5" customWidth="1"/>
    <col min="39" max="39" width="16.33203125" customWidth="1"/>
    <col min="41" max="41" width="16.1640625" customWidth="1"/>
  </cols>
  <sheetData>
    <row r="1" spans="1:38" s="987" customFormat="1" ht="25" x14ac:dyDescent="0.25">
      <c r="B1" s="1580" t="s">
        <v>1314</v>
      </c>
      <c r="C1" s="1580"/>
      <c r="D1" s="1580"/>
      <c r="E1" s="1580"/>
      <c r="F1" s="1580"/>
      <c r="G1" s="1580"/>
      <c r="H1" s="1580"/>
      <c r="I1" s="1580"/>
      <c r="J1" s="1580"/>
      <c r="K1" s="1580"/>
      <c r="L1" s="1580"/>
      <c r="M1" s="1580"/>
      <c r="N1" s="1580"/>
      <c r="O1" s="1580"/>
      <c r="P1" s="1580"/>
      <c r="Q1" s="1580"/>
      <c r="R1" s="1580"/>
      <c r="V1" s="988"/>
      <c r="W1" s="988"/>
      <c r="X1" s="988"/>
      <c r="Y1" s="988"/>
      <c r="Z1" s="988"/>
      <c r="AA1" s="988"/>
      <c r="AB1" s="988"/>
      <c r="AC1" s="988"/>
      <c r="AD1" s="989"/>
      <c r="AK1" s="1047"/>
    </row>
    <row r="2" spans="1:38" s="987" customFormat="1" ht="25" x14ac:dyDescent="0.25">
      <c r="B2" s="1581" t="s">
        <v>1315</v>
      </c>
      <c r="C2" s="1581"/>
      <c r="D2" s="1581"/>
      <c r="E2" s="1581"/>
      <c r="F2" s="1581"/>
      <c r="G2" s="1581"/>
      <c r="H2" s="1581"/>
      <c r="I2" s="1581"/>
      <c r="J2" s="1581"/>
      <c r="K2" s="1581"/>
      <c r="L2" s="1581"/>
      <c r="M2" s="1581"/>
      <c r="N2" s="1581"/>
      <c r="O2" s="1581"/>
      <c r="P2" s="1581"/>
      <c r="Q2" s="1581"/>
      <c r="R2" s="1581"/>
      <c r="V2" s="988"/>
      <c r="W2" s="988"/>
      <c r="X2" s="988"/>
      <c r="Y2" s="988"/>
      <c r="Z2" s="988"/>
      <c r="AA2" s="988"/>
      <c r="AB2" s="988"/>
      <c r="AC2" s="988"/>
      <c r="AD2" s="989"/>
      <c r="AK2" s="1047"/>
    </row>
    <row r="3" spans="1:38" s="987" customFormat="1" ht="14" x14ac:dyDescent="0.15">
      <c r="B3" s="1571"/>
      <c r="C3" s="1571"/>
      <c r="D3" s="1571"/>
      <c r="E3" s="1571"/>
      <c r="F3" s="1571"/>
      <c r="G3" s="1571"/>
      <c r="H3" s="1571"/>
      <c r="I3" s="1571"/>
      <c r="J3" s="1571"/>
      <c r="K3" s="1571"/>
      <c r="L3" s="1571"/>
      <c r="M3" s="1571"/>
      <c r="N3" s="1571"/>
      <c r="O3" s="1571"/>
      <c r="P3" s="1571"/>
      <c r="Q3" s="1571"/>
      <c r="R3" s="1571"/>
      <c r="V3" s="988"/>
      <c r="W3" s="988"/>
      <c r="X3" s="992"/>
      <c r="Y3" s="992"/>
      <c r="Z3" s="992"/>
      <c r="AA3" s="992"/>
      <c r="AB3" s="992"/>
      <c r="AC3" s="992"/>
      <c r="AD3" s="1128"/>
      <c r="AE3" s="992"/>
      <c r="AF3" s="992"/>
      <c r="AG3" s="992"/>
      <c r="AH3" s="992"/>
      <c r="AI3" s="992"/>
      <c r="AK3" s="1047"/>
    </row>
    <row r="4" spans="1:38" s="987" customFormat="1" ht="20" customHeight="1" thickBot="1" x14ac:dyDescent="0.2">
      <c r="B4" s="1577" t="s">
        <v>1310</v>
      </c>
      <c r="C4" s="1577"/>
      <c r="D4" s="1577"/>
      <c r="Q4" s="910"/>
      <c r="R4" s="991"/>
      <c r="V4" s="988"/>
      <c r="W4" s="988"/>
      <c r="X4" s="1129"/>
      <c r="Y4" s="1129"/>
      <c r="Z4" s="1129"/>
      <c r="AA4" s="1129"/>
      <c r="AB4" s="1129"/>
      <c r="AC4" s="1129"/>
      <c r="AD4" s="1130"/>
      <c r="AE4" s="1129"/>
      <c r="AF4" s="1129"/>
      <c r="AG4" s="1129"/>
      <c r="AH4" s="1129"/>
      <c r="AI4" s="1129"/>
      <c r="AJ4" s="988"/>
      <c r="AK4" s="1131"/>
    </row>
    <row r="5" spans="1:38" s="993" customFormat="1" ht="22" customHeight="1" x14ac:dyDescent="0.15">
      <c r="B5" s="1589" t="s">
        <v>1297</v>
      </c>
      <c r="C5" s="1585" t="s">
        <v>960</v>
      </c>
      <c r="D5" s="1582" t="s">
        <v>971</v>
      </c>
      <c r="E5" s="1585" t="s">
        <v>1187</v>
      </c>
      <c r="F5" s="1561" t="s">
        <v>1196</v>
      </c>
      <c r="G5" s="1585" t="s">
        <v>1193</v>
      </c>
      <c r="H5" s="1585"/>
      <c r="I5" s="1585"/>
      <c r="J5" s="1582" t="s">
        <v>992</v>
      </c>
      <c r="K5" s="1595" t="s">
        <v>1194</v>
      </c>
      <c r="L5" s="1595"/>
      <c r="M5" s="1582" t="s">
        <v>991</v>
      </c>
      <c r="N5" s="1582" t="s">
        <v>995</v>
      </c>
      <c r="O5" s="1582" t="s">
        <v>996</v>
      </c>
      <c r="P5" s="1585" t="s">
        <v>1197</v>
      </c>
      <c r="Q5" s="1582" t="s">
        <v>1010</v>
      </c>
      <c r="R5" s="1592" t="s">
        <v>969</v>
      </c>
      <c r="S5" s="1555" t="s">
        <v>1168</v>
      </c>
      <c r="T5" s="1558" t="s">
        <v>1169</v>
      </c>
      <c r="U5" s="1558" t="s">
        <v>706</v>
      </c>
      <c r="V5" s="1546" t="s">
        <v>1170</v>
      </c>
      <c r="W5" s="1546" t="s">
        <v>1171</v>
      </c>
      <c r="X5" s="1546" t="s">
        <v>1172</v>
      </c>
      <c r="Y5" s="1546" t="s">
        <v>1173</v>
      </c>
      <c r="Z5" s="1546" t="s">
        <v>1174</v>
      </c>
      <c r="AA5" s="1546" t="s">
        <v>1175</v>
      </c>
      <c r="AB5" s="1546" t="s">
        <v>1176</v>
      </c>
      <c r="AC5" s="1546" t="s">
        <v>1177</v>
      </c>
      <c r="AD5" s="1563" t="s">
        <v>1246</v>
      </c>
      <c r="AE5" s="1566" t="s">
        <v>1178</v>
      </c>
      <c r="AF5" s="1566" t="s">
        <v>1179</v>
      </c>
      <c r="AG5" s="1546" t="s">
        <v>1180</v>
      </c>
      <c r="AH5" s="1546" t="s">
        <v>1181</v>
      </c>
      <c r="AI5" s="1546" t="s">
        <v>1182</v>
      </c>
      <c r="AJ5" s="1546" t="s">
        <v>1247</v>
      </c>
      <c r="AK5" s="1132"/>
    </row>
    <row r="6" spans="1:38" s="987" customFormat="1" ht="38.25" customHeight="1" x14ac:dyDescent="0.15">
      <c r="B6" s="1590"/>
      <c r="C6" s="1586"/>
      <c r="D6" s="1583"/>
      <c r="E6" s="1586"/>
      <c r="F6" s="1562"/>
      <c r="G6" s="1586" t="s">
        <v>1298</v>
      </c>
      <c r="H6" s="1586" t="s">
        <v>1299</v>
      </c>
      <c r="I6" s="1586" t="s">
        <v>1195</v>
      </c>
      <c r="J6" s="1583"/>
      <c r="K6" s="1596"/>
      <c r="L6" s="1596"/>
      <c r="M6" s="1583"/>
      <c r="N6" s="1583"/>
      <c r="O6" s="1583"/>
      <c r="P6" s="1586"/>
      <c r="Q6" s="1583"/>
      <c r="R6" s="1593"/>
      <c r="S6" s="1556"/>
      <c r="T6" s="1559"/>
      <c r="U6" s="1559"/>
      <c r="V6" s="1547"/>
      <c r="W6" s="1547"/>
      <c r="X6" s="1547"/>
      <c r="Y6" s="1547"/>
      <c r="Z6" s="1547"/>
      <c r="AA6" s="1547"/>
      <c r="AB6" s="1547"/>
      <c r="AC6" s="1547"/>
      <c r="AD6" s="1564"/>
      <c r="AE6" s="1567"/>
      <c r="AF6" s="1567"/>
      <c r="AG6" s="1547"/>
      <c r="AH6" s="1547"/>
      <c r="AI6" s="1547"/>
      <c r="AJ6" s="1547"/>
      <c r="AK6" s="1131"/>
    </row>
    <row r="7" spans="1:38" s="1085" customFormat="1" ht="20" customHeight="1" thickBot="1" x14ac:dyDescent="0.25">
      <c r="B7" s="1591"/>
      <c r="C7" s="1587"/>
      <c r="D7" s="1584"/>
      <c r="E7" s="1587"/>
      <c r="F7" s="1588"/>
      <c r="G7" s="1587"/>
      <c r="H7" s="1587"/>
      <c r="I7" s="1587"/>
      <c r="J7" s="1584"/>
      <c r="K7" s="1190" t="s">
        <v>1000</v>
      </c>
      <c r="L7" s="1190" t="s">
        <v>961</v>
      </c>
      <c r="M7" s="1584"/>
      <c r="N7" s="1584"/>
      <c r="O7" s="1584"/>
      <c r="P7" s="1587"/>
      <c r="Q7" s="1584"/>
      <c r="R7" s="1594"/>
      <c r="S7" s="1557"/>
      <c r="T7" s="1560"/>
      <c r="U7" s="1560"/>
      <c r="V7" s="1548"/>
      <c r="W7" s="1548"/>
      <c r="X7" s="1548"/>
      <c r="Y7" s="1548"/>
      <c r="Z7" s="1548"/>
      <c r="AA7" s="1548"/>
      <c r="AB7" s="1548"/>
      <c r="AC7" s="1548"/>
      <c r="AD7" s="1565"/>
      <c r="AE7" s="1568"/>
      <c r="AF7" s="1568"/>
      <c r="AG7" s="1548"/>
      <c r="AH7" s="1548"/>
      <c r="AI7" s="1548"/>
      <c r="AJ7" s="1548"/>
      <c r="AK7" s="1191"/>
    </row>
    <row r="8" spans="1:38" s="987" customFormat="1" ht="19" customHeight="1" x14ac:dyDescent="0.15">
      <c r="B8" s="1056">
        <v>1</v>
      </c>
      <c r="C8" s="1057">
        <v>2</v>
      </c>
      <c r="D8" s="1189">
        <v>3</v>
      </c>
      <c r="E8" s="1058">
        <v>4</v>
      </c>
      <c r="F8" s="1058">
        <v>5</v>
      </c>
      <c r="G8" s="1057">
        <v>6</v>
      </c>
      <c r="H8" s="1057">
        <v>7</v>
      </c>
      <c r="I8" s="1058">
        <v>8</v>
      </c>
      <c r="J8" s="1057">
        <v>9</v>
      </c>
      <c r="K8" s="1057">
        <v>10</v>
      </c>
      <c r="L8" s="1057">
        <v>11</v>
      </c>
      <c r="M8" s="1057">
        <v>12</v>
      </c>
      <c r="N8" s="1057">
        <v>13</v>
      </c>
      <c r="O8" s="1057">
        <v>14</v>
      </c>
      <c r="P8" s="1058">
        <v>15</v>
      </c>
      <c r="Q8" s="1057">
        <v>16</v>
      </c>
      <c r="R8" s="1059">
        <v>17</v>
      </c>
      <c r="S8" s="1176"/>
      <c r="T8" s="996"/>
      <c r="U8" s="996"/>
      <c r="V8" s="997"/>
      <c r="W8" s="997"/>
      <c r="X8" s="997"/>
      <c r="Y8" s="997"/>
      <c r="Z8" s="997"/>
      <c r="AA8" s="997"/>
      <c r="AB8" s="997"/>
      <c r="AC8" s="997"/>
      <c r="AD8" s="998"/>
      <c r="AE8" s="997"/>
      <c r="AF8" s="999"/>
      <c r="AG8" s="1134"/>
      <c r="AH8" s="1001"/>
      <c r="AI8" s="1001"/>
      <c r="AJ8" s="1135"/>
      <c r="AK8" s="1131" t="s">
        <v>1248</v>
      </c>
    </row>
    <row r="9" spans="1:38" s="987" customFormat="1" ht="15" customHeight="1" x14ac:dyDescent="0.15">
      <c r="B9" s="1002"/>
      <c r="C9" s="1009"/>
      <c r="D9" s="997"/>
      <c r="E9" s="1009"/>
      <c r="F9" s="1009"/>
      <c r="G9" s="1009"/>
      <c r="H9" s="1009"/>
      <c r="I9" s="1009"/>
      <c r="J9" s="1009"/>
      <c r="K9" s="1009"/>
      <c r="L9" s="1009"/>
      <c r="M9" s="1009"/>
      <c r="N9" s="1009"/>
      <c r="O9" s="1009"/>
      <c r="P9" s="1009"/>
      <c r="Q9" s="1009"/>
      <c r="R9" s="1023"/>
      <c r="S9" s="1177"/>
      <c r="T9" s="1004"/>
      <c r="U9" s="1004"/>
      <c r="V9" s="1005"/>
      <c r="W9" s="1005"/>
      <c r="X9" s="1005"/>
      <c r="Y9" s="1005"/>
      <c r="Z9" s="1005"/>
      <c r="AA9" s="1005"/>
      <c r="AB9" s="1005"/>
      <c r="AC9" s="1005"/>
      <c r="AD9" s="1006"/>
      <c r="AE9" s="1005"/>
      <c r="AF9" s="1007"/>
      <c r="AG9" s="1134"/>
      <c r="AH9" s="1001"/>
      <c r="AI9" s="1001"/>
      <c r="AJ9" s="997"/>
      <c r="AK9" s="1131"/>
    </row>
    <row r="10" spans="1:38" s="1158" customFormat="1" ht="27" customHeight="1" x14ac:dyDescent="0.2">
      <c r="B10" s="1182" t="s">
        <v>45</v>
      </c>
      <c r="C10" s="1175" t="s">
        <v>1316</v>
      </c>
      <c r="D10" s="1099"/>
      <c r="E10" s="1097"/>
      <c r="F10" s="1013"/>
      <c r="G10" s="1097"/>
      <c r="H10" s="1097"/>
      <c r="I10" s="1097"/>
      <c r="J10" s="1013"/>
      <c r="K10" s="1097"/>
      <c r="L10" s="1097"/>
      <c r="M10" s="1097"/>
      <c r="N10" s="1097"/>
      <c r="O10" s="1097"/>
      <c r="P10" s="1097"/>
      <c r="Q10" s="1183">
        <f>Q11+Q18</f>
        <v>1122608000</v>
      </c>
      <c r="R10" s="1014"/>
      <c r="S10" s="1178"/>
      <c r="T10" s="1159"/>
      <c r="U10" s="1159"/>
      <c r="V10" s="1080"/>
      <c r="W10" s="1080"/>
      <c r="X10" s="1160">
        <f>SUM(X12:X15)</f>
        <v>234939800</v>
      </c>
      <c r="Y10" s="1160">
        <f>SUM(Y12:Y15)</f>
        <v>18489540</v>
      </c>
      <c r="Z10" s="1161">
        <f>SUM(Z12:Z16)</f>
        <v>22452160</v>
      </c>
      <c r="AA10" s="1161">
        <f>SUM(AA12:AA16)</f>
        <v>22452160</v>
      </c>
      <c r="AB10" s="1161">
        <f>SUM(AB12:AB16)</f>
        <v>22452160</v>
      </c>
      <c r="AC10" s="1161">
        <f>SUM(AC12:AC16)</f>
        <v>22452160</v>
      </c>
      <c r="AD10" s="1162">
        <f>SUM(AD12:AD16)</f>
        <v>22452160</v>
      </c>
      <c r="AE10" s="1163"/>
      <c r="AF10" s="1164">
        <f t="shared" ref="AF10:AK10" si="0">SUM(AF12:AF16)</f>
        <v>756917860</v>
      </c>
      <c r="AG10" s="1164">
        <f t="shared" si="0"/>
        <v>298333660</v>
      </c>
      <c r="AH10" s="1165">
        <f t="shared" si="0"/>
        <v>320785820</v>
      </c>
      <c r="AI10" s="1165">
        <f>SUM(AI12:AI16)</f>
        <v>343237980</v>
      </c>
      <c r="AJ10" s="1166">
        <f t="shared" si="0"/>
        <v>365690140</v>
      </c>
      <c r="AK10" s="1167">
        <f t="shared" si="0"/>
        <v>365690140</v>
      </c>
      <c r="AL10" s="1168"/>
    </row>
    <row r="11" spans="1:38" s="1158" customFormat="1" ht="27" customHeight="1" x14ac:dyDescent="0.2">
      <c r="B11" s="1182" t="s">
        <v>46</v>
      </c>
      <c r="C11" s="1175" t="s">
        <v>821</v>
      </c>
      <c r="D11" s="1099"/>
      <c r="E11" s="1097"/>
      <c r="F11" s="1013"/>
      <c r="G11" s="1097"/>
      <c r="H11" s="1097"/>
      <c r="I11" s="1097"/>
      <c r="J11" s="1013"/>
      <c r="K11" s="1097"/>
      <c r="L11" s="1097"/>
      <c r="M11" s="1097"/>
      <c r="N11" s="1097"/>
      <c r="O11" s="1097"/>
      <c r="P11" s="1097"/>
      <c r="Q11" s="1098">
        <f>SUM(Q12:Q16)</f>
        <v>1122608000</v>
      </c>
      <c r="R11" s="1014"/>
      <c r="S11" s="1179"/>
      <c r="T11" s="1169"/>
      <c r="U11" s="1169"/>
      <c r="V11" s="1099"/>
      <c r="W11" s="1099"/>
      <c r="X11" s="1100"/>
      <c r="Y11" s="1100"/>
      <c r="Z11" s="1100"/>
      <c r="AA11" s="1170"/>
      <c r="AB11" s="1170"/>
      <c r="AC11" s="1170"/>
      <c r="AD11" s="1171"/>
      <c r="AE11" s="1152"/>
      <c r="AF11" s="1170"/>
      <c r="AG11" s="1170"/>
      <c r="AH11" s="1172"/>
      <c r="AI11" s="1172"/>
      <c r="AJ11" s="1173"/>
      <c r="AK11" s="1174"/>
    </row>
    <row r="12" spans="1:38" s="1085" customFormat="1" ht="67" customHeight="1" x14ac:dyDescent="0.2">
      <c r="A12" s="1085" t="str">
        <f>LEFT(D12,11)</f>
        <v>03.11.01.01</v>
      </c>
      <c r="B12" s="1184">
        <v>1</v>
      </c>
      <c r="C12" s="1028" t="s">
        <v>333</v>
      </c>
      <c r="D12" s="1137" t="s">
        <v>1217</v>
      </c>
      <c r="E12" s="1029"/>
      <c r="F12" s="1021"/>
      <c r="G12" s="1073"/>
      <c r="H12" s="1073"/>
      <c r="I12" s="1073"/>
      <c r="J12" s="1138" t="s">
        <v>336</v>
      </c>
      <c r="K12" s="994">
        <v>2000</v>
      </c>
      <c r="L12" s="1073"/>
      <c r="M12" s="1030">
        <v>568</v>
      </c>
      <c r="N12" s="1030" t="s">
        <v>911</v>
      </c>
      <c r="O12" s="1030"/>
      <c r="P12" s="1031" t="s">
        <v>130</v>
      </c>
      <c r="Q12" s="1032">
        <v>807128000</v>
      </c>
      <c r="R12" s="1003"/>
      <c r="S12" s="1180" t="str">
        <f>MID(D12,2,7)</f>
        <v>3.11.01</v>
      </c>
      <c r="T12" s="1073" t="str">
        <f>VLOOKUP(S12,kelompok,2,0)</f>
        <v>BANGUNAN GEDUNG TEMPAT KERJA</v>
      </c>
      <c r="U12" s="994">
        <f>VLOOKUP(S12,MASAMANFAAT,4,0)</f>
        <v>50</v>
      </c>
      <c r="V12" s="1108">
        <f>(Q12)/U12</f>
        <v>16142560</v>
      </c>
      <c r="W12" s="1139">
        <f>2013-AE12+1</f>
        <v>14</v>
      </c>
      <c r="X12" s="1109">
        <f>IF(W12&gt;U12,Q12,V12*W12)</f>
        <v>225995840</v>
      </c>
      <c r="Y12" s="1108">
        <f>IF(Q12=X12,0,V12)</f>
        <v>16142560</v>
      </c>
      <c r="Z12" s="1108">
        <f>IF(Q12=X12+Y12,0,V12)</f>
        <v>16142560</v>
      </c>
      <c r="AA12" s="1108">
        <f>IF(Q12=X12+Y12+Z12,0,V12)</f>
        <v>16142560</v>
      </c>
      <c r="AB12" s="1108">
        <f>IF(Q12=X12+Y12+Z12+AA12,0,V12)</f>
        <v>16142560</v>
      </c>
      <c r="AC12" s="1108">
        <f>IF(Q12=X12+Y12+Z12+AA12+AB12,0,V12)</f>
        <v>16142560</v>
      </c>
      <c r="AD12" s="1110">
        <f>IF(Q12=X12+Y12+Z12+AA12+AB12+AC12,0,V12)</f>
        <v>16142560</v>
      </c>
      <c r="AE12" s="1140">
        <f>K12</f>
        <v>2000</v>
      </c>
      <c r="AF12" s="1108">
        <f>Q12-(X12+Y12+Z12+AA12+AB12+AC12+AD12)</f>
        <v>484276800</v>
      </c>
      <c r="AG12" s="1108">
        <f>X12+Y12+Z12+AA12</f>
        <v>274423520</v>
      </c>
      <c r="AH12" s="1141">
        <f>X12+Y12+Z12+AA12+AB12</f>
        <v>290566080</v>
      </c>
      <c r="AI12" s="1141">
        <f>X12+Y12+Z12+AA12+AB12+AC12</f>
        <v>306708640</v>
      </c>
      <c r="AJ12" s="1108">
        <f>X12+Y12+Z12+AA12+AB12+AC12+AD12</f>
        <v>322851200</v>
      </c>
      <c r="AK12" s="1193">
        <f>AI12+AD12</f>
        <v>322851200</v>
      </c>
    </row>
    <row r="13" spans="1:38" s="1085" customFormat="1" ht="27" customHeight="1" x14ac:dyDescent="0.2">
      <c r="A13" s="1085" t="str">
        <f t="shared" ref="A13:A16" si="1">LEFT(D13,11)</f>
        <v>03.11.01.14</v>
      </c>
      <c r="B13" s="1184">
        <v>2</v>
      </c>
      <c r="C13" s="1028" t="s">
        <v>1198</v>
      </c>
      <c r="D13" s="1137" t="s">
        <v>334</v>
      </c>
      <c r="E13" s="1029" t="s">
        <v>248</v>
      </c>
      <c r="F13" s="1021" t="s">
        <v>335</v>
      </c>
      <c r="G13" s="1073"/>
      <c r="H13" s="1073"/>
      <c r="I13" s="1073"/>
      <c r="J13" s="1040" t="s">
        <v>93</v>
      </c>
      <c r="K13" s="1194">
        <v>39184</v>
      </c>
      <c r="L13" s="1073"/>
      <c r="M13" s="1030"/>
      <c r="N13" s="1030"/>
      <c r="O13" s="1030"/>
      <c r="P13" s="1031" t="s">
        <v>130</v>
      </c>
      <c r="Q13" s="1032">
        <v>21250000</v>
      </c>
      <c r="R13" s="1003"/>
      <c r="S13" s="1180" t="str">
        <f>MID(D13,2,7)</f>
        <v>3.11.01</v>
      </c>
      <c r="T13" s="1073" t="str">
        <f>VLOOKUP(S13,kelompok,2,0)</f>
        <v>BANGUNAN GEDUNG TEMPAT KERJA</v>
      </c>
      <c r="U13" s="994">
        <f>VLOOKUP(S13,MASAMANFAAT,4,0)</f>
        <v>50</v>
      </c>
      <c r="V13" s="1108">
        <f>(Q13)/U13</f>
        <v>425000</v>
      </c>
      <c r="W13" s="1139">
        <f t="shared" ref="W13:W15" si="2">2013-AE13+1</f>
        <v>7</v>
      </c>
      <c r="X13" s="1109">
        <f>IF(W13&gt;U13,Q13,V13*W13)</f>
        <v>2975000</v>
      </c>
      <c r="Y13" s="1108">
        <f>IF(Q13=X13,0,V13)</f>
        <v>425000</v>
      </c>
      <c r="Z13" s="1108">
        <f>IF(Q13=X13+Y13,0,V13)</f>
        <v>425000</v>
      </c>
      <c r="AA13" s="1108">
        <f>IF(Q13=X13+Y13+Z13,0,V13)</f>
        <v>425000</v>
      </c>
      <c r="AB13" s="1108">
        <f>IF(Q13=X13+Y13+Z13+AA13,0,V13)</f>
        <v>425000</v>
      </c>
      <c r="AC13" s="1108">
        <f>IF(Q13=X13+Y13+Z13+AA13+AB13,0,V13)</f>
        <v>425000</v>
      </c>
      <c r="AD13" s="1110">
        <f t="shared" ref="AD13:AD16" si="3">IF(Q13=X13+Y13+Z13+AA13+AB13+AC13,0,V13)</f>
        <v>425000</v>
      </c>
      <c r="AE13" s="1140">
        <f>YEAR(K13)</f>
        <v>2007</v>
      </c>
      <c r="AF13" s="1108">
        <f>Q13-(X13+Y13+Z13+AA13+AB13+AC13+AD13)</f>
        <v>15725000</v>
      </c>
      <c r="AG13" s="1108">
        <f>X13+Y13+Z13+AA13</f>
        <v>4250000</v>
      </c>
      <c r="AH13" s="1141">
        <f>X13+Y13+Z13+AA13+AB13</f>
        <v>4675000</v>
      </c>
      <c r="AI13" s="1141">
        <f t="shared" ref="AI13:AI16" si="4">X13+Y13+Z13+AA13+AB13+AC13</f>
        <v>5100000</v>
      </c>
      <c r="AJ13" s="1108">
        <f t="shared" ref="AJ13:AJ16" si="5">X13+Y13+Z13+AA13+AB13+AC13+AD13</f>
        <v>5525000</v>
      </c>
      <c r="AK13" s="1193">
        <f t="shared" ref="AK13:AK16" si="6">AI13+AD13</f>
        <v>5525000</v>
      </c>
    </row>
    <row r="14" spans="1:38" s="1085" customFormat="1" ht="27" customHeight="1" x14ac:dyDescent="0.2">
      <c r="A14" s="1085" t="str">
        <f t="shared" si="1"/>
        <v>03.11.01.14</v>
      </c>
      <c r="B14" s="1184">
        <v>3</v>
      </c>
      <c r="C14" s="1028" t="s">
        <v>1198</v>
      </c>
      <c r="D14" s="1137" t="s">
        <v>334</v>
      </c>
      <c r="E14" s="1029" t="s">
        <v>247</v>
      </c>
      <c r="F14" s="1021" t="s">
        <v>335</v>
      </c>
      <c r="G14" s="1073"/>
      <c r="H14" s="1073"/>
      <c r="I14" s="1073"/>
      <c r="J14" s="1040" t="s">
        <v>93</v>
      </c>
      <c r="K14" s="1194">
        <v>39184</v>
      </c>
      <c r="L14" s="1073"/>
      <c r="M14" s="1030"/>
      <c r="N14" s="1030"/>
      <c r="O14" s="1030"/>
      <c r="P14" s="1031" t="s">
        <v>130</v>
      </c>
      <c r="Q14" s="1032">
        <v>21250000</v>
      </c>
      <c r="R14" s="1003"/>
      <c r="S14" s="1180" t="str">
        <f>MID(D14,2,7)</f>
        <v>3.11.01</v>
      </c>
      <c r="T14" s="1073" t="str">
        <f>VLOOKUP(S14,kelompok,2,0)</f>
        <v>BANGUNAN GEDUNG TEMPAT KERJA</v>
      </c>
      <c r="U14" s="994">
        <f>VLOOKUP(S14,MASAMANFAAT,4,0)</f>
        <v>50</v>
      </c>
      <c r="V14" s="1108">
        <f>(Q14)/U14</f>
        <v>425000</v>
      </c>
      <c r="W14" s="1139">
        <f t="shared" si="2"/>
        <v>7</v>
      </c>
      <c r="X14" s="1109">
        <f>IF(W14&gt;U14,Q14,V14*W14)</f>
        <v>2975000</v>
      </c>
      <c r="Y14" s="1108">
        <f>IF(Q14=X14,0,V14)</f>
        <v>425000</v>
      </c>
      <c r="Z14" s="1108">
        <f>IF(Q14=X14+Y14,0,V14)</f>
        <v>425000</v>
      </c>
      <c r="AA14" s="1108">
        <f>IF(Q14=X14+Y14+Z14,0,V14)</f>
        <v>425000</v>
      </c>
      <c r="AB14" s="1108">
        <f>IF(Q14=X14+Y14+Z14+AA14,0,V14)</f>
        <v>425000</v>
      </c>
      <c r="AC14" s="1108">
        <f>IF(Q14=X14+Y14+Z14+AA14+AB14,0,V14)</f>
        <v>425000</v>
      </c>
      <c r="AD14" s="1110">
        <f t="shared" si="3"/>
        <v>425000</v>
      </c>
      <c r="AE14" s="1140">
        <f>YEAR(K14)</f>
        <v>2007</v>
      </c>
      <c r="AF14" s="1108">
        <f t="shared" ref="AF14:AF16" si="7">Q14-(X14+Y14+Z14+AA14+AB14+AC14+AD14)</f>
        <v>15725000</v>
      </c>
      <c r="AG14" s="1108">
        <f>X14+Y14+Z14+AA14</f>
        <v>4250000</v>
      </c>
      <c r="AH14" s="1141">
        <f>X14+Y14+Z14+AA14+AB14</f>
        <v>4675000</v>
      </c>
      <c r="AI14" s="1141">
        <f t="shared" si="4"/>
        <v>5100000</v>
      </c>
      <c r="AJ14" s="1108">
        <f t="shared" si="5"/>
        <v>5525000</v>
      </c>
      <c r="AK14" s="1193">
        <f t="shared" si="6"/>
        <v>5525000</v>
      </c>
    </row>
    <row r="15" spans="1:38" s="1085" customFormat="1" ht="27" customHeight="1" x14ac:dyDescent="0.2">
      <c r="A15" s="1085" t="str">
        <f t="shared" si="1"/>
        <v>03.11.01.14</v>
      </c>
      <c r="B15" s="1184">
        <v>4</v>
      </c>
      <c r="C15" s="1028" t="s">
        <v>1199</v>
      </c>
      <c r="D15" s="1137" t="s">
        <v>1230</v>
      </c>
      <c r="E15" s="1029" t="s">
        <v>128</v>
      </c>
      <c r="F15" s="1021" t="s">
        <v>86</v>
      </c>
      <c r="G15" s="994" t="s">
        <v>438</v>
      </c>
      <c r="H15" s="994" t="s">
        <v>438</v>
      </c>
      <c r="I15" s="1142" t="s">
        <v>128</v>
      </c>
      <c r="J15" s="1040" t="s">
        <v>93</v>
      </c>
      <c r="K15" s="1142">
        <v>2012</v>
      </c>
      <c r="L15" s="1142"/>
      <c r="M15" s="1030"/>
      <c r="N15" s="1030"/>
      <c r="O15" s="1030"/>
      <c r="P15" s="1031" t="s">
        <v>130</v>
      </c>
      <c r="Q15" s="1032">
        <v>74849000</v>
      </c>
      <c r="R15" s="1033" t="s">
        <v>128</v>
      </c>
      <c r="S15" s="1180" t="str">
        <f>MID(D15,2,7)</f>
        <v>3.11.01</v>
      </c>
      <c r="T15" s="1073" t="str">
        <f>VLOOKUP(S15,kelompok,2,0)</f>
        <v>BANGUNAN GEDUNG TEMPAT KERJA</v>
      </c>
      <c r="U15" s="994">
        <f>VLOOKUP(S15,MASAMANFAAT,4,0)</f>
        <v>50</v>
      </c>
      <c r="V15" s="1108">
        <f>(Q15)/U15</f>
        <v>1496980</v>
      </c>
      <c r="W15" s="1139">
        <f t="shared" si="2"/>
        <v>2</v>
      </c>
      <c r="X15" s="1109">
        <f>IF(W15&gt;U15,Q15,V15*W15)</f>
        <v>2993960</v>
      </c>
      <c r="Y15" s="1108">
        <f>IF(Q15=X15,0,V15)</f>
        <v>1496980</v>
      </c>
      <c r="Z15" s="1108">
        <f>IF(Q15=X15+Y15,0,V15)</f>
        <v>1496980</v>
      </c>
      <c r="AA15" s="1108">
        <f>IF(Q15=X15+Y15+Z15,0,V15)</f>
        <v>1496980</v>
      </c>
      <c r="AB15" s="1108">
        <f>IF(Q15=X15+Y15+Z15+AA15,0,V15)</f>
        <v>1496980</v>
      </c>
      <c r="AC15" s="1108">
        <f>IF(Q15=X15+Y15+Z15+AA15+AB15,0,V15)</f>
        <v>1496980</v>
      </c>
      <c r="AD15" s="1110">
        <f t="shared" si="3"/>
        <v>1496980</v>
      </c>
      <c r="AE15" s="1140">
        <f>K15</f>
        <v>2012</v>
      </c>
      <c r="AF15" s="1108">
        <f t="shared" si="7"/>
        <v>62873160</v>
      </c>
      <c r="AG15" s="1108">
        <f>X15+Y15+Z15+AA15</f>
        <v>7484900</v>
      </c>
      <c r="AH15" s="1141">
        <f>X15+Y15+Z15+AA15+AB15</f>
        <v>8981880</v>
      </c>
      <c r="AI15" s="1141">
        <f t="shared" si="4"/>
        <v>10478860</v>
      </c>
      <c r="AJ15" s="1108">
        <f t="shared" si="5"/>
        <v>11975840</v>
      </c>
      <c r="AK15" s="1193">
        <f t="shared" si="6"/>
        <v>11975840</v>
      </c>
    </row>
    <row r="16" spans="1:38" s="1085" customFormat="1" ht="54" customHeight="1" x14ac:dyDescent="0.2">
      <c r="A16" s="1085" t="str">
        <f t="shared" si="1"/>
        <v>03.11.01.14</v>
      </c>
      <c r="B16" s="1184">
        <v>5</v>
      </c>
      <c r="C16" s="1028" t="s">
        <v>1199</v>
      </c>
      <c r="D16" s="1137" t="s">
        <v>1230</v>
      </c>
      <c r="E16" s="1029" t="s">
        <v>248</v>
      </c>
      <c r="F16" s="1021" t="s">
        <v>86</v>
      </c>
      <c r="G16" s="994" t="s">
        <v>438</v>
      </c>
      <c r="H16" s="994"/>
      <c r="I16" s="1142"/>
      <c r="J16" s="1040" t="s">
        <v>93</v>
      </c>
      <c r="K16" s="1142">
        <v>2015</v>
      </c>
      <c r="L16" s="1143" t="s">
        <v>929</v>
      </c>
      <c r="M16" s="1030"/>
      <c r="N16" s="1030"/>
      <c r="O16" s="1030"/>
      <c r="P16" s="1031" t="s">
        <v>130</v>
      </c>
      <c r="Q16" s="1032">
        <v>198131000</v>
      </c>
      <c r="R16" s="1033"/>
      <c r="S16" s="1180" t="str">
        <f t="shared" ref="S16" si="8">MID(D16,2,7)</f>
        <v>3.11.01</v>
      </c>
      <c r="T16" s="1073" t="str">
        <f>VLOOKUP(S16,kelompok,2,0)</f>
        <v>BANGUNAN GEDUNG TEMPAT KERJA</v>
      </c>
      <c r="U16" s="994">
        <f>VLOOKUP(S16,MASAMANFAAT,4,0)</f>
        <v>50</v>
      </c>
      <c r="V16" s="1108">
        <f>(Q16)/U16</f>
        <v>3962620</v>
      </c>
      <c r="W16" s="1139"/>
      <c r="X16" s="1109"/>
      <c r="Y16" s="1108"/>
      <c r="Z16" s="1108">
        <f>IF(Q16=X16+Y16,0,V16)</f>
        <v>3962620</v>
      </c>
      <c r="AA16" s="1108">
        <f>IF(Q16=X16+Y16+Z16,0,V16)</f>
        <v>3962620</v>
      </c>
      <c r="AB16" s="1108">
        <f>IF(Q16=X16+Y16+Z16+AA16,0,V16)</f>
        <v>3962620</v>
      </c>
      <c r="AC16" s="1108">
        <f>IF(Q16=X16+Y16+Z16+AA16+AB16,0,V16)</f>
        <v>3962620</v>
      </c>
      <c r="AD16" s="1110">
        <f t="shared" si="3"/>
        <v>3962620</v>
      </c>
      <c r="AE16" s="1140">
        <f>K16</f>
        <v>2015</v>
      </c>
      <c r="AF16" s="1108">
        <f t="shared" si="7"/>
        <v>178317900</v>
      </c>
      <c r="AG16" s="1108">
        <f>X16+Y16+Z16+AA16</f>
        <v>7925240</v>
      </c>
      <c r="AH16" s="1141">
        <f>X16+Y16+Z16+AA16+AB16</f>
        <v>11887860</v>
      </c>
      <c r="AI16" s="1141">
        <f t="shared" si="4"/>
        <v>15850480</v>
      </c>
      <c r="AJ16" s="1108">
        <f t="shared" si="5"/>
        <v>19813100</v>
      </c>
      <c r="AK16" s="1193">
        <f t="shared" si="6"/>
        <v>19813100</v>
      </c>
    </row>
    <row r="17" spans="2:37" s="1085" customFormat="1" ht="27" customHeight="1" x14ac:dyDescent="0.2">
      <c r="B17" s="1002"/>
      <c r="C17" s="1028"/>
      <c r="D17" s="1137"/>
      <c r="E17" s="1029"/>
      <c r="F17" s="1021"/>
      <c r="G17" s="994"/>
      <c r="H17" s="994"/>
      <c r="I17" s="1142"/>
      <c r="J17" s="1040"/>
      <c r="K17" s="1142"/>
      <c r="L17" s="1142"/>
      <c r="M17" s="1030"/>
      <c r="N17" s="1030"/>
      <c r="O17" s="1030"/>
      <c r="P17" s="1031"/>
      <c r="Q17" s="1032"/>
      <c r="R17" s="1033"/>
      <c r="S17" s="1180"/>
      <c r="T17" s="1073"/>
      <c r="U17" s="994"/>
      <c r="V17" s="1144"/>
      <c r="W17" s="1106"/>
      <c r="X17" s="1140"/>
      <c r="Y17" s="1144"/>
      <c r="Z17" s="1144"/>
      <c r="AA17" s="1144"/>
      <c r="AB17" s="1144"/>
      <c r="AC17" s="1144"/>
      <c r="AD17" s="1145"/>
      <c r="AE17" s="1106"/>
      <c r="AF17" s="1089"/>
      <c r="AG17" s="1088"/>
      <c r="AH17" s="1093"/>
      <c r="AI17" s="1093"/>
      <c r="AJ17" s="1088"/>
      <c r="AK17" s="1191"/>
    </row>
    <row r="18" spans="2:37" s="941" customFormat="1" ht="27" customHeight="1" x14ac:dyDescent="0.2">
      <c r="B18" s="1185" t="s">
        <v>47</v>
      </c>
      <c r="C18" s="1151" t="s">
        <v>1200</v>
      </c>
      <c r="D18" s="1192" t="s">
        <v>1306</v>
      </c>
      <c r="E18" s="1153"/>
      <c r="F18" s="1153"/>
      <c r="G18" s="1153"/>
      <c r="H18" s="1153"/>
      <c r="I18" s="1153"/>
      <c r="J18" s="1154"/>
      <c r="K18" s="1153"/>
      <c r="L18" s="1153"/>
      <c r="M18" s="1153"/>
      <c r="N18" s="1153"/>
      <c r="O18" s="1153"/>
      <c r="P18" s="1153"/>
      <c r="Q18" s="1153">
        <v>0</v>
      </c>
      <c r="R18" s="1186"/>
      <c r="S18" s="1181"/>
      <c r="T18" s="1151"/>
      <c r="U18" s="1151"/>
      <c r="V18" s="1152"/>
      <c r="W18" s="1152"/>
      <c r="X18" s="1152"/>
      <c r="Y18" s="1152"/>
      <c r="Z18" s="1152"/>
      <c r="AA18" s="1152"/>
      <c r="AB18" s="1152"/>
      <c r="AC18" s="1152"/>
      <c r="AD18" s="1155"/>
      <c r="AE18" s="1152"/>
      <c r="AF18" s="1152"/>
      <c r="AG18" s="1152"/>
      <c r="AH18" s="1156"/>
      <c r="AI18" s="1156"/>
      <c r="AJ18" s="1152"/>
      <c r="AK18" s="1157"/>
    </row>
    <row r="19" spans="2:37" s="987" customFormat="1" ht="27" customHeight="1" thickBot="1" x14ac:dyDescent="0.2">
      <c r="B19" s="1187"/>
      <c r="C19" s="1188"/>
      <c r="D19" s="1045"/>
      <c r="E19" s="1188"/>
      <c r="F19" s="1188"/>
      <c r="G19" s="1188"/>
      <c r="H19" s="1188"/>
      <c r="I19" s="1188"/>
      <c r="J19" s="1043"/>
      <c r="K19" s="1188"/>
      <c r="L19" s="1188"/>
      <c r="M19" s="1188"/>
      <c r="N19" s="1188"/>
      <c r="O19" s="1188"/>
      <c r="P19" s="1188"/>
      <c r="Q19" s="1188"/>
      <c r="R19" s="1044"/>
      <c r="S19" s="1176"/>
      <c r="T19" s="996"/>
      <c r="U19" s="996"/>
      <c r="V19" s="997"/>
      <c r="W19" s="997"/>
      <c r="X19" s="997"/>
      <c r="Y19" s="997"/>
      <c r="Z19" s="997"/>
      <c r="AA19" s="997"/>
      <c r="AB19" s="997"/>
      <c r="AC19" s="997"/>
      <c r="AD19" s="998"/>
      <c r="AE19" s="997"/>
      <c r="AF19" s="997"/>
      <c r="AG19" s="997"/>
      <c r="AH19" s="1046"/>
      <c r="AI19" s="1001"/>
      <c r="AJ19" s="997"/>
      <c r="AK19" s="1131"/>
    </row>
    <row r="20" spans="2:37" s="987" customFormat="1" ht="14" x14ac:dyDescent="0.15">
      <c r="D20" s="988"/>
      <c r="Q20" s="1047" t="e">
        <f>SUBTOTAL(9,#REF!)</f>
        <v>#REF!</v>
      </c>
      <c r="R20" s="991"/>
      <c r="V20" s="988"/>
      <c r="W20" s="988"/>
      <c r="X20" s="988"/>
      <c r="Y20" s="988"/>
      <c r="Z20" s="988"/>
      <c r="AA20" s="988"/>
      <c r="AB20" s="988"/>
      <c r="AC20" s="988"/>
      <c r="AD20" s="989"/>
      <c r="AE20" s="988"/>
      <c r="AF20" s="988"/>
      <c r="AG20" s="988"/>
      <c r="AH20" s="988"/>
      <c r="AI20" s="988"/>
      <c r="AJ20" s="988"/>
      <c r="AK20" s="1131"/>
    </row>
    <row r="21" spans="2:37" s="987" customFormat="1" ht="14" x14ac:dyDescent="0.15">
      <c r="D21" s="988"/>
      <c r="R21" s="991"/>
      <c r="V21" s="988"/>
      <c r="W21" s="988"/>
      <c r="X21" s="988"/>
      <c r="Y21" s="988"/>
      <c r="Z21" s="988"/>
      <c r="AA21" s="988"/>
      <c r="AB21" s="988"/>
      <c r="AC21" s="988"/>
      <c r="AD21" s="989"/>
      <c r="AE21" s="988"/>
      <c r="AF21" s="988"/>
      <c r="AG21" s="988"/>
      <c r="AH21" s="988"/>
      <c r="AI21" s="988"/>
      <c r="AJ21" s="988"/>
      <c r="AK21" s="1131"/>
    </row>
    <row r="22" spans="2:37" s="1038" customFormat="1" ht="15" customHeight="1" x14ac:dyDescent="0.15">
      <c r="B22" s="1018"/>
      <c r="C22" s="1551" t="s">
        <v>343</v>
      </c>
      <c r="D22" s="1551"/>
      <c r="E22" s="1551"/>
      <c r="F22" s="1018"/>
      <c r="G22" s="1018"/>
      <c r="H22" s="1018"/>
      <c r="I22" s="1018"/>
      <c r="J22" s="1018"/>
      <c r="K22" s="1018"/>
      <c r="L22" s="1578" t="s">
        <v>1300</v>
      </c>
      <c r="M22" s="1578"/>
      <c r="N22" s="1578"/>
      <c r="O22" s="1578"/>
      <c r="P22" s="1578"/>
      <c r="Q22" s="1578"/>
      <c r="R22" s="1578"/>
      <c r="V22" s="1049"/>
      <c r="W22" s="1049"/>
      <c r="X22" s="1049"/>
      <c r="Y22" s="1049"/>
      <c r="Z22" s="1049"/>
      <c r="AA22" s="1049"/>
      <c r="AB22" s="1049"/>
      <c r="AC22" s="1049"/>
      <c r="AD22" s="1050"/>
      <c r="AE22" s="1049"/>
      <c r="AF22" s="1049"/>
      <c r="AG22" s="1049"/>
      <c r="AH22" s="1049"/>
      <c r="AI22" s="1049"/>
      <c r="AJ22" s="1049"/>
      <c r="AK22" s="1136"/>
    </row>
    <row r="23" spans="2:37" s="1038" customFormat="1" ht="14" x14ac:dyDescent="0.15">
      <c r="B23" s="1018"/>
      <c r="C23" s="1551" t="s">
        <v>344</v>
      </c>
      <c r="D23" s="1551"/>
      <c r="E23" s="1551"/>
      <c r="F23" s="1018"/>
      <c r="G23" s="1018"/>
      <c r="H23" s="1018"/>
      <c r="I23" s="1018"/>
      <c r="J23" s="1018"/>
      <c r="K23" s="1018"/>
      <c r="L23" s="1018"/>
      <c r="M23" s="1018"/>
      <c r="N23" s="1018"/>
      <c r="O23" s="1018"/>
      <c r="P23" s="1018"/>
      <c r="Q23" s="1051"/>
      <c r="R23" s="1048"/>
      <c r="V23" s="1049"/>
      <c r="W23" s="1049"/>
      <c r="X23" s="1049"/>
      <c r="Y23" s="1049"/>
      <c r="Z23" s="1049"/>
      <c r="AA23" s="1049"/>
      <c r="AB23" s="1049"/>
      <c r="AC23" s="1049"/>
      <c r="AD23" s="1050"/>
      <c r="AE23" s="1049"/>
      <c r="AF23" s="1049"/>
      <c r="AG23" s="1049"/>
      <c r="AH23" s="1049"/>
      <c r="AI23" s="1049"/>
      <c r="AJ23" s="1049"/>
      <c r="AK23" s="1136"/>
    </row>
    <row r="24" spans="2:37" s="1038" customFormat="1" ht="15" customHeight="1" x14ac:dyDescent="0.15">
      <c r="B24" s="1018"/>
      <c r="C24" s="1551" t="s">
        <v>92</v>
      </c>
      <c r="D24" s="1551"/>
      <c r="E24" s="1551"/>
      <c r="F24" s="1018"/>
      <c r="G24" s="1018"/>
      <c r="H24" s="1018"/>
      <c r="I24" s="1018"/>
      <c r="J24" s="1018"/>
      <c r="K24" s="1018"/>
      <c r="L24" s="1578" t="s">
        <v>345</v>
      </c>
      <c r="M24" s="1578"/>
      <c r="N24" s="1578"/>
      <c r="O24" s="1578"/>
      <c r="P24" s="1578"/>
      <c r="Q24" s="1578"/>
      <c r="R24" s="1578"/>
      <c r="V24" s="1049"/>
      <c r="W24" s="1049"/>
      <c r="X24" s="1049"/>
      <c r="Y24" s="1049"/>
      <c r="Z24" s="1049"/>
      <c r="AA24" s="1049"/>
      <c r="AB24" s="1049"/>
      <c r="AC24" s="1049"/>
      <c r="AD24" s="1050"/>
      <c r="AK24" s="1149"/>
    </row>
    <row r="25" spans="2:37" s="1038" customFormat="1" ht="14" x14ac:dyDescent="0.15">
      <c r="B25" s="1018"/>
      <c r="C25" s="1051"/>
      <c r="D25" s="1150"/>
      <c r="E25" s="1054"/>
      <c r="F25" s="1018"/>
      <c r="G25" s="1018"/>
      <c r="H25" s="1018"/>
      <c r="I25" s="1018"/>
      <c r="J25" s="1018"/>
      <c r="K25" s="1018"/>
      <c r="L25" s="1018"/>
      <c r="M25" s="1018"/>
      <c r="N25" s="1018"/>
      <c r="O25" s="1018"/>
      <c r="P25" s="1018"/>
      <c r="Q25" s="1055"/>
      <c r="R25" s="1048"/>
      <c r="V25" s="1049"/>
      <c r="W25" s="1049"/>
      <c r="X25" s="1049"/>
      <c r="Y25" s="1049"/>
      <c r="Z25" s="1049"/>
      <c r="AA25" s="1049"/>
      <c r="AB25" s="1049"/>
      <c r="AC25" s="1049"/>
      <c r="AD25" s="1050"/>
      <c r="AK25" s="1149"/>
    </row>
    <row r="26" spans="2:37" s="1038" customFormat="1" ht="14" x14ac:dyDescent="0.15">
      <c r="B26" s="1018"/>
      <c r="C26" s="1051"/>
      <c r="D26" s="1150"/>
      <c r="E26" s="1054"/>
      <c r="F26" s="1018"/>
      <c r="G26" s="1018"/>
      <c r="H26" s="1018"/>
      <c r="I26" s="1018"/>
      <c r="J26" s="1018"/>
      <c r="K26" s="1018"/>
      <c r="L26" s="1018"/>
      <c r="M26" s="1018"/>
      <c r="N26" s="1018"/>
      <c r="O26" s="1018"/>
      <c r="P26" s="1018"/>
      <c r="Q26" s="1055"/>
      <c r="R26" s="1048"/>
      <c r="V26" s="1049"/>
      <c r="W26" s="1049"/>
      <c r="X26" s="1049"/>
      <c r="Y26" s="1049"/>
      <c r="Z26" s="1049"/>
      <c r="AA26" s="1049"/>
      <c r="AB26" s="1049"/>
      <c r="AC26" s="1049"/>
      <c r="AD26" s="1050"/>
      <c r="AK26" s="1149"/>
    </row>
    <row r="27" spans="2:37" s="1038" customFormat="1" ht="14" x14ac:dyDescent="0.15">
      <c r="B27" s="1018"/>
      <c r="C27" s="1051"/>
      <c r="D27" s="1150"/>
      <c r="E27" s="1054"/>
      <c r="F27" s="1018"/>
      <c r="G27" s="1018"/>
      <c r="H27" s="1018"/>
      <c r="I27" s="1018"/>
      <c r="J27" s="1018"/>
      <c r="K27" s="1018"/>
      <c r="L27" s="1018"/>
      <c r="M27" s="1018"/>
      <c r="N27" s="1018"/>
      <c r="O27" s="1018"/>
      <c r="P27" s="1018"/>
      <c r="Q27" s="1055"/>
      <c r="R27" s="1048"/>
      <c r="V27" s="1049"/>
      <c r="W27" s="1049"/>
      <c r="X27" s="1049"/>
      <c r="Y27" s="1049"/>
      <c r="Z27" s="1049"/>
      <c r="AA27" s="1049"/>
      <c r="AB27" s="1049"/>
      <c r="AC27" s="1049"/>
      <c r="AD27" s="1050"/>
      <c r="AK27" s="1149"/>
    </row>
    <row r="28" spans="2:37" s="1038" customFormat="1" ht="14" x14ac:dyDescent="0.15">
      <c r="B28" s="1018"/>
      <c r="C28" s="1051"/>
      <c r="D28" s="1150"/>
      <c r="E28" s="1054"/>
      <c r="F28" s="1018"/>
      <c r="G28" s="1018"/>
      <c r="H28" s="1018"/>
      <c r="I28" s="1018"/>
      <c r="J28" s="1018"/>
      <c r="K28" s="1018"/>
      <c r="L28" s="1018"/>
      <c r="M28" s="1018"/>
      <c r="N28" s="1018"/>
      <c r="O28" s="1018"/>
      <c r="P28" s="1018"/>
      <c r="Q28" s="1055"/>
      <c r="R28" s="1048"/>
      <c r="V28" s="1049"/>
      <c r="W28" s="1049"/>
      <c r="X28" s="1049"/>
      <c r="Y28" s="1049"/>
      <c r="Z28" s="1049"/>
      <c r="AA28" s="1049"/>
      <c r="AB28" s="1049"/>
      <c r="AC28" s="1049"/>
      <c r="AD28" s="1050"/>
      <c r="AK28" s="1149"/>
    </row>
    <row r="29" spans="2:37" s="1038" customFormat="1" ht="14" x14ac:dyDescent="0.15">
      <c r="B29" s="1018"/>
      <c r="C29" s="1051"/>
      <c r="D29" s="1150"/>
      <c r="E29" s="1054"/>
      <c r="F29" s="1018"/>
      <c r="G29" s="1018"/>
      <c r="H29" s="1018"/>
      <c r="I29" s="1018"/>
      <c r="J29" s="1018"/>
      <c r="K29" s="1018"/>
      <c r="L29" s="1018"/>
      <c r="M29" s="1018"/>
      <c r="N29" s="1018"/>
      <c r="O29" s="1018"/>
      <c r="P29" s="1018"/>
      <c r="Q29" s="1055"/>
      <c r="R29" s="1048"/>
      <c r="V29" s="1049"/>
      <c r="W29" s="1049"/>
      <c r="X29" s="1049"/>
      <c r="Y29" s="1049"/>
      <c r="Z29" s="1049"/>
      <c r="AA29" s="1049"/>
      <c r="AB29" s="1049"/>
      <c r="AC29" s="1049"/>
      <c r="AD29" s="1050"/>
      <c r="AK29" s="1149"/>
    </row>
    <row r="30" spans="2:37" s="1038" customFormat="1" ht="15" customHeight="1" x14ac:dyDescent="0.15">
      <c r="B30" s="1018"/>
      <c r="C30" s="1549" t="s">
        <v>1244</v>
      </c>
      <c r="D30" s="1549"/>
      <c r="E30" s="1549"/>
      <c r="F30" s="1018"/>
      <c r="G30" s="1018"/>
      <c r="H30" s="1018"/>
      <c r="I30" s="1018"/>
      <c r="J30" s="1018"/>
      <c r="K30" s="1018"/>
      <c r="L30" s="1579" t="s">
        <v>985</v>
      </c>
      <c r="M30" s="1579"/>
      <c r="N30" s="1579"/>
      <c r="O30" s="1579"/>
      <c r="P30" s="1579"/>
      <c r="Q30" s="1579"/>
      <c r="R30" s="1579"/>
      <c r="V30" s="1049"/>
      <c r="W30" s="1049"/>
      <c r="X30" s="1049"/>
      <c r="Y30" s="1049"/>
      <c r="Z30" s="1049"/>
      <c r="AA30" s="1049"/>
      <c r="AB30" s="1049"/>
      <c r="AC30" s="1049"/>
      <c r="AD30" s="1050"/>
      <c r="AK30" s="1149"/>
    </row>
    <row r="31" spans="2:37" s="1038" customFormat="1" ht="15" customHeight="1" x14ac:dyDescent="0.15">
      <c r="B31" s="1018"/>
      <c r="C31" s="1551" t="s">
        <v>1245</v>
      </c>
      <c r="D31" s="1551"/>
      <c r="E31" s="1551"/>
      <c r="F31" s="1018"/>
      <c r="G31" s="1018"/>
      <c r="H31" s="1018"/>
      <c r="I31" s="1018"/>
      <c r="J31" s="1018"/>
      <c r="K31" s="1018"/>
      <c r="L31" s="1578" t="s">
        <v>986</v>
      </c>
      <c r="M31" s="1578"/>
      <c r="N31" s="1578"/>
      <c r="O31" s="1578"/>
      <c r="P31" s="1578"/>
      <c r="Q31" s="1578"/>
      <c r="R31" s="1578"/>
      <c r="V31" s="1049"/>
      <c r="W31" s="1049"/>
      <c r="X31" s="1049"/>
      <c r="Y31" s="1049"/>
      <c r="Z31" s="1049"/>
      <c r="AA31" s="1049"/>
      <c r="AB31" s="1049"/>
      <c r="AC31" s="1049"/>
      <c r="AD31" s="1050"/>
      <c r="AK31" s="1149"/>
    </row>
    <row r="32" spans="2:37" s="1034" customFormat="1" ht="14" x14ac:dyDescent="0.15">
      <c r="B32" s="987"/>
      <c r="C32" s="1147"/>
      <c r="D32" s="1148"/>
      <c r="E32" s="1147"/>
      <c r="F32" s="987"/>
      <c r="G32" s="987"/>
      <c r="H32" s="987"/>
      <c r="I32" s="987"/>
      <c r="J32" s="987"/>
      <c r="K32" s="987"/>
      <c r="L32" s="987"/>
      <c r="M32" s="987"/>
      <c r="N32" s="987"/>
      <c r="O32" s="987"/>
      <c r="P32" s="987"/>
      <c r="Q32" s="1147"/>
      <c r="R32" s="991"/>
      <c r="V32" s="988"/>
      <c r="W32" s="988"/>
      <c r="X32" s="988"/>
      <c r="Y32" s="988"/>
      <c r="Z32" s="988"/>
      <c r="AA32" s="988"/>
      <c r="AB32" s="988"/>
      <c r="AC32" s="988"/>
      <c r="AD32" s="989"/>
      <c r="AK32" s="1146"/>
    </row>
  </sheetData>
  <autoFilter ref="A8:AK19" xr:uid="{00000000-0009-0000-0000-000006000000}"/>
  <mergeCells count="48">
    <mergeCell ref="AI5:AI7"/>
    <mergeCell ref="X5:X7"/>
    <mergeCell ref="C30:E30"/>
    <mergeCell ref="C31:E31"/>
    <mergeCell ref="C22:E22"/>
    <mergeCell ref="C23:E23"/>
    <mergeCell ref="C24:E24"/>
    <mergeCell ref="R5:R7"/>
    <mergeCell ref="Q5:Q7"/>
    <mergeCell ref="O5:O7"/>
    <mergeCell ref="N5:N7"/>
    <mergeCell ref="K5:L6"/>
    <mergeCell ref="B1:R1"/>
    <mergeCell ref="B2:R2"/>
    <mergeCell ref="B3:R3"/>
    <mergeCell ref="M5:M7"/>
    <mergeCell ref="P5:P7"/>
    <mergeCell ref="G6:G7"/>
    <mergeCell ref="H6:H7"/>
    <mergeCell ref="I6:I7"/>
    <mergeCell ref="G5:I5"/>
    <mergeCell ref="J5:J7"/>
    <mergeCell ref="F5:F7"/>
    <mergeCell ref="E5:E7"/>
    <mergeCell ref="D5:D7"/>
    <mergeCell ref="C5:C7"/>
    <mergeCell ref="B5:B7"/>
    <mergeCell ref="AJ5:AJ7"/>
    <mergeCell ref="W5:W7"/>
    <mergeCell ref="S5:S7"/>
    <mergeCell ref="T5:T7"/>
    <mergeCell ref="U5:U7"/>
    <mergeCell ref="V5:V7"/>
    <mergeCell ref="AG5:AG7"/>
    <mergeCell ref="AH5:AH7"/>
    <mergeCell ref="AB5:AB7"/>
    <mergeCell ref="AA5:AA7"/>
    <mergeCell ref="Y5:Y7"/>
    <mergeCell ref="Z5:Z7"/>
    <mergeCell ref="AE5:AE7"/>
    <mergeCell ref="AF5:AF7"/>
    <mergeCell ref="AC5:AC7"/>
    <mergeCell ref="AD5:AD7"/>
    <mergeCell ref="B4:D4"/>
    <mergeCell ref="L22:R22"/>
    <mergeCell ref="L24:R24"/>
    <mergeCell ref="L30:R30"/>
    <mergeCell ref="L31:R31"/>
  </mergeCells>
  <printOptions horizontalCentered="1"/>
  <pageMargins left="0.25" right="0.5" top="1" bottom="1" header="0.75" footer="0.25"/>
  <pageSetup paperSize="5" scale="6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92D050"/>
  </sheetPr>
  <dimension ref="A1:AJ32"/>
  <sheetViews>
    <sheetView view="pageBreakPreview" zoomScale="90" zoomScaleNormal="90" zoomScaleSheetLayoutView="90" workbookViewId="0">
      <selection activeCell="F14" sqref="F14"/>
    </sheetView>
  </sheetViews>
  <sheetFormatPr baseColWidth="10" defaultColWidth="8.83203125" defaultRowHeight="15" x14ac:dyDescent="0.2"/>
  <cols>
    <col min="1" max="1" width="6.83203125" customWidth="1"/>
    <col min="2" max="2" width="29.5" customWidth="1"/>
    <col min="3" max="3" width="15.5" customWidth="1"/>
    <col min="4" max="4" width="15.6640625" customWidth="1"/>
    <col min="5" max="5" width="9.83203125" customWidth="1"/>
    <col min="6" max="6" width="12.83203125" customWidth="1"/>
    <col min="7" max="7" width="9.5" customWidth="1"/>
    <col min="8" max="8" width="8.6640625" customWidth="1"/>
    <col min="9" max="9" width="8.33203125" customWidth="1"/>
    <col min="10" max="10" width="15.5" customWidth="1"/>
    <col min="11" max="11" width="12.5" customWidth="1"/>
    <col min="12" max="12" width="8.83203125" customWidth="1"/>
    <col min="13" max="13" width="9.83203125" customWidth="1"/>
    <col min="14" max="14" width="12.1640625" customWidth="1"/>
    <col min="15" max="15" width="13.5" customWidth="1"/>
    <col min="16" max="16" width="18.1640625" customWidth="1"/>
    <col min="17" max="17" width="14.33203125" style="36" customWidth="1"/>
    <col min="18" max="18" width="9.6640625" style="36" customWidth="1"/>
    <col min="19" max="19" width="17" customWidth="1"/>
    <col min="20" max="20" width="49.5" customWidth="1"/>
    <col min="21" max="21" width="16.33203125" customWidth="1"/>
    <col min="22" max="22" width="18.6640625" style="11" customWidth="1"/>
    <col min="23" max="24" width="15.33203125" style="11" customWidth="1"/>
    <col min="25" max="25" width="15.6640625" style="11" customWidth="1"/>
    <col min="26" max="29" width="16.33203125" style="11" customWidth="1"/>
    <col min="30" max="30" width="16.33203125" style="674" customWidth="1"/>
    <col min="32" max="32" width="16.1640625" customWidth="1"/>
    <col min="33" max="33" width="19" customWidth="1"/>
    <col min="34" max="34" width="17.6640625" customWidth="1"/>
    <col min="35" max="35" width="18.5" customWidth="1"/>
    <col min="36" max="36" width="16.1640625" bestFit="1" customWidth="1"/>
  </cols>
  <sheetData>
    <row r="1" spans="1:36" s="987" customFormat="1" ht="25" x14ac:dyDescent="0.25">
      <c r="A1" s="1580" t="s">
        <v>1312</v>
      </c>
      <c r="B1" s="1580"/>
      <c r="C1" s="1580"/>
      <c r="D1" s="1580"/>
      <c r="E1" s="1580"/>
      <c r="F1" s="1580"/>
      <c r="G1" s="1580"/>
      <c r="H1" s="1580"/>
      <c r="I1" s="1580"/>
      <c r="J1" s="1580"/>
      <c r="K1" s="1580"/>
      <c r="L1" s="1580"/>
      <c r="M1" s="1580"/>
      <c r="N1" s="1580"/>
      <c r="O1" s="1580"/>
      <c r="P1" s="1580"/>
      <c r="Q1" s="1580"/>
      <c r="R1" s="1580"/>
      <c r="V1" s="988"/>
      <c r="W1" s="988"/>
      <c r="X1" s="988"/>
      <c r="Y1" s="988"/>
      <c r="Z1" s="988"/>
      <c r="AA1" s="988"/>
      <c r="AB1" s="988"/>
      <c r="AC1" s="988"/>
      <c r="AD1" s="989"/>
    </row>
    <row r="2" spans="1:36" s="987" customFormat="1" ht="25" x14ac:dyDescent="0.25">
      <c r="A2" s="1581" t="s">
        <v>1313</v>
      </c>
      <c r="B2" s="1581"/>
      <c r="C2" s="1581"/>
      <c r="D2" s="1581"/>
      <c r="E2" s="1581"/>
      <c r="F2" s="1581"/>
      <c r="G2" s="1581"/>
      <c r="H2" s="1581"/>
      <c r="I2" s="1581"/>
      <c r="J2" s="1581"/>
      <c r="K2" s="1581"/>
      <c r="L2" s="1581"/>
      <c r="M2" s="1581"/>
      <c r="N2" s="1581"/>
      <c r="O2" s="1581"/>
      <c r="P2" s="1581"/>
      <c r="Q2" s="1581"/>
      <c r="R2" s="1581"/>
      <c r="V2" s="988"/>
      <c r="W2" s="988"/>
      <c r="X2" s="988"/>
      <c r="Y2" s="988"/>
      <c r="Z2" s="988"/>
      <c r="AA2" s="988"/>
      <c r="AB2" s="988"/>
      <c r="AC2" s="988"/>
      <c r="AD2" s="989"/>
      <c r="AJ2" s="990"/>
    </row>
    <row r="3" spans="1:36" s="987" customFormat="1" ht="17.25" customHeight="1" x14ac:dyDescent="0.15">
      <c r="A3" s="1571"/>
      <c r="B3" s="1571"/>
      <c r="C3" s="1571"/>
      <c r="D3" s="1571"/>
      <c r="E3" s="1571"/>
      <c r="F3" s="1571"/>
      <c r="G3" s="1571"/>
      <c r="H3" s="1571"/>
      <c r="I3" s="1571"/>
      <c r="J3" s="1571"/>
      <c r="K3" s="1571"/>
      <c r="L3" s="1571"/>
      <c r="M3" s="1571"/>
      <c r="N3" s="1571"/>
      <c r="O3" s="1571"/>
      <c r="P3" s="1571"/>
      <c r="Q3" s="1571"/>
      <c r="R3" s="1571"/>
      <c r="V3" s="988"/>
      <c r="W3" s="988"/>
      <c r="X3" s="988"/>
      <c r="Y3" s="988"/>
      <c r="Z3" s="988"/>
      <c r="AA3" s="988"/>
      <c r="AB3" s="988"/>
      <c r="AC3" s="988"/>
      <c r="AD3" s="989"/>
      <c r="AE3" s="988"/>
      <c r="AF3" s="988"/>
      <c r="AG3" s="988"/>
      <c r="AH3" s="988"/>
      <c r="AI3" s="988"/>
    </row>
    <row r="4" spans="1:36" s="987" customFormat="1" thickBot="1" x14ac:dyDescent="0.2">
      <c r="A4" s="1597" t="s">
        <v>1311</v>
      </c>
      <c r="B4" s="1597"/>
      <c r="C4" s="1597"/>
      <c r="D4" s="1597"/>
      <c r="Q4" s="991"/>
      <c r="R4" s="991"/>
      <c r="V4" s="988"/>
      <c r="W4" s="988"/>
      <c r="X4" s="988"/>
      <c r="Y4" s="988"/>
      <c r="Z4" s="988"/>
      <c r="AA4" s="988"/>
      <c r="AB4" s="988"/>
      <c r="AC4" s="988"/>
      <c r="AD4" s="989"/>
      <c r="AE4" s="988"/>
      <c r="AF4" s="992"/>
      <c r="AG4" s="988"/>
      <c r="AH4" s="988"/>
      <c r="AI4" s="988"/>
    </row>
    <row r="5" spans="1:36" s="993" customFormat="1" ht="15" customHeight="1" x14ac:dyDescent="0.15">
      <c r="A5" s="1589" t="s">
        <v>1297</v>
      </c>
      <c r="B5" s="1585" t="s">
        <v>960</v>
      </c>
      <c r="C5" s="1585" t="s">
        <v>971</v>
      </c>
      <c r="D5" s="1585" t="s">
        <v>971</v>
      </c>
      <c r="E5" s="1585" t="s">
        <v>1187</v>
      </c>
      <c r="F5" s="1601" t="s">
        <v>1201</v>
      </c>
      <c r="G5" s="1582" t="s">
        <v>1202</v>
      </c>
      <c r="H5" s="1582" t="s">
        <v>1203</v>
      </c>
      <c r="I5" s="1582" t="s">
        <v>991</v>
      </c>
      <c r="J5" s="1582" t="s">
        <v>992</v>
      </c>
      <c r="K5" s="1582" t="s">
        <v>993</v>
      </c>
      <c r="L5" s="1582"/>
      <c r="M5" s="1582" t="s">
        <v>995</v>
      </c>
      <c r="N5" s="1582" t="s">
        <v>996</v>
      </c>
      <c r="O5" s="1585" t="s">
        <v>1204</v>
      </c>
      <c r="P5" s="1582" t="s">
        <v>968</v>
      </c>
      <c r="Q5" s="1561" t="s">
        <v>1196</v>
      </c>
      <c r="R5" s="1592" t="s">
        <v>969</v>
      </c>
      <c r="S5" s="1558" t="s">
        <v>1168</v>
      </c>
      <c r="T5" s="1558" t="s">
        <v>1169</v>
      </c>
      <c r="U5" s="1558" t="s">
        <v>706</v>
      </c>
      <c r="V5" s="1546" t="s">
        <v>1170</v>
      </c>
      <c r="W5" s="1546" t="s">
        <v>1171</v>
      </c>
      <c r="X5" s="1546" t="s">
        <v>1172</v>
      </c>
      <c r="Y5" s="1546" t="s">
        <v>1173</v>
      </c>
      <c r="Z5" s="1546" t="s">
        <v>1174</v>
      </c>
      <c r="AA5" s="1546" t="s">
        <v>1175</v>
      </c>
      <c r="AB5" s="1546" t="s">
        <v>1176</v>
      </c>
      <c r="AC5" s="1546" t="s">
        <v>1177</v>
      </c>
      <c r="AD5" s="1563" t="s">
        <v>1246</v>
      </c>
      <c r="AE5" s="1566" t="s">
        <v>1178</v>
      </c>
      <c r="AF5" s="1566" t="s">
        <v>1179</v>
      </c>
      <c r="AG5" s="1546" t="s">
        <v>1180</v>
      </c>
      <c r="AH5" s="1546" t="s">
        <v>1181</v>
      </c>
      <c r="AI5" s="1598" t="s">
        <v>1182</v>
      </c>
      <c r="AJ5" s="1546" t="s">
        <v>1247</v>
      </c>
    </row>
    <row r="6" spans="1:36" s="987" customFormat="1" ht="38.25" customHeight="1" x14ac:dyDescent="0.15">
      <c r="A6" s="1590"/>
      <c r="B6" s="1586"/>
      <c r="C6" s="1586"/>
      <c r="D6" s="1586"/>
      <c r="E6" s="1586"/>
      <c r="F6" s="1602"/>
      <c r="G6" s="1583"/>
      <c r="H6" s="1583"/>
      <c r="I6" s="1583"/>
      <c r="J6" s="1583"/>
      <c r="K6" s="1583"/>
      <c r="L6" s="1583"/>
      <c r="M6" s="1583"/>
      <c r="N6" s="1583"/>
      <c r="O6" s="1586"/>
      <c r="P6" s="1583"/>
      <c r="Q6" s="1562"/>
      <c r="R6" s="1593"/>
      <c r="S6" s="1559"/>
      <c r="T6" s="1559"/>
      <c r="U6" s="1559"/>
      <c r="V6" s="1547"/>
      <c r="W6" s="1547"/>
      <c r="X6" s="1547"/>
      <c r="Y6" s="1547"/>
      <c r="Z6" s="1547"/>
      <c r="AA6" s="1547"/>
      <c r="AB6" s="1547"/>
      <c r="AC6" s="1547"/>
      <c r="AD6" s="1564"/>
      <c r="AE6" s="1567"/>
      <c r="AF6" s="1567"/>
      <c r="AG6" s="1547"/>
      <c r="AH6" s="1547"/>
      <c r="AI6" s="1599"/>
      <c r="AJ6" s="1547"/>
    </row>
    <row r="7" spans="1:36" s="987" customFormat="1" ht="16" thickBot="1" x14ac:dyDescent="0.2">
      <c r="A7" s="1591"/>
      <c r="B7" s="1587"/>
      <c r="C7" s="1587"/>
      <c r="D7" s="1587"/>
      <c r="E7" s="1587"/>
      <c r="F7" s="1603"/>
      <c r="G7" s="1584"/>
      <c r="H7" s="1584"/>
      <c r="I7" s="1584"/>
      <c r="J7" s="1584"/>
      <c r="K7" s="1060" t="s">
        <v>1000</v>
      </c>
      <c r="L7" s="1060" t="s">
        <v>961</v>
      </c>
      <c r="M7" s="1584"/>
      <c r="N7" s="1584"/>
      <c r="O7" s="1587"/>
      <c r="P7" s="1584"/>
      <c r="Q7" s="1588"/>
      <c r="R7" s="1594"/>
      <c r="S7" s="1560"/>
      <c r="T7" s="1560"/>
      <c r="U7" s="1560"/>
      <c r="V7" s="1548"/>
      <c r="W7" s="1548"/>
      <c r="X7" s="1548"/>
      <c r="Y7" s="1548"/>
      <c r="Z7" s="1548"/>
      <c r="AA7" s="1548"/>
      <c r="AB7" s="1548"/>
      <c r="AC7" s="1548"/>
      <c r="AD7" s="1565"/>
      <c r="AE7" s="1568"/>
      <c r="AF7" s="1568"/>
      <c r="AG7" s="1548"/>
      <c r="AH7" s="1548"/>
      <c r="AI7" s="1600"/>
      <c r="AJ7" s="1548"/>
    </row>
    <row r="8" spans="1:36" s="1018" customFormat="1" thickBot="1" x14ac:dyDescent="0.2">
      <c r="A8" s="1065">
        <v>1</v>
      </c>
      <c r="B8" s="1066">
        <v>2</v>
      </c>
      <c r="C8" s="1066">
        <v>3</v>
      </c>
      <c r="D8" s="1066"/>
      <c r="E8" s="1067">
        <v>4</v>
      </c>
      <c r="F8" s="1066">
        <v>5</v>
      </c>
      <c r="G8" s="1067">
        <v>6</v>
      </c>
      <c r="H8" s="1066">
        <v>7</v>
      </c>
      <c r="I8" s="1066">
        <v>8</v>
      </c>
      <c r="J8" s="1066">
        <v>9</v>
      </c>
      <c r="K8" s="1066">
        <v>10</v>
      </c>
      <c r="L8" s="1066">
        <v>11</v>
      </c>
      <c r="M8" s="1066">
        <v>12</v>
      </c>
      <c r="N8" s="1066">
        <v>13</v>
      </c>
      <c r="O8" s="1067">
        <v>14</v>
      </c>
      <c r="P8" s="1066">
        <v>15</v>
      </c>
      <c r="Q8" s="1068">
        <v>16</v>
      </c>
      <c r="R8" s="1069">
        <v>17</v>
      </c>
      <c r="S8" s="1011"/>
      <c r="T8" s="1011"/>
      <c r="U8" s="1011"/>
      <c r="V8" s="1016"/>
      <c r="W8" s="1016"/>
      <c r="X8" s="1016"/>
      <c r="Y8" s="1016"/>
      <c r="Z8" s="1016"/>
      <c r="AA8" s="1016"/>
      <c r="AB8" s="1016"/>
      <c r="AC8" s="1016"/>
      <c r="AD8" s="1070"/>
      <c r="AE8" s="1016"/>
      <c r="AF8" s="1071"/>
      <c r="AG8" s="1015"/>
      <c r="AH8" s="1016"/>
      <c r="AI8" s="1017"/>
      <c r="AJ8" s="1011"/>
    </row>
    <row r="9" spans="1:36" s="987" customFormat="1" ht="18" customHeight="1" thickTop="1" x14ac:dyDescent="0.15">
      <c r="A9" s="1061"/>
      <c r="B9" s="1062"/>
      <c r="C9" s="1062"/>
      <c r="D9" s="1062"/>
      <c r="E9" s="1062"/>
      <c r="F9" s="1062"/>
      <c r="G9" s="1062"/>
      <c r="H9" s="1062"/>
      <c r="I9" s="1062"/>
      <c r="J9" s="1062"/>
      <c r="K9" s="1062"/>
      <c r="L9" s="1062"/>
      <c r="M9" s="1062"/>
      <c r="N9" s="1062"/>
      <c r="O9" s="1062"/>
      <c r="P9" s="1062"/>
      <c r="Q9" s="1063"/>
      <c r="R9" s="1064"/>
      <c r="S9" s="1004"/>
      <c r="T9" s="1004"/>
      <c r="U9" s="1004"/>
      <c r="V9" s="1005"/>
      <c r="W9" s="1005"/>
      <c r="X9" s="1005"/>
      <c r="Y9" s="1005"/>
      <c r="Z9" s="1005"/>
      <c r="AA9" s="1005"/>
      <c r="AB9" s="1005"/>
      <c r="AC9" s="1005"/>
      <c r="AD9" s="1006"/>
      <c r="AE9" s="1005"/>
      <c r="AF9" s="1007"/>
      <c r="AG9" s="1000"/>
      <c r="AH9" s="997"/>
      <c r="AI9" s="1001"/>
      <c r="AJ9" s="996"/>
    </row>
    <row r="10" spans="1:36" s="1085" customFormat="1" ht="24" customHeight="1" x14ac:dyDescent="0.2">
      <c r="A10" s="1010" t="s">
        <v>48</v>
      </c>
      <c r="B10" s="1037" t="s">
        <v>1205</v>
      </c>
      <c r="C10" s="1073"/>
      <c r="D10" s="1073"/>
      <c r="E10" s="1073"/>
      <c r="F10" s="1073"/>
      <c r="G10" s="1073"/>
      <c r="H10" s="1073"/>
      <c r="I10" s="1073"/>
      <c r="J10" s="1073"/>
      <c r="K10" s="1073"/>
      <c r="L10" s="1073"/>
      <c r="M10" s="1073"/>
      <c r="N10" s="1073"/>
      <c r="O10" s="1073"/>
      <c r="P10" s="1074">
        <f>P14</f>
        <v>160594876.24000001</v>
      </c>
      <c r="Q10" s="995"/>
      <c r="R10" s="1003"/>
      <c r="S10" s="1075"/>
      <c r="T10" s="1075"/>
      <c r="U10" s="1075"/>
      <c r="V10" s="1076"/>
      <c r="W10" s="1076"/>
      <c r="X10" s="1076"/>
      <c r="Y10" s="1077">
        <f t="shared" ref="Y10:AD10" si="0">Y14</f>
        <v>5353162.5413333336</v>
      </c>
      <c r="Z10" s="1078">
        <f t="shared" si="0"/>
        <v>5353162.5413333336</v>
      </c>
      <c r="AA10" s="1078">
        <f t="shared" si="0"/>
        <v>5353162.5413333336</v>
      </c>
      <c r="AB10" s="1078">
        <f t="shared" si="0"/>
        <v>5353162.5413333336</v>
      </c>
      <c r="AC10" s="1078">
        <f t="shared" si="0"/>
        <v>5353162.5413333336</v>
      </c>
      <c r="AD10" s="1079">
        <f t="shared" si="0"/>
        <v>5353162.5413333336</v>
      </c>
      <c r="AE10" s="1080"/>
      <c r="AF10" s="1081">
        <f>AF14</f>
        <v>128475900.99200001</v>
      </c>
      <c r="AG10" s="1082">
        <f>X10+Y10+Z10+AA10</f>
        <v>16059487.624000002</v>
      </c>
      <c r="AH10" s="1078">
        <f>X10+Y10+Z10+AA10+AB10</f>
        <v>21412650.165333334</v>
      </c>
      <c r="AI10" s="1083">
        <f>Y10+Z10+AA10+AB10+AC10</f>
        <v>26765812.706666667</v>
      </c>
      <c r="AJ10" s="1084">
        <f>Y10+Z10+AA10+AB10+AC10+AD10</f>
        <v>32118975.248</v>
      </c>
    </row>
    <row r="11" spans="1:36" s="1095" customFormat="1" ht="24" customHeight="1" x14ac:dyDescent="0.2">
      <c r="A11" s="1036" t="s">
        <v>49</v>
      </c>
      <c r="B11" s="1037" t="s">
        <v>845</v>
      </c>
      <c r="C11" s="1013" t="s">
        <v>635</v>
      </c>
      <c r="D11" s="1086"/>
      <c r="E11" s="1086"/>
      <c r="F11" s="1086"/>
      <c r="G11" s="1086"/>
      <c r="H11" s="1086"/>
      <c r="I11" s="1086"/>
      <c r="J11" s="1086"/>
      <c r="K11" s="1086"/>
      <c r="L11" s="1086"/>
      <c r="M11" s="1086"/>
      <c r="N11" s="1086"/>
      <c r="O11" s="1086"/>
      <c r="P11" s="1087">
        <v>0</v>
      </c>
      <c r="Q11" s="995"/>
      <c r="R11" s="1003"/>
      <c r="S11" s="1086"/>
      <c r="T11" s="1086"/>
      <c r="U11" s="1086"/>
      <c r="V11" s="1088"/>
      <c r="W11" s="1088"/>
      <c r="X11" s="1088"/>
      <c r="Y11" s="1089"/>
      <c r="Z11" s="1089"/>
      <c r="AA11" s="1089"/>
      <c r="AB11" s="1089"/>
      <c r="AC11" s="1089"/>
      <c r="AD11" s="1090"/>
      <c r="AE11" s="1088"/>
      <c r="AF11" s="1091"/>
      <c r="AG11" s="1092"/>
      <c r="AH11" s="1089"/>
      <c r="AI11" s="1093"/>
      <c r="AJ11" s="1094"/>
    </row>
    <row r="12" spans="1:36" s="1095" customFormat="1" ht="24" customHeight="1" x14ac:dyDescent="0.2">
      <c r="A12" s="1022"/>
      <c r="B12" s="1035"/>
      <c r="C12" s="995"/>
      <c r="D12" s="1086"/>
      <c r="E12" s="1086"/>
      <c r="F12" s="1086"/>
      <c r="G12" s="1086"/>
      <c r="H12" s="1086"/>
      <c r="I12" s="1086"/>
      <c r="J12" s="1086"/>
      <c r="K12" s="1086"/>
      <c r="L12" s="1086"/>
      <c r="M12" s="1086"/>
      <c r="N12" s="1086"/>
      <c r="O12" s="1086"/>
      <c r="P12" s="1086"/>
      <c r="Q12" s="995"/>
      <c r="R12" s="1003"/>
      <c r="S12" s="1086"/>
      <c r="T12" s="1086"/>
      <c r="U12" s="1086"/>
      <c r="V12" s="1088"/>
      <c r="W12" s="1088"/>
      <c r="X12" s="1088"/>
      <c r="Y12" s="1089"/>
      <c r="Z12" s="1089"/>
      <c r="AA12" s="1089"/>
      <c r="AB12" s="1089"/>
      <c r="AC12" s="1089"/>
      <c r="AD12" s="1090"/>
      <c r="AE12" s="1088"/>
      <c r="AF12" s="1091"/>
      <c r="AG12" s="1092"/>
      <c r="AH12" s="1089"/>
      <c r="AI12" s="1093"/>
      <c r="AJ12" s="1086"/>
    </row>
    <row r="13" spans="1:36" s="1105" customFormat="1" ht="24" customHeight="1" x14ac:dyDescent="0.2">
      <c r="A13" s="1036" t="s">
        <v>50</v>
      </c>
      <c r="B13" s="1037" t="s">
        <v>1206</v>
      </c>
      <c r="C13" s="1013"/>
      <c r="D13" s="1097"/>
      <c r="E13" s="1097"/>
      <c r="F13" s="1097"/>
      <c r="G13" s="1097"/>
      <c r="H13" s="1097"/>
      <c r="I13" s="1097"/>
      <c r="J13" s="1097"/>
      <c r="K13" s="1097"/>
      <c r="L13" s="1097"/>
      <c r="M13" s="1097"/>
      <c r="N13" s="1097"/>
      <c r="O13" s="1097"/>
      <c r="P13" s="1098">
        <f>P14</f>
        <v>160594876.24000001</v>
      </c>
      <c r="Q13" s="1013"/>
      <c r="R13" s="1014"/>
      <c r="S13" s="1097"/>
      <c r="T13" s="1097"/>
      <c r="U13" s="1097"/>
      <c r="V13" s="1099"/>
      <c r="W13" s="1099"/>
      <c r="X13" s="1099"/>
      <c r="Y13" s="1100"/>
      <c r="Z13" s="1100"/>
      <c r="AA13" s="1100"/>
      <c r="AB13" s="1100"/>
      <c r="AC13" s="1100"/>
      <c r="AD13" s="1101"/>
      <c r="AE13" s="1099"/>
      <c r="AF13" s="1102"/>
      <c r="AG13" s="1103"/>
      <c r="AH13" s="1100"/>
      <c r="AI13" s="1104"/>
      <c r="AJ13" s="1097"/>
    </row>
    <row r="14" spans="1:36" s="1095" customFormat="1" ht="24" customHeight="1" x14ac:dyDescent="0.2">
      <c r="A14" s="1039">
        <v>1</v>
      </c>
      <c r="B14" s="1086" t="s">
        <v>1207</v>
      </c>
      <c r="C14" s="1106" t="s">
        <v>901</v>
      </c>
      <c r="D14" s="995" t="str">
        <f>MID(C14,2,18)</f>
        <v>4.14.05.02.02</v>
      </c>
      <c r="E14" s="1107" t="s">
        <v>248</v>
      </c>
      <c r="F14" s="1086"/>
      <c r="G14" s="1086"/>
      <c r="H14" s="1086"/>
      <c r="I14" s="1086"/>
      <c r="J14" s="995" t="s">
        <v>589</v>
      </c>
      <c r="K14" s="1086" t="s">
        <v>667</v>
      </c>
      <c r="L14" s="1086"/>
      <c r="M14" s="1086"/>
      <c r="N14" s="1086"/>
      <c r="O14" s="995" t="s">
        <v>130</v>
      </c>
      <c r="P14" s="1087">
        <v>160594876.24000001</v>
      </c>
      <c r="Q14" s="995" t="s">
        <v>86</v>
      </c>
      <c r="R14" s="1003"/>
      <c r="S14" s="995" t="str">
        <f>MID(C14,2,7)</f>
        <v>4.14.05</v>
      </c>
      <c r="T14" s="1086" t="str">
        <f>VLOOKUP(S14,kelompok,2,0)</f>
        <v>BANGUNAN PENGEMBANGAN SUMBER AIR DAN AIR TNH</v>
      </c>
      <c r="U14" s="995">
        <f>VLOOKUP(S14,MASAMANFAAT,4,0)</f>
        <v>30</v>
      </c>
      <c r="V14" s="1108">
        <f>(P14)/U14</f>
        <v>5353162.5413333336</v>
      </c>
      <c r="W14" s="1106">
        <f>2014-AE14+1</f>
        <v>1</v>
      </c>
      <c r="X14" s="1106">
        <v>0</v>
      </c>
      <c r="Y14" s="1109">
        <f>IF(P14=X14,0,V14)</f>
        <v>5353162.5413333336</v>
      </c>
      <c r="Z14" s="1108">
        <f>IF(P14=X14+Y14,0,V14)</f>
        <v>5353162.5413333336</v>
      </c>
      <c r="AA14" s="1108">
        <f>IF(P14=X14+Y14+Z14,0,V14)</f>
        <v>5353162.5413333336</v>
      </c>
      <c r="AB14" s="1108">
        <f>IF(P14=X14+Y14+Z14+AA14,0,V14)</f>
        <v>5353162.5413333336</v>
      </c>
      <c r="AC14" s="1108">
        <f>IF(P14=X14+Y14+Z14+AA14+AB14,0,V14)</f>
        <v>5353162.5413333336</v>
      </c>
      <c r="AD14" s="1110">
        <f>IF(P14=X14+Y14+Z14+AA14+AB14+AC14,0,V14)</f>
        <v>5353162.5413333336</v>
      </c>
      <c r="AE14" s="1106">
        <f>YEAR(K14)</f>
        <v>2014</v>
      </c>
      <c r="AF14" s="1091">
        <f>P14-(X14+Y14+Z14+AA14+AB14+AC14+AD14)</f>
        <v>128475900.99200001</v>
      </c>
      <c r="AG14" s="1092">
        <f>X14+Y14+Z14+AA14</f>
        <v>16059487.624000002</v>
      </c>
      <c r="AH14" s="1089">
        <f>X14+Y14+Z14+AA14+AB14</f>
        <v>21412650.165333334</v>
      </c>
      <c r="AI14" s="1111">
        <f>X14+Y14+Z14+AA14+AB14+AC14</f>
        <v>26765812.706666667</v>
      </c>
      <c r="AJ14" s="1112">
        <f>Y14+Z14+AA14+AB14+AC14+AD14</f>
        <v>32118975.248</v>
      </c>
    </row>
    <row r="15" spans="1:36" s="1095" customFormat="1" ht="24" customHeight="1" x14ac:dyDescent="0.2">
      <c r="A15" s="1022"/>
      <c r="B15" s="1086"/>
      <c r="C15" s="995"/>
      <c r="D15" s="1086"/>
      <c r="E15" s="1086"/>
      <c r="F15" s="1086"/>
      <c r="G15" s="1086"/>
      <c r="H15" s="1086"/>
      <c r="I15" s="1086"/>
      <c r="J15" s="1086"/>
      <c r="K15" s="1086"/>
      <c r="L15" s="1086"/>
      <c r="M15" s="1086"/>
      <c r="N15" s="1086"/>
      <c r="O15" s="1086"/>
      <c r="P15" s="1086"/>
      <c r="Q15" s="995"/>
      <c r="R15" s="1003"/>
      <c r="S15" s="1086"/>
      <c r="T15" s="1086"/>
      <c r="U15" s="1086"/>
      <c r="V15" s="1088"/>
      <c r="W15" s="1088"/>
      <c r="X15" s="1088"/>
      <c r="Y15" s="1089"/>
      <c r="Z15" s="1089"/>
      <c r="AA15" s="1089"/>
      <c r="AB15" s="1089"/>
      <c r="AC15" s="1089"/>
      <c r="AD15" s="1090"/>
      <c r="AE15" s="1088"/>
      <c r="AF15" s="1091"/>
      <c r="AG15" s="1092"/>
      <c r="AH15" s="1089"/>
      <c r="AI15" s="1093"/>
      <c r="AJ15" s="1086"/>
    </row>
    <row r="16" spans="1:36" s="1095" customFormat="1" ht="24" customHeight="1" x14ac:dyDescent="0.2">
      <c r="A16" s="1036" t="s">
        <v>51</v>
      </c>
      <c r="B16" s="1097" t="s">
        <v>859</v>
      </c>
      <c r="C16" s="1013" t="s">
        <v>635</v>
      </c>
      <c r="D16" s="1086"/>
      <c r="E16" s="1086"/>
      <c r="F16" s="1086"/>
      <c r="G16" s="1086"/>
      <c r="H16" s="1086"/>
      <c r="I16" s="1086"/>
      <c r="J16" s="1086"/>
      <c r="K16" s="1086"/>
      <c r="L16" s="1086"/>
      <c r="M16" s="1086"/>
      <c r="N16" s="1086"/>
      <c r="O16" s="1086"/>
      <c r="P16" s="1086"/>
      <c r="Q16" s="995"/>
      <c r="R16" s="1003"/>
      <c r="S16" s="1086"/>
      <c r="T16" s="1086"/>
      <c r="U16" s="1086"/>
      <c r="V16" s="1088"/>
      <c r="W16" s="1088"/>
      <c r="X16" s="1088"/>
      <c r="Y16" s="1089"/>
      <c r="Z16" s="1089"/>
      <c r="AA16" s="1089"/>
      <c r="AB16" s="1089"/>
      <c r="AC16" s="1089"/>
      <c r="AD16" s="1090"/>
      <c r="AE16" s="1088"/>
      <c r="AF16" s="1091"/>
      <c r="AG16" s="1092"/>
      <c r="AH16" s="1089"/>
      <c r="AI16" s="1093"/>
      <c r="AJ16" s="1086"/>
    </row>
    <row r="17" spans="1:36" s="1095" customFormat="1" ht="24" customHeight="1" x14ac:dyDescent="0.2">
      <c r="A17" s="1036"/>
      <c r="B17" s="1086"/>
      <c r="C17" s="995"/>
      <c r="D17" s="1086"/>
      <c r="E17" s="1086"/>
      <c r="F17" s="1086"/>
      <c r="G17" s="1086"/>
      <c r="H17" s="1086"/>
      <c r="I17" s="1086"/>
      <c r="J17" s="1086"/>
      <c r="K17" s="1086"/>
      <c r="L17" s="1086"/>
      <c r="M17" s="1086"/>
      <c r="N17" s="1086"/>
      <c r="O17" s="1086"/>
      <c r="P17" s="1086"/>
      <c r="Q17" s="995"/>
      <c r="R17" s="1003"/>
      <c r="S17" s="1086"/>
      <c r="T17" s="1086"/>
      <c r="U17" s="1086"/>
      <c r="V17" s="1088"/>
      <c r="W17" s="1088"/>
      <c r="X17" s="1088"/>
      <c r="Y17" s="1088"/>
      <c r="Z17" s="1088"/>
      <c r="AA17" s="1088"/>
      <c r="AB17" s="1088"/>
      <c r="AC17" s="1088"/>
      <c r="AD17" s="1113"/>
      <c r="AE17" s="1088"/>
      <c r="AF17" s="1114"/>
      <c r="AG17" s="1115"/>
      <c r="AH17" s="1088"/>
      <c r="AI17" s="1093"/>
      <c r="AJ17" s="1086"/>
    </row>
    <row r="18" spans="1:36" s="1095" customFormat="1" ht="24" customHeight="1" x14ac:dyDescent="0.2">
      <c r="A18" s="1036" t="s">
        <v>52</v>
      </c>
      <c r="B18" s="1097" t="s">
        <v>875</v>
      </c>
      <c r="C18" s="1013" t="s">
        <v>635</v>
      </c>
      <c r="D18" s="1086"/>
      <c r="E18" s="1086"/>
      <c r="F18" s="1086"/>
      <c r="G18" s="1086"/>
      <c r="H18" s="1086"/>
      <c r="I18" s="1086"/>
      <c r="J18" s="1086"/>
      <c r="K18" s="1086"/>
      <c r="L18" s="1086"/>
      <c r="M18" s="1086"/>
      <c r="N18" s="1086"/>
      <c r="O18" s="1086"/>
      <c r="P18" s="1086"/>
      <c r="Q18" s="995"/>
      <c r="R18" s="1003"/>
      <c r="S18" s="1086"/>
      <c r="T18" s="1086"/>
      <c r="U18" s="1086"/>
      <c r="V18" s="1088"/>
      <c r="W18" s="1088"/>
      <c r="X18" s="1088"/>
      <c r="Y18" s="1088"/>
      <c r="Z18" s="1088"/>
      <c r="AA18" s="1088"/>
      <c r="AB18" s="1088"/>
      <c r="AC18" s="1088"/>
      <c r="AD18" s="1113"/>
      <c r="AE18" s="1088"/>
      <c r="AF18" s="1114"/>
      <c r="AG18" s="1115"/>
      <c r="AH18" s="1088"/>
      <c r="AI18" s="1093"/>
      <c r="AJ18" s="1086"/>
    </row>
    <row r="19" spans="1:36" s="1095" customFormat="1" ht="24" customHeight="1" thickBot="1" x14ac:dyDescent="0.25">
      <c r="A19" s="1042"/>
      <c r="B19" s="1116"/>
      <c r="C19" s="1116"/>
      <c r="D19" s="1116"/>
      <c r="E19" s="1116"/>
      <c r="F19" s="1116"/>
      <c r="G19" s="1116"/>
      <c r="H19" s="1116"/>
      <c r="I19" s="1116"/>
      <c r="J19" s="1116"/>
      <c r="K19" s="1116"/>
      <c r="L19" s="1116"/>
      <c r="M19" s="1116"/>
      <c r="N19" s="1116"/>
      <c r="O19" s="1116"/>
      <c r="P19" s="1117"/>
      <c r="Q19" s="1118"/>
      <c r="R19" s="1119"/>
      <c r="S19" s="1120"/>
      <c r="T19" s="1120"/>
      <c r="U19" s="1120"/>
      <c r="V19" s="1121"/>
      <c r="W19" s="1121"/>
      <c r="X19" s="1121"/>
      <c r="Y19" s="1121"/>
      <c r="Z19" s="1121"/>
      <c r="AA19" s="1121"/>
      <c r="AB19" s="1121"/>
      <c r="AC19" s="1121"/>
      <c r="AD19" s="1122"/>
      <c r="AE19" s="1121"/>
      <c r="AF19" s="1123"/>
      <c r="AG19" s="1124"/>
      <c r="AH19" s="1125"/>
      <c r="AI19" s="1126"/>
      <c r="AJ19" s="1127"/>
    </row>
    <row r="20" spans="1:36" s="987" customFormat="1" ht="14" x14ac:dyDescent="0.15">
      <c r="P20" s="1047" t="e">
        <f>SUBTOTAL(9,#REF!)</f>
        <v>#REF!</v>
      </c>
      <c r="Q20" s="991"/>
      <c r="R20" s="991"/>
      <c r="V20" s="988"/>
      <c r="W20" s="988"/>
      <c r="X20" s="988"/>
      <c r="Y20" s="988"/>
      <c r="Z20" s="988"/>
      <c r="AA20" s="988"/>
      <c r="AB20" s="988"/>
      <c r="AC20" s="988"/>
      <c r="AD20" s="989"/>
      <c r="AE20" s="988"/>
      <c r="AF20" s="988"/>
      <c r="AG20" s="988"/>
      <c r="AH20" s="988"/>
      <c r="AI20" s="988"/>
    </row>
    <row r="21" spans="1:36" s="987" customFormat="1" ht="14" x14ac:dyDescent="0.15">
      <c r="Q21" s="991"/>
      <c r="R21" s="991"/>
      <c r="V21" s="988"/>
      <c r="W21" s="988"/>
      <c r="X21" s="988"/>
      <c r="Y21" s="988"/>
      <c r="Z21" s="988"/>
      <c r="AA21" s="988"/>
      <c r="AB21" s="988"/>
      <c r="AC21" s="988"/>
      <c r="AD21" s="989"/>
      <c r="AE21" s="988"/>
      <c r="AF21" s="988"/>
      <c r="AG21" s="988"/>
      <c r="AH21" s="988"/>
      <c r="AI21" s="988"/>
    </row>
    <row r="22" spans="1:36" s="1038" customFormat="1" ht="14" x14ac:dyDescent="0.15">
      <c r="A22" s="1018"/>
      <c r="B22" s="1551" t="s">
        <v>343</v>
      </c>
      <c r="C22" s="1551"/>
      <c r="D22" s="1551"/>
      <c r="E22" s="1551"/>
      <c r="F22" s="1018"/>
      <c r="G22" s="1018"/>
      <c r="H22" s="1018"/>
      <c r="I22" s="1018"/>
      <c r="J22" s="1018"/>
      <c r="K22" s="1018"/>
      <c r="L22" s="1018"/>
      <c r="M22" s="1018"/>
      <c r="N22" s="1578" t="s">
        <v>1300</v>
      </c>
      <c r="O22" s="1578"/>
      <c r="P22" s="1578"/>
      <c r="Q22" s="1578"/>
      <c r="R22" s="1048"/>
      <c r="V22" s="1049"/>
      <c r="W22" s="1049"/>
      <c r="X22" s="1049"/>
      <c r="Y22" s="1049"/>
      <c r="Z22" s="1049"/>
      <c r="AA22" s="1049"/>
      <c r="AB22" s="1049"/>
      <c r="AC22" s="1049"/>
      <c r="AD22" s="1050"/>
      <c r="AE22" s="1049"/>
      <c r="AF22" s="1049"/>
      <c r="AG22" s="1049"/>
      <c r="AH22" s="1049"/>
      <c r="AI22" s="1049"/>
    </row>
    <row r="23" spans="1:36" s="1038" customFormat="1" ht="14" x14ac:dyDescent="0.15">
      <c r="A23" s="1018"/>
      <c r="B23" s="1551" t="s">
        <v>344</v>
      </c>
      <c r="C23" s="1551"/>
      <c r="D23" s="1551"/>
      <c r="E23" s="1551"/>
      <c r="F23" s="1018"/>
      <c r="G23" s="1018"/>
      <c r="H23" s="1018"/>
      <c r="I23" s="1018"/>
      <c r="J23" s="1018"/>
      <c r="K23" s="1018"/>
      <c r="L23" s="1018"/>
      <c r="M23" s="1018"/>
      <c r="N23" s="1018"/>
      <c r="O23" s="1018"/>
      <c r="P23" s="1051"/>
      <c r="Q23" s="1052"/>
      <c r="R23" s="1048"/>
      <c r="V23" s="1049"/>
      <c r="W23" s="1049"/>
      <c r="X23" s="1049"/>
      <c r="Y23" s="1049"/>
      <c r="Z23" s="1049"/>
      <c r="AA23" s="1049"/>
      <c r="AB23" s="1049"/>
      <c r="AC23" s="1049"/>
      <c r="AD23" s="1050"/>
      <c r="AE23" s="1049"/>
      <c r="AF23" s="1049"/>
      <c r="AG23" s="1049"/>
      <c r="AH23" s="1049"/>
      <c r="AI23" s="1049"/>
    </row>
    <row r="24" spans="1:36" s="1038" customFormat="1" ht="14" x14ac:dyDescent="0.15">
      <c r="A24" s="1018"/>
      <c r="B24" s="1551" t="s">
        <v>92</v>
      </c>
      <c r="C24" s="1551"/>
      <c r="D24" s="1551"/>
      <c r="E24" s="1551"/>
      <c r="F24" s="1018"/>
      <c r="G24" s="1018"/>
      <c r="H24" s="1018"/>
      <c r="I24" s="1018"/>
      <c r="J24" s="1018"/>
      <c r="K24" s="1018"/>
      <c r="L24" s="1018"/>
      <c r="M24" s="1018"/>
      <c r="N24" s="1578" t="s">
        <v>345</v>
      </c>
      <c r="O24" s="1578"/>
      <c r="P24" s="1578"/>
      <c r="Q24" s="1578"/>
      <c r="R24" s="1048"/>
      <c r="V24" s="1049"/>
      <c r="W24" s="1049"/>
      <c r="X24" s="1049"/>
      <c r="Y24" s="1049"/>
      <c r="Z24" s="1049"/>
      <c r="AA24" s="1049"/>
      <c r="AB24" s="1049"/>
      <c r="AC24" s="1049"/>
      <c r="AD24" s="1050"/>
      <c r="AE24" s="1049"/>
      <c r="AF24" s="1049"/>
      <c r="AG24" s="1049"/>
      <c r="AH24" s="1049"/>
      <c r="AI24" s="1049"/>
    </row>
    <row r="25" spans="1:36" s="1038" customFormat="1" ht="14" x14ac:dyDescent="0.15">
      <c r="A25" s="1018"/>
      <c r="B25" s="1051"/>
      <c r="C25" s="1053"/>
      <c r="D25" s="1053"/>
      <c r="E25" s="1054"/>
      <c r="F25" s="1018"/>
      <c r="G25" s="1018"/>
      <c r="H25" s="1018"/>
      <c r="I25" s="1018"/>
      <c r="J25" s="1018"/>
      <c r="K25" s="1018"/>
      <c r="L25" s="1018"/>
      <c r="M25" s="1018"/>
      <c r="N25" s="1018"/>
      <c r="O25" s="1018"/>
      <c r="P25" s="1055"/>
      <c r="Q25" s="1052"/>
      <c r="R25" s="1048"/>
      <c r="V25" s="1049"/>
      <c r="W25" s="1049"/>
      <c r="X25" s="1049"/>
      <c r="Y25" s="1049"/>
      <c r="Z25" s="1049"/>
      <c r="AA25" s="1049"/>
      <c r="AB25" s="1049"/>
      <c r="AC25" s="1049"/>
      <c r="AD25" s="1050"/>
      <c r="AE25" s="1049"/>
      <c r="AF25" s="1049"/>
      <c r="AG25" s="1049"/>
      <c r="AH25" s="1049"/>
      <c r="AI25" s="1049"/>
    </row>
    <row r="26" spans="1:36" s="1038" customFormat="1" ht="14" x14ac:dyDescent="0.15">
      <c r="A26" s="1018"/>
      <c r="B26" s="1051"/>
      <c r="C26" s="1053"/>
      <c r="D26" s="1053"/>
      <c r="E26" s="1054"/>
      <c r="F26" s="1018"/>
      <c r="G26" s="1018"/>
      <c r="H26" s="1018"/>
      <c r="I26" s="1018"/>
      <c r="J26" s="1018"/>
      <c r="K26" s="1018"/>
      <c r="L26" s="1018"/>
      <c r="M26" s="1018"/>
      <c r="N26" s="1018"/>
      <c r="O26" s="1018"/>
      <c r="P26" s="1055"/>
      <c r="Q26" s="1052"/>
      <c r="R26" s="1048"/>
      <c r="V26" s="1049"/>
      <c r="W26" s="1049"/>
      <c r="X26" s="1049"/>
      <c r="Y26" s="1049"/>
      <c r="Z26" s="1049"/>
      <c r="AA26" s="1049"/>
      <c r="AB26" s="1049"/>
      <c r="AC26" s="1049"/>
      <c r="AD26" s="1050"/>
      <c r="AE26" s="1049"/>
      <c r="AF26" s="1049"/>
      <c r="AG26" s="1049"/>
      <c r="AH26" s="1049"/>
      <c r="AI26" s="1049"/>
    </row>
    <row r="27" spans="1:36" s="1038" customFormat="1" ht="14" x14ac:dyDescent="0.15">
      <c r="A27" s="1018"/>
      <c r="B27" s="1051"/>
      <c r="C27" s="1053"/>
      <c r="D27" s="1053"/>
      <c r="E27" s="1054"/>
      <c r="F27" s="1018"/>
      <c r="G27" s="1018"/>
      <c r="H27" s="1018"/>
      <c r="I27" s="1018"/>
      <c r="J27" s="1018"/>
      <c r="K27" s="1018"/>
      <c r="L27" s="1018"/>
      <c r="M27" s="1018"/>
      <c r="N27" s="1018"/>
      <c r="O27" s="1018"/>
      <c r="P27" s="1055"/>
      <c r="Q27" s="1052"/>
      <c r="R27" s="1048"/>
      <c r="V27" s="1049"/>
      <c r="W27" s="1049"/>
      <c r="X27" s="1049"/>
      <c r="Y27" s="1049"/>
      <c r="Z27" s="1049"/>
      <c r="AA27" s="1049"/>
      <c r="AB27" s="1049"/>
      <c r="AC27" s="1049"/>
      <c r="AD27" s="1050"/>
      <c r="AE27" s="1049"/>
      <c r="AF27" s="1049"/>
      <c r="AG27" s="1049"/>
      <c r="AH27" s="1049"/>
      <c r="AI27" s="1049"/>
    </row>
    <row r="28" spans="1:36" s="1038" customFormat="1" ht="14" x14ac:dyDescent="0.15">
      <c r="A28" s="1018"/>
      <c r="B28" s="1051"/>
      <c r="C28" s="1053"/>
      <c r="D28" s="1053"/>
      <c r="E28" s="1054"/>
      <c r="F28" s="1018"/>
      <c r="G28" s="1018"/>
      <c r="H28" s="1018"/>
      <c r="I28" s="1018"/>
      <c r="J28" s="1018"/>
      <c r="K28" s="1018"/>
      <c r="L28" s="1018"/>
      <c r="M28" s="1018"/>
      <c r="N28" s="1018"/>
      <c r="O28" s="1018"/>
      <c r="P28" s="1055"/>
      <c r="Q28" s="1052"/>
      <c r="R28" s="1048"/>
      <c r="V28" s="1049"/>
      <c r="W28" s="1049"/>
      <c r="X28" s="1049"/>
      <c r="Y28" s="1049"/>
      <c r="Z28" s="1049"/>
      <c r="AA28" s="1049"/>
      <c r="AB28" s="1049"/>
      <c r="AC28" s="1049"/>
      <c r="AD28" s="1050"/>
      <c r="AE28" s="1049"/>
      <c r="AF28" s="1049"/>
      <c r="AG28" s="1049"/>
      <c r="AH28" s="1049"/>
      <c r="AI28" s="1049"/>
    </row>
    <row r="29" spans="1:36" s="1038" customFormat="1" ht="14" x14ac:dyDescent="0.15">
      <c r="A29" s="1018"/>
      <c r="B29" s="1051"/>
      <c r="C29" s="1053"/>
      <c r="D29" s="1053"/>
      <c r="E29" s="1054"/>
      <c r="F29" s="1018"/>
      <c r="G29" s="1018"/>
      <c r="H29" s="1018"/>
      <c r="I29" s="1018"/>
      <c r="J29" s="1018"/>
      <c r="K29" s="1018"/>
      <c r="L29" s="1018"/>
      <c r="M29" s="1018"/>
      <c r="N29" s="1018"/>
      <c r="O29" s="1018"/>
      <c r="P29" s="1055"/>
      <c r="Q29" s="1052"/>
      <c r="R29" s="1048"/>
      <c r="V29" s="1049"/>
      <c r="W29" s="1049"/>
      <c r="X29" s="1049"/>
      <c r="Y29" s="1049"/>
      <c r="Z29" s="1049"/>
      <c r="AA29" s="1049"/>
      <c r="AB29" s="1049"/>
      <c r="AC29" s="1049"/>
      <c r="AD29" s="1050"/>
      <c r="AE29" s="1049"/>
      <c r="AF29" s="1049"/>
      <c r="AG29" s="1049"/>
      <c r="AH29" s="1049"/>
      <c r="AI29" s="1049"/>
    </row>
    <row r="30" spans="1:36" s="1038" customFormat="1" ht="14" x14ac:dyDescent="0.15">
      <c r="A30" s="1018"/>
      <c r="B30" s="1549" t="s">
        <v>1244</v>
      </c>
      <c r="C30" s="1549"/>
      <c r="D30" s="1549"/>
      <c r="E30" s="1549"/>
      <c r="F30" s="1018"/>
      <c r="G30" s="1018"/>
      <c r="H30" s="1018"/>
      <c r="I30" s="1018"/>
      <c r="J30" s="1018"/>
      <c r="K30" s="1018"/>
      <c r="L30" s="1018"/>
      <c r="M30" s="1018"/>
      <c r="N30" s="1579" t="s">
        <v>985</v>
      </c>
      <c r="O30" s="1579"/>
      <c r="P30" s="1579"/>
      <c r="Q30" s="1579"/>
      <c r="R30" s="1048"/>
      <c r="V30" s="1049"/>
      <c r="W30" s="1049"/>
      <c r="X30" s="1049"/>
      <c r="Y30" s="1049"/>
      <c r="Z30" s="1049"/>
      <c r="AA30" s="1049"/>
      <c r="AB30" s="1049"/>
      <c r="AC30" s="1049"/>
      <c r="AD30" s="1050"/>
      <c r="AE30" s="1049"/>
      <c r="AF30" s="1049"/>
      <c r="AG30" s="1049"/>
      <c r="AH30" s="1049"/>
      <c r="AI30" s="1049"/>
    </row>
    <row r="31" spans="1:36" s="1038" customFormat="1" ht="14" x14ac:dyDescent="0.15">
      <c r="A31" s="1018"/>
      <c r="B31" s="1551" t="s">
        <v>1245</v>
      </c>
      <c r="C31" s="1551"/>
      <c r="D31" s="1551"/>
      <c r="E31" s="1551"/>
      <c r="F31" s="1018"/>
      <c r="G31" s="1018"/>
      <c r="H31" s="1018"/>
      <c r="I31" s="1018"/>
      <c r="J31" s="1018"/>
      <c r="K31" s="1018"/>
      <c r="L31" s="1018"/>
      <c r="M31" s="1018"/>
      <c r="N31" s="1578" t="s">
        <v>986</v>
      </c>
      <c r="O31" s="1578"/>
      <c r="P31" s="1578"/>
      <c r="Q31" s="1578"/>
      <c r="R31" s="1048"/>
      <c r="V31" s="1049"/>
      <c r="W31" s="1049"/>
      <c r="X31" s="1049"/>
      <c r="Y31" s="1049"/>
      <c r="Z31" s="1049"/>
      <c r="AA31" s="1049"/>
      <c r="AB31" s="1049"/>
      <c r="AC31" s="1049"/>
      <c r="AD31" s="1050"/>
      <c r="AE31" s="1049"/>
      <c r="AF31" s="1049"/>
      <c r="AG31" s="1049"/>
      <c r="AH31" s="1049"/>
      <c r="AI31" s="1049"/>
    </row>
    <row r="32" spans="1:36" s="19" customFormat="1" x14ac:dyDescent="0.2">
      <c r="A32"/>
      <c r="B32" s="28"/>
      <c r="C32" s="28"/>
      <c r="D32" s="28"/>
      <c r="E32" s="28"/>
      <c r="F32"/>
      <c r="G32"/>
      <c r="H32"/>
      <c r="I32"/>
      <c r="J32"/>
      <c r="K32"/>
      <c r="L32"/>
      <c r="M32"/>
      <c r="N32"/>
      <c r="O32"/>
      <c r="P32" s="28"/>
      <c r="Q32" s="46"/>
      <c r="R32" s="36"/>
      <c r="V32" s="11"/>
      <c r="W32" s="11"/>
      <c r="X32" s="11"/>
      <c r="Y32" s="11"/>
      <c r="Z32" s="11"/>
      <c r="AA32" s="11"/>
      <c r="AB32" s="11"/>
      <c r="AC32" s="11"/>
      <c r="AD32" s="674"/>
    </row>
  </sheetData>
  <autoFilter ref="A8:R19" xr:uid="{00000000-0009-0000-0000-000007000000}"/>
  <mergeCells count="48">
    <mergeCell ref="B31:E31"/>
    <mergeCell ref="B30:E30"/>
    <mergeCell ref="N30:Q30"/>
    <mergeCell ref="H5:H7"/>
    <mergeCell ref="F5:F7"/>
    <mergeCell ref="G5:G7"/>
    <mergeCell ref="B22:E22"/>
    <mergeCell ref="N22:Q22"/>
    <mergeCell ref="B23:E23"/>
    <mergeCell ref="B24:E24"/>
    <mergeCell ref="N24:Q24"/>
    <mergeCell ref="K5:L6"/>
    <mergeCell ref="N5:N7"/>
    <mergeCell ref="O5:O7"/>
    <mergeCell ref="M5:M7"/>
    <mergeCell ref="N31:Q31"/>
    <mergeCell ref="AA5:AA7"/>
    <mergeCell ref="AB5:AB7"/>
    <mergeCell ref="AD5:AD7"/>
    <mergeCell ref="A1:R1"/>
    <mergeCell ref="A2:R2"/>
    <mergeCell ref="A3:R3"/>
    <mergeCell ref="A5:A7"/>
    <mergeCell ref="B5:B7"/>
    <mergeCell ref="C5:C7"/>
    <mergeCell ref="E5:E7"/>
    <mergeCell ref="D5:D7"/>
    <mergeCell ref="P5:P7"/>
    <mergeCell ref="Q5:Q7"/>
    <mergeCell ref="R5:R7"/>
    <mergeCell ref="I5:I7"/>
    <mergeCell ref="J5:J7"/>
    <mergeCell ref="A4:D4"/>
    <mergeCell ref="AJ5:AJ7"/>
    <mergeCell ref="Y5:Y7"/>
    <mergeCell ref="Z5:Z7"/>
    <mergeCell ref="AE5:AE7"/>
    <mergeCell ref="AF5:AF7"/>
    <mergeCell ref="AI5:AI7"/>
    <mergeCell ref="AC5:AC7"/>
    <mergeCell ref="AG5:AG7"/>
    <mergeCell ref="AH5:AH7"/>
    <mergeCell ref="S5:S7"/>
    <mergeCell ref="T5:T7"/>
    <mergeCell ref="U5:U7"/>
    <mergeCell ref="V5:V7"/>
    <mergeCell ref="W5:W7"/>
    <mergeCell ref="X5:X7"/>
  </mergeCells>
  <printOptions horizontalCentered="1"/>
  <pageMargins left="0.25" right="0.75" top="1" bottom="1" header="0.75" footer="0.25"/>
  <pageSetup paperSize="5" scale="60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92D050"/>
  </sheetPr>
  <dimension ref="A2:S31"/>
  <sheetViews>
    <sheetView tabSelected="1" view="pageBreakPreview" topLeftCell="A2" zoomScale="90" zoomScaleNormal="87" zoomScaleSheetLayoutView="90" workbookViewId="0">
      <selection activeCell="H23" sqref="H23"/>
    </sheetView>
  </sheetViews>
  <sheetFormatPr baseColWidth="10" defaultColWidth="8.83203125" defaultRowHeight="14" x14ac:dyDescent="0.2"/>
  <cols>
    <col min="1" max="1" width="6.33203125" style="756" customWidth="1"/>
    <col min="2" max="2" width="25.6640625" style="753" customWidth="1"/>
    <col min="3" max="3" width="14.1640625" style="754" customWidth="1"/>
    <col min="4" max="4" width="9.5" style="755" customWidth="1"/>
    <col min="5" max="5" width="23.1640625" style="755" customWidth="1"/>
    <col min="6" max="6" width="11.5" style="755" customWidth="1"/>
    <col min="7" max="7" width="11.83203125" style="756" customWidth="1"/>
    <col min="8" max="8" width="10.83203125" style="756" customWidth="1"/>
    <col min="9" max="9" width="9.5" style="756" customWidth="1"/>
    <col min="10" max="10" width="10.5" style="756" customWidth="1"/>
    <col min="11" max="11" width="10.83203125" style="756" customWidth="1"/>
    <col min="12" max="12" width="11" style="757" customWidth="1"/>
    <col min="13" max="13" width="12.33203125" style="757" customWidth="1"/>
    <col min="14" max="14" width="14.1640625" style="757" customWidth="1"/>
    <col min="15" max="15" width="18.33203125" style="756" customWidth="1"/>
    <col min="16" max="16" width="11.5" style="756" customWidth="1"/>
    <col min="17" max="17" width="5" style="755" bestFit="1" customWidth="1"/>
    <col min="18" max="18" width="23.83203125" style="755" hidden="1" customWidth="1"/>
    <col min="19" max="19" width="12.83203125" style="755" bestFit="1" customWidth="1"/>
    <col min="20" max="255" width="9.1640625" style="755"/>
    <col min="256" max="256" width="5.83203125" style="755" customWidth="1"/>
    <col min="257" max="257" width="5.6640625" style="755" customWidth="1"/>
    <col min="258" max="258" width="45.5" style="755" customWidth="1"/>
    <col min="259" max="259" width="14.83203125" style="755" customWidth="1"/>
    <col min="260" max="260" width="9.5" style="755" customWidth="1"/>
    <col min="261" max="261" width="19.83203125" style="755" customWidth="1"/>
    <col min="262" max="262" width="10.6640625" style="755" customWidth="1"/>
    <col min="263" max="263" width="11.1640625" style="755" customWidth="1"/>
    <col min="264" max="264" width="10.1640625" style="755" customWidth="1"/>
    <col min="265" max="265" width="11.33203125" style="755" customWidth="1"/>
    <col min="266" max="266" width="13.5" style="755" customWidth="1"/>
    <col min="267" max="267" width="12.5" style="755" customWidth="1"/>
    <col min="268" max="268" width="10.1640625" style="755" customWidth="1"/>
    <col min="269" max="269" width="11.5" style="755" customWidth="1"/>
    <col min="270" max="270" width="11" style="755" customWidth="1"/>
    <col min="271" max="271" width="15.33203125" style="755" bestFit="1" customWidth="1"/>
    <col min="272" max="272" width="19.33203125" style="755" customWidth="1"/>
    <col min="273" max="273" width="5" style="755" bestFit="1" customWidth="1"/>
    <col min="274" max="274" width="23.83203125" style="755" bestFit="1" customWidth="1"/>
    <col min="275" max="511" width="9.1640625" style="755"/>
    <col min="512" max="512" width="5.83203125" style="755" customWidth="1"/>
    <col min="513" max="513" width="5.6640625" style="755" customWidth="1"/>
    <col min="514" max="514" width="45.5" style="755" customWidth="1"/>
    <col min="515" max="515" width="14.83203125" style="755" customWidth="1"/>
    <col min="516" max="516" width="9.5" style="755" customWidth="1"/>
    <col min="517" max="517" width="19.83203125" style="755" customWidth="1"/>
    <col min="518" max="518" width="10.6640625" style="755" customWidth="1"/>
    <col min="519" max="519" width="11.1640625" style="755" customWidth="1"/>
    <col min="520" max="520" width="10.1640625" style="755" customWidth="1"/>
    <col min="521" max="521" width="11.33203125" style="755" customWidth="1"/>
    <col min="522" max="522" width="13.5" style="755" customWidth="1"/>
    <col min="523" max="523" width="12.5" style="755" customWidth="1"/>
    <col min="524" max="524" width="10.1640625" style="755" customWidth="1"/>
    <col min="525" max="525" width="11.5" style="755" customWidth="1"/>
    <col min="526" max="526" width="11" style="755" customWidth="1"/>
    <col min="527" max="527" width="15.33203125" style="755" bestFit="1" customWidth="1"/>
    <col min="528" max="528" width="19.33203125" style="755" customWidth="1"/>
    <col min="529" max="529" width="5" style="755" bestFit="1" customWidth="1"/>
    <col min="530" max="530" width="23.83203125" style="755" bestFit="1" customWidth="1"/>
    <col min="531" max="767" width="9.1640625" style="755"/>
    <col min="768" max="768" width="5.83203125" style="755" customWidth="1"/>
    <col min="769" max="769" width="5.6640625" style="755" customWidth="1"/>
    <col min="770" max="770" width="45.5" style="755" customWidth="1"/>
    <col min="771" max="771" width="14.83203125" style="755" customWidth="1"/>
    <col min="772" max="772" width="9.5" style="755" customWidth="1"/>
    <col min="773" max="773" width="19.83203125" style="755" customWidth="1"/>
    <col min="774" max="774" width="10.6640625" style="755" customWidth="1"/>
    <col min="775" max="775" width="11.1640625" style="755" customWidth="1"/>
    <col min="776" max="776" width="10.1640625" style="755" customWidth="1"/>
    <col min="777" max="777" width="11.33203125" style="755" customWidth="1"/>
    <col min="778" max="778" width="13.5" style="755" customWidth="1"/>
    <col min="779" max="779" width="12.5" style="755" customWidth="1"/>
    <col min="780" max="780" width="10.1640625" style="755" customWidth="1"/>
    <col min="781" max="781" width="11.5" style="755" customWidth="1"/>
    <col min="782" max="782" width="11" style="755" customWidth="1"/>
    <col min="783" max="783" width="15.33203125" style="755" bestFit="1" customWidth="1"/>
    <col min="784" max="784" width="19.33203125" style="755" customWidth="1"/>
    <col min="785" max="785" width="5" style="755" bestFit="1" customWidth="1"/>
    <col min="786" max="786" width="23.83203125" style="755" bestFit="1" customWidth="1"/>
    <col min="787" max="1023" width="9.1640625" style="755"/>
    <col min="1024" max="1024" width="5.83203125" style="755" customWidth="1"/>
    <col min="1025" max="1025" width="5.6640625" style="755" customWidth="1"/>
    <col min="1026" max="1026" width="45.5" style="755" customWidth="1"/>
    <col min="1027" max="1027" width="14.83203125" style="755" customWidth="1"/>
    <col min="1028" max="1028" width="9.5" style="755" customWidth="1"/>
    <col min="1029" max="1029" width="19.83203125" style="755" customWidth="1"/>
    <col min="1030" max="1030" width="10.6640625" style="755" customWidth="1"/>
    <col min="1031" max="1031" width="11.1640625" style="755" customWidth="1"/>
    <col min="1032" max="1032" width="10.1640625" style="755" customWidth="1"/>
    <col min="1033" max="1033" width="11.33203125" style="755" customWidth="1"/>
    <col min="1034" max="1034" width="13.5" style="755" customWidth="1"/>
    <col min="1035" max="1035" width="12.5" style="755" customWidth="1"/>
    <col min="1036" max="1036" width="10.1640625" style="755" customWidth="1"/>
    <col min="1037" max="1037" width="11.5" style="755" customWidth="1"/>
    <col min="1038" max="1038" width="11" style="755" customWidth="1"/>
    <col min="1039" max="1039" width="15.33203125" style="755" bestFit="1" customWidth="1"/>
    <col min="1040" max="1040" width="19.33203125" style="755" customWidth="1"/>
    <col min="1041" max="1041" width="5" style="755" bestFit="1" customWidth="1"/>
    <col min="1042" max="1042" width="23.83203125" style="755" bestFit="1" customWidth="1"/>
    <col min="1043" max="1279" width="9.1640625" style="755"/>
    <col min="1280" max="1280" width="5.83203125" style="755" customWidth="1"/>
    <col min="1281" max="1281" width="5.6640625" style="755" customWidth="1"/>
    <col min="1282" max="1282" width="45.5" style="755" customWidth="1"/>
    <col min="1283" max="1283" width="14.83203125" style="755" customWidth="1"/>
    <col min="1284" max="1284" width="9.5" style="755" customWidth="1"/>
    <col min="1285" max="1285" width="19.83203125" style="755" customWidth="1"/>
    <col min="1286" max="1286" width="10.6640625" style="755" customWidth="1"/>
    <col min="1287" max="1287" width="11.1640625" style="755" customWidth="1"/>
    <col min="1288" max="1288" width="10.1640625" style="755" customWidth="1"/>
    <col min="1289" max="1289" width="11.33203125" style="755" customWidth="1"/>
    <col min="1290" max="1290" width="13.5" style="755" customWidth="1"/>
    <col min="1291" max="1291" width="12.5" style="755" customWidth="1"/>
    <col min="1292" max="1292" width="10.1640625" style="755" customWidth="1"/>
    <col min="1293" max="1293" width="11.5" style="755" customWidth="1"/>
    <col min="1294" max="1294" width="11" style="755" customWidth="1"/>
    <col min="1295" max="1295" width="15.33203125" style="755" bestFit="1" customWidth="1"/>
    <col min="1296" max="1296" width="19.33203125" style="755" customWidth="1"/>
    <col min="1297" max="1297" width="5" style="755" bestFit="1" customWidth="1"/>
    <col min="1298" max="1298" width="23.83203125" style="755" bestFit="1" customWidth="1"/>
    <col min="1299" max="1535" width="9.1640625" style="755"/>
    <col min="1536" max="1536" width="5.83203125" style="755" customWidth="1"/>
    <col min="1537" max="1537" width="5.6640625" style="755" customWidth="1"/>
    <col min="1538" max="1538" width="45.5" style="755" customWidth="1"/>
    <col min="1539" max="1539" width="14.83203125" style="755" customWidth="1"/>
    <col min="1540" max="1540" width="9.5" style="755" customWidth="1"/>
    <col min="1541" max="1541" width="19.83203125" style="755" customWidth="1"/>
    <col min="1542" max="1542" width="10.6640625" style="755" customWidth="1"/>
    <col min="1543" max="1543" width="11.1640625" style="755" customWidth="1"/>
    <col min="1544" max="1544" width="10.1640625" style="755" customWidth="1"/>
    <col min="1545" max="1545" width="11.33203125" style="755" customWidth="1"/>
    <col min="1546" max="1546" width="13.5" style="755" customWidth="1"/>
    <col min="1547" max="1547" width="12.5" style="755" customWidth="1"/>
    <col min="1548" max="1548" width="10.1640625" style="755" customWidth="1"/>
    <col min="1549" max="1549" width="11.5" style="755" customWidth="1"/>
    <col min="1550" max="1550" width="11" style="755" customWidth="1"/>
    <col min="1551" max="1551" width="15.33203125" style="755" bestFit="1" customWidth="1"/>
    <col min="1552" max="1552" width="19.33203125" style="755" customWidth="1"/>
    <col min="1553" max="1553" width="5" style="755" bestFit="1" customWidth="1"/>
    <col min="1554" max="1554" width="23.83203125" style="755" bestFit="1" customWidth="1"/>
    <col min="1555" max="1791" width="9.1640625" style="755"/>
    <col min="1792" max="1792" width="5.83203125" style="755" customWidth="1"/>
    <col min="1793" max="1793" width="5.6640625" style="755" customWidth="1"/>
    <col min="1794" max="1794" width="45.5" style="755" customWidth="1"/>
    <col min="1795" max="1795" width="14.83203125" style="755" customWidth="1"/>
    <col min="1796" max="1796" width="9.5" style="755" customWidth="1"/>
    <col min="1797" max="1797" width="19.83203125" style="755" customWidth="1"/>
    <col min="1798" max="1798" width="10.6640625" style="755" customWidth="1"/>
    <col min="1799" max="1799" width="11.1640625" style="755" customWidth="1"/>
    <col min="1800" max="1800" width="10.1640625" style="755" customWidth="1"/>
    <col min="1801" max="1801" width="11.33203125" style="755" customWidth="1"/>
    <col min="1802" max="1802" width="13.5" style="755" customWidth="1"/>
    <col min="1803" max="1803" width="12.5" style="755" customWidth="1"/>
    <col min="1804" max="1804" width="10.1640625" style="755" customWidth="1"/>
    <col min="1805" max="1805" width="11.5" style="755" customWidth="1"/>
    <col min="1806" max="1806" width="11" style="755" customWidth="1"/>
    <col min="1807" max="1807" width="15.33203125" style="755" bestFit="1" customWidth="1"/>
    <col min="1808" max="1808" width="19.33203125" style="755" customWidth="1"/>
    <col min="1809" max="1809" width="5" style="755" bestFit="1" customWidth="1"/>
    <col min="1810" max="1810" width="23.83203125" style="755" bestFit="1" customWidth="1"/>
    <col min="1811" max="2047" width="9.1640625" style="755"/>
    <col min="2048" max="2048" width="5.83203125" style="755" customWidth="1"/>
    <col min="2049" max="2049" width="5.6640625" style="755" customWidth="1"/>
    <col min="2050" max="2050" width="45.5" style="755" customWidth="1"/>
    <col min="2051" max="2051" width="14.83203125" style="755" customWidth="1"/>
    <col min="2052" max="2052" width="9.5" style="755" customWidth="1"/>
    <col min="2053" max="2053" width="19.83203125" style="755" customWidth="1"/>
    <col min="2054" max="2054" width="10.6640625" style="755" customWidth="1"/>
    <col min="2055" max="2055" width="11.1640625" style="755" customWidth="1"/>
    <col min="2056" max="2056" width="10.1640625" style="755" customWidth="1"/>
    <col min="2057" max="2057" width="11.33203125" style="755" customWidth="1"/>
    <col min="2058" max="2058" width="13.5" style="755" customWidth="1"/>
    <col min="2059" max="2059" width="12.5" style="755" customWidth="1"/>
    <col min="2060" max="2060" width="10.1640625" style="755" customWidth="1"/>
    <col min="2061" max="2061" width="11.5" style="755" customWidth="1"/>
    <col min="2062" max="2062" width="11" style="755" customWidth="1"/>
    <col min="2063" max="2063" width="15.33203125" style="755" bestFit="1" customWidth="1"/>
    <col min="2064" max="2064" width="19.33203125" style="755" customWidth="1"/>
    <col min="2065" max="2065" width="5" style="755" bestFit="1" customWidth="1"/>
    <col min="2066" max="2066" width="23.83203125" style="755" bestFit="1" customWidth="1"/>
    <col min="2067" max="2303" width="9.1640625" style="755"/>
    <col min="2304" max="2304" width="5.83203125" style="755" customWidth="1"/>
    <col min="2305" max="2305" width="5.6640625" style="755" customWidth="1"/>
    <col min="2306" max="2306" width="45.5" style="755" customWidth="1"/>
    <col min="2307" max="2307" width="14.83203125" style="755" customWidth="1"/>
    <col min="2308" max="2308" width="9.5" style="755" customWidth="1"/>
    <col min="2309" max="2309" width="19.83203125" style="755" customWidth="1"/>
    <col min="2310" max="2310" width="10.6640625" style="755" customWidth="1"/>
    <col min="2311" max="2311" width="11.1640625" style="755" customWidth="1"/>
    <col min="2312" max="2312" width="10.1640625" style="755" customWidth="1"/>
    <col min="2313" max="2313" width="11.33203125" style="755" customWidth="1"/>
    <col min="2314" max="2314" width="13.5" style="755" customWidth="1"/>
    <col min="2315" max="2315" width="12.5" style="755" customWidth="1"/>
    <col min="2316" max="2316" width="10.1640625" style="755" customWidth="1"/>
    <col min="2317" max="2317" width="11.5" style="755" customWidth="1"/>
    <col min="2318" max="2318" width="11" style="755" customWidth="1"/>
    <col min="2319" max="2319" width="15.33203125" style="755" bestFit="1" customWidth="1"/>
    <col min="2320" max="2320" width="19.33203125" style="755" customWidth="1"/>
    <col min="2321" max="2321" width="5" style="755" bestFit="1" customWidth="1"/>
    <col min="2322" max="2322" width="23.83203125" style="755" bestFit="1" customWidth="1"/>
    <col min="2323" max="2559" width="9.1640625" style="755"/>
    <col min="2560" max="2560" width="5.83203125" style="755" customWidth="1"/>
    <col min="2561" max="2561" width="5.6640625" style="755" customWidth="1"/>
    <col min="2562" max="2562" width="45.5" style="755" customWidth="1"/>
    <col min="2563" max="2563" width="14.83203125" style="755" customWidth="1"/>
    <col min="2564" max="2564" width="9.5" style="755" customWidth="1"/>
    <col min="2565" max="2565" width="19.83203125" style="755" customWidth="1"/>
    <col min="2566" max="2566" width="10.6640625" style="755" customWidth="1"/>
    <col min="2567" max="2567" width="11.1640625" style="755" customWidth="1"/>
    <col min="2568" max="2568" width="10.1640625" style="755" customWidth="1"/>
    <col min="2569" max="2569" width="11.33203125" style="755" customWidth="1"/>
    <col min="2570" max="2570" width="13.5" style="755" customWidth="1"/>
    <col min="2571" max="2571" width="12.5" style="755" customWidth="1"/>
    <col min="2572" max="2572" width="10.1640625" style="755" customWidth="1"/>
    <col min="2573" max="2573" width="11.5" style="755" customWidth="1"/>
    <col min="2574" max="2574" width="11" style="755" customWidth="1"/>
    <col min="2575" max="2575" width="15.33203125" style="755" bestFit="1" customWidth="1"/>
    <col min="2576" max="2576" width="19.33203125" style="755" customWidth="1"/>
    <col min="2577" max="2577" width="5" style="755" bestFit="1" customWidth="1"/>
    <col min="2578" max="2578" width="23.83203125" style="755" bestFit="1" customWidth="1"/>
    <col min="2579" max="2815" width="9.1640625" style="755"/>
    <col min="2816" max="2816" width="5.83203125" style="755" customWidth="1"/>
    <col min="2817" max="2817" width="5.6640625" style="755" customWidth="1"/>
    <col min="2818" max="2818" width="45.5" style="755" customWidth="1"/>
    <col min="2819" max="2819" width="14.83203125" style="755" customWidth="1"/>
    <col min="2820" max="2820" width="9.5" style="755" customWidth="1"/>
    <col min="2821" max="2821" width="19.83203125" style="755" customWidth="1"/>
    <col min="2822" max="2822" width="10.6640625" style="755" customWidth="1"/>
    <col min="2823" max="2823" width="11.1640625" style="755" customWidth="1"/>
    <col min="2824" max="2824" width="10.1640625" style="755" customWidth="1"/>
    <col min="2825" max="2825" width="11.33203125" style="755" customWidth="1"/>
    <col min="2826" max="2826" width="13.5" style="755" customWidth="1"/>
    <col min="2827" max="2827" width="12.5" style="755" customWidth="1"/>
    <col min="2828" max="2828" width="10.1640625" style="755" customWidth="1"/>
    <col min="2829" max="2829" width="11.5" style="755" customWidth="1"/>
    <col min="2830" max="2830" width="11" style="755" customWidth="1"/>
    <col min="2831" max="2831" width="15.33203125" style="755" bestFit="1" customWidth="1"/>
    <col min="2832" max="2832" width="19.33203125" style="755" customWidth="1"/>
    <col min="2833" max="2833" width="5" style="755" bestFit="1" customWidth="1"/>
    <col min="2834" max="2834" width="23.83203125" style="755" bestFit="1" customWidth="1"/>
    <col min="2835" max="3071" width="9.1640625" style="755"/>
    <col min="3072" max="3072" width="5.83203125" style="755" customWidth="1"/>
    <col min="3073" max="3073" width="5.6640625" style="755" customWidth="1"/>
    <col min="3074" max="3074" width="45.5" style="755" customWidth="1"/>
    <col min="3075" max="3075" width="14.83203125" style="755" customWidth="1"/>
    <col min="3076" max="3076" width="9.5" style="755" customWidth="1"/>
    <col min="3077" max="3077" width="19.83203125" style="755" customWidth="1"/>
    <col min="3078" max="3078" width="10.6640625" style="755" customWidth="1"/>
    <col min="3079" max="3079" width="11.1640625" style="755" customWidth="1"/>
    <col min="3080" max="3080" width="10.1640625" style="755" customWidth="1"/>
    <col min="3081" max="3081" width="11.33203125" style="755" customWidth="1"/>
    <col min="3082" max="3082" width="13.5" style="755" customWidth="1"/>
    <col min="3083" max="3083" width="12.5" style="755" customWidth="1"/>
    <col min="3084" max="3084" width="10.1640625" style="755" customWidth="1"/>
    <col min="3085" max="3085" width="11.5" style="755" customWidth="1"/>
    <col min="3086" max="3086" width="11" style="755" customWidth="1"/>
    <col min="3087" max="3087" width="15.33203125" style="755" bestFit="1" customWidth="1"/>
    <col min="3088" max="3088" width="19.33203125" style="755" customWidth="1"/>
    <col min="3089" max="3089" width="5" style="755" bestFit="1" customWidth="1"/>
    <col min="3090" max="3090" width="23.83203125" style="755" bestFit="1" customWidth="1"/>
    <col min="3091" max="3327" width="9.1640625" style="755"/>
    <col min="3328" max="3328" width="5.83203125" style="755" customWidth="1"/>
    <col min="3329" max="3329" width="5.6640625" style="755" customWidth="1"/>
    <col min="3330" max="3330" width="45.5" style="755" customWidth="1"/>
    <col min="3331" max="3331" width="14.83203125" style="755" customWidth="1"/>
    <col min="3332" max="3332" width="9.5" style="755" customWidth="1"/>
    <col min="3333" max="3333" width="19.83203125" style="755" customWidth="1"/>
    <col min="3334" max="3334" width="10.6640625" style="755" customWidth="1"/>
    <col min="3335" max="3335" width="11.1640625" style="755" customWidth="1"/>
    <col min="3336" max="3336" width="10.1640625" style="755" customWidth="1"/>
    <col min="3337" max="3337" width="11.33203125" style="755" customWidth="1"/>
    <col min="3338" max="3338" width="13.5" style="755" customWidth="1"/>
    <col min="3339" max="3339" width="12.5" style="755" customWidth="1"/>
    <col min="3340" max="3340" width="10.1640625" style="755" customWidth="1"/>
    <col min="3341" max="3341" width="11.5" style="755" customWidth="1"/>
    <col min="3342" max="3342" width="11" style="755" customWidth="1"/>
    <col min="3343" max="3343" width="15.33203125" style="755" bestFit="1" customWidth="1"/>
    <col min="3344" max="3344" width="19.33203125" style="755" customWidth="1"/>
    <col min="3345" max="3345" width="5" style="755" bestFit="1" customWidth="1"/>
    <col min="3346" max="3346" width="23.83203125" style="755" bestFit="1" customWidth="1"/>
    <col min="3347" max="3583" width="9.1640625" style="755"/>
    <col min="3584" max="3584" width="5.83203125" style="755" customWidth="1"/>
    <col min="3585" max="3585" width="5.6640625" style="755" customWidth="1"/>
    <col min="3586" max="3586" width="45.5" style="755" customWidth="1"/>
    <col min="3587" max="3587" width="14.83203125" style="755" customWidth="1"/>
    <col min="3588" max="3588" width="9.5" style="755" customWidth="1"/>
    <col min="3589" max="3589" width="19.83203125" style="755" customWidth="1"/>
    <col min="3590" max="3590" width="10.6640625" style="755" customWidth="1"/>
    <col min="3591" max="3591" width="11.1640625" style="755" customWidth="1"/>
    <col min="3592" max="3592" width="10.1640625" style="755" customWidth="1"/>
    <col min="3593" max="3593" width="11.33203125" style="755" customWidth="1"/>
    <col min="3594" max="3594" width="13.5" style="755" customWidth="1"/>
    <col min="3595" max="3595" width="12.5" style="755" customWidth="1"/>
    <col min="3596" max="3596" width="10.1640625" style="755" customWidth="1"/>
    <col min="3597" max="3597" width="11.5" style="755" customWidth="1"/>
    <col min="3598" max="3598" width="11" style="755" customWidth="1"/>
    <col min="3599" max="3599" width="15.33203125" style="755" bestFit="1" customWidth="1"/>
    <col min="3600" max="3600" width="19.33203125" style="755" customWidth="1"/>
    <col min="3601" max="3601" width="5" style="755" bestFit="1" customWidth="1"/>
    <col min="3602" max="3602" width="23.83203125" style="755" bestFit="1" customWidth="1"/>
    <col min="3603" max="3839" width="9.1640625" style="755"/>
    <col min="3840" max="3840" width="5.83203125" style="755" customWidth="1"/>
    <col min="3841" max="3841" width="5.6640625" style="755" customWidth="1"/>
    <col min="3842" max="3842" width="45.5" style="755" customWidth="1"/>
    <col min="3843" max="3843" width="14.83203125" style="755" customWidth="1"/>
    <col min="3844" max="3844" width="9.5" style="755" customWidth="1"/>
    <col min="3845" max="3845" width="19.83203125" style="755" customWidth="1"/>
    <col min="3846" max="3846" width="10.6640625" style="755" customWidth="1"/>
    <col min="3847" max="3847" width="11.1640625" style="755" customWidth="1"/>
    <col min="3848" max="3848" width="10.1640625" style="755" customWidth="1"/>
    <col min="3849" max="3849" width="11.33203125" style="755" customWidth="1"/>
    <col min="3850" max="3850" width="13.5" style="755" customWidth="1"/>
    <col min="3851" max="3851" width="12.5" style="755" customWidth="1"/>
    <col min="3852" max="3852" width="10.1640625" style="755" customWidth="1"/>
    <col min="3853" max="3853" width="11.5" style="755" customWidth="1"/>
    <col min="3854" max="3854" width="11" style="755" customWidth="1"/>
    <col min="3855" max="3855" width="15.33203125" style="755" bestFit="1" customWidth="1"/>
    <col min="3856" max="3856" width="19.33203125" style="755" customWidth="1"/>
    <col min="3857" max="3857" width="5" style="755" bestFit="1" customWidth="1"/>
    <col min="3858" max="3858" width="23.83203125" style="755" bestFit="1" customWidth="1"/>
    <col min="3859" max="4095" width="9.1640625" style="755"/>
    <col min="4096" max="4096" width="5.83203125" style="755" customWidth="1"/>
    <col min="4097" max="4097" width="5.6640625" style="755" customWidth="1"/>
    <col min="4098" max="4098" width="45.5" style="755" customWidth="1"/>
    <col min="4099" max="4099" width="14.83203125" style="755" customWidth="1"/>
    <col min="4100" max="4100" width="9.5" style="755" customWidth="1"/>
    <col min="4101" max="4101" width="19.83203125" style="755" customWidth="1"/>
    <col min="4102" max="4102" width="10.6640625" style="755" customWidth="1"/>
    <col min="4103" max="4103" width="11.1640625" style="755" customWidth="1"/>
    <col min="4104" max="4104" width="10.1640625" style="755" customWidth="1"/>
    <col min="4105" max="4105" width="11.33203125" style="755" customWidth="1"/>
    <col min="4106" max="4106" width="13.5" style="755" customWidth="1"/>
    <col min="4107" max="4107" width="12.5" style="755" customWidth="1"/>
    <col min="4108" max="4108" width="10.1640625" style="755" customWidth="1"/>
    <col min="4109" max="4109" width="11.5" style="755" customWidth="1"/>
    <col min="4110" max="4110" width="11" style="755" customWidth="1"/>
    <col min="4111" max="4111" width="15.33203125" style="755" bestFit="1" customWidth="1"/>
    <col min="4112" max="4112" width="19.33203125" style="755" customWidth="1"/>
    <col min="4113" max="4113" width="5" style="755" bestFit="1" customWidth="1"/>
    <col min="4114" max="4114" width="23.83203125" style="755" bestFit="1" customWidth="1"/>
    <col min="4115" max="4351" width="9.1640625" style="755"/>
    <col min="4352" max="4352" width="5.83203125" style="755" customWidth="1"/>
    <col min="4353" max="4353" width="5.6640625" style="755" customWidth="1"/>
    <col min="4354" max="4354" width="45.5" style="755" customWidth="1"/>
    <col min="4355" max="4355" width="14.83203125" style="755" customWidth="1"/>
    <col min="4356" max="4356" width="9.5" style="755" customWidth="1"/>
    <col min="4357" max="4357" width="19.83203125" style="755" customWidth="1"/>
    <col min="4358" max="4358" width="10.6640625" style="755" customWidth="1"/>
    <col min="4359" max="4359" width="11.1640625" style="755" customWidth="1"/>
    <col min="4360" max="4360" width="10.1640625" style="755" customWidth="1"/>
    <col min="4361" max="4361" width="11.33203125" style="755" customWidth="1"/>
    <col min="4362" max="4362" width="13.5" style="755" customWidth="1"/>
    <col min="4363" max="4363" width="12.5" style="755" customWidth="1"/>
    <col min="4364" max="4364" width="10.1640625" style="755" customWidth="1"/>
    <col min="4365" max="4365" width="11.5" style="755" customWidth="1"/>
    <col min="4366" max="4366" width="11" style="755" customWidth="1"/>
    <col min="4367" max="4367" width="15.33203125" style="755" bestFit="1" customWidth="1"/>
    <col min="4368" max="4368" width="19.33203125" style="755" customWidth="1"/>
    <col min="4369" max="4369" width="5" style="755" bestFit="1" customWidth="1"/>
    <col min="4370" max="4370" width="23.83203125" style="755" bestFit="1" customWidth="1"/>
    <col min="4371" max="4607" width="9.1640625" style="755"/>
    <col min="4608" max="4608" width="5.83203125" style="755" customWidth="1"/>
    <col min="4609" max="4609" width="5.6640625" style="755" customWidth="1"/>
    <col min="4610" max="4610" width="45.5" style="755" customWidth="1"/>
    <col min="4611" max="4611" width="14.83203125" style="755" customWidth="1"/>
    <col min="4612" max="4612" width="9.5" style="755" customWidth="1"/>
    <col min="4613" max="4613" width="19.83203125" style="755" customWidth="1"/>
    <col min="4614" max="4614" width="10.6640625" style="755" customWidth="1"/>
    <col min="4615" max="4615" width="11.1640625" style="755" customWidth="1"/>
    <col min="4616" max="4616" width="10.1640625" style="755" customWidth="1"/>
    <col min="4617" max="4617" width="11.33203125" style="755" customWidth="1"/>
    <col min="4618" max="4618" width="13.5" style="755" customWidth="1"/>
    <col min="4619" max="4619" width="12.5" style="755" customWidth="1"/>
    <col min="4620" max="4620" width="10.1640625" style="755" customWidth="1"/>
    <col min="4621" max="4621" width="11.5" style="755" customWidth="1"/>
    <col min="4622" max="4622" width="11" style="755" customWidth="1"/>
    <col min="4623" max="4623" width="15.33203125" style="755" bestFit="1" customWidth="1"/>
    <col min="4624" max="4624" width="19.33203125" style="755" customWidth="1"/>
    <col min="4625" max="4625" width="5" style="755" bestFit="1" customWidth="1"/>
    <col min="4626" max="4626" width="23.83203125" style="755" bestFit="1" customWidth="1"/>
    <col min="4627" max="4863" width="9.1640625" style="755"/>
    <col min="4864" max="4864" width="5.83203125" style="755" customWidth="1"/>
    <col min="4865" max="4865" width="5.6640625" style="755" customWidth="1"/>
    <col min="4866" max="4866" width="45.5" style="755" customWidth="1"/>
    <col min="4867" max="4867" width="14.83203125" style="755" customWidth="1"/>
    <col min="4868" max="4868" width="9.5" style="755" customWidth="1"/>
    <col min="4869" max="4869" width="19.83203125" style="755" customWidth="1"/>
    <col min="4870" max="4870" width="10.6640625" style="755" customWidth="1"/>
    <col min="4871" max="4871" width="11.1640625" style="755" customWidth="1"/>
    <col min="4872" max="4872" width="10.1640625" style="755" customWidth="1"/>
    <col min="4873" max="4873" width="11.33203125" style="755" customWidth="1"/>
    <col min="4874" max="4874" width="13.5" style="755" customWidth="1"/>
    <col min="4875" max="4875" width="12.5" style="755" customWidth="1"/>
    <col min="4876" max="4876" width="10.1640625" style="755" customWidth="1"/>
    <col min="4877" max="4877" width="11.5" style="755" customWidth="1"/>
    <col min="4878" max="4878" width="11" style="755" customWidth="1"/>
    <col min="4879" max="4879" width="15.33203125" style="755" bestFit="1" customWidth="1"/>
    <col min="4880" max="4880" width="19.33203125" style="755" customWidth="1"/>
    <col min="4881" max="4881" width="5" style="755" bestFit="1" customWidth="1"/>
    <col min="4882" max="4882" width="23.83203125" style="755" bestFit="1" customWidth="1"/>
    <col min="4883" max="5119" width="9.1640625" style="755"/>
    <col min="5120" max="5120" width="5.83203125" style="755" customWidth="1"/>
    <col min="5121" max="5121" width="5.6640625" style="755" customWidth="1"/>
    <col min="5122" max="5122" width="45.5" style="755" customWidth="1"/>
    <col min="5123" max="5123" width="14.83203125" style="755" customWidth="1"/>
    <col min="5124" max="5124" width="9.5" style="755" customWidth="1"/>
    <col min="5125" max="5125" width="19.83203125" style="755" customWidth="1"/>
    <col min="5126" max="5126" width="10.6640625" style="755" customWidth="1"/>
    <col min="5127" max="5127" width="11.1640625" style="755" customWidth="1"/>
    <col min="5128" max="5128" width="10.1640625" style="755" customWidth="1"/>
    <col min="5129" max="5129" width="11.33203125" style="755" customWidth="1"/>
    <col min="5130" max="5130" width="13.5" style="755" customWidth="1"/>
    <col min="5131" max="5131" width="12.5" style="755" customWidth="1"/>
    <col min="5132" max="5132" width="10.1640625" style="755" customWidth="1"/>
    <col min="5133" max="5133" width="11.5" style="755" customWidth="1"/>
    <col min="5134" max="5134" width="11" style="755" customWidth="1"/>
    <col min="5135" max="5135" width="15.33203125" style="755" bestFit="1" customWidth="1"/>
    <col min="5136" max="5136" width="19.33203125" style="755" customWidth="1"/>
    <col min="5137" max="5137" width="5" style="755" bestFit="1" customWidth="1"/>
    <col min="5138" max="5138" width="23.83203125" style="755" bestFit="1" customWidth="1"/>
    <col min="5139" max="5375" width="9.1640625" style="755"/>
    <col min="5376" max="5376" width="5.83203125" style="755" customWidth="1"/>
    <col min="5377" max="5377" width="5.6640625" style="755" customWidth="1"/>
    <col min="5378" max="5378" width="45.5" style="755" customWidth="1"/>
    <col min="5379" max="5379" width="14.83203125" style="755" customWidth="1"/>
    <col min="5380" max="5380" width="9.5" style="755" customWidth="1"/>
    <col min="5381" max="5381" width="19.83203125" style="755" customWidth="1"/>
    <col min="5382" max="5382" width="10.6640625" style="755" customWidth="1"/>
    <col min="5383" max="5383" width="11.1640625" style="755" customWidth="1"/>
    <col min="5384" max="5384" width="10.1640625" style="755" customWidth="1"/>
    <col min="5385" max="5385" width="11.33203125" style="755" customWidth="1"/>
    <col min="5386" max="5386" width="13.5" style="755" customWidth="1"/>
    <col min="5387" max="5387" width="12.5" style="755" customWidth="1"/>
    <col min="5388" max="5388" width="10.1640625" style="755" customWidth="1"/>
    <col min="5389" max="5389" width="11.5" style="755" customWidth="1"/>
    <col min="5390" max="5390" width="11" style="755" customWidth="1"/>
    <col min="5391" max="5391" width="15.33203125" style="755" bestFit="1" customWidth="1"/>
    <col min="5392" max="5392" width="19.33203125" style="755" customWidth="1"/>
    <col min="5393" max="5393" width="5" style="755" bestFit="1" customWidth="1"/>
    <col min="5394" max="5394" width="23.83203125" style="755" bestFit="1" customWidth="1"/>
    <col min="5395" max="5631" width="9.1640625" style="755"/>
    <col min="5632" max="5632" width="5.83203125" style="755" customWidth="1"/>
    <col min="5633" max="5633" width="5.6640625" style="755" customWidth="1"/>
    <col min="5634" max="5634" width="45.5" style="755" customWidth="1"/>
    <col min="5635" max="5635" width="14.83203125" style="755" customWidth="1"/>
    <col min="5636" max="5636" width="9.5" style="755" customWidth="1"/>
    <col min="5637" max="5637" width="19.83203125" style="755" customWidth="1"/>
    <col min="5638" max="5638" width="10.6640625" style="755" customWidth="1"/>
    <col min="5639" max="5639" width="11.1640625" style="755" customWidth="1"/>
    <col min="5640" max="5640" width="10.1640625" style="755" customWidth="1"/>
    <col min="5641" max="5641" width="11.33203125" style="755" customWidth="1"/>
    <col min="5642" max="5642" width="13.5" style="755" customWidth="1"/>
    <col min="5643" max="5643" width="12.5" style="755" customWidth="1"/>
    <col min="5644" max="5644" width="10.1640625" style="755" customWidth="1"/>
    <col min="5645" max="5645" width="11.5" style="755" customWidth="1"/>
    <col min="5646" max="5646" width="11" style="755" customWidth="1"/>
    <col min="5647" max="5647" width="15.33203125" style="755" bestFit="1" customWidth="1"/>
    <col min="5648" max="5648" width="19.33203125" style="755" customWidth="1"/>
    <col min="5649" max="5649" width="5" style="755" bestFit="1" customWidth="1"/>
    <col min="5650" max="5650" width="23.83203125" style="755" bestFit="1" customWidth="1"/>
    <col min="5651" max="5887" width="9.1640625" style="755"/>
    <col min="5888" max="5888" width="5.83203125" style="755" customWidth="1"/>
    <col min="5889" max="5889" width="5.6640625" style="755" customWidth="1"/>
    <col min="5890" max="5890" width="45.5" style="755" customWidth="1"/>
    <col min="5891" max="5891" width="14.83203125" style="755" customWidth="1"/>
    <col min="5892" max="5892" width="9.5" style="755" customWidth="1"/>
    <col min="5893" max="5893" width="19.83203125" style="755" customWidth="1"/>
    <col min="5894" max="5894" width="10.6640625" style="755" customWidth="1"/>
    <col min="5895" max="5895" width="11.1640625" style="755" customWidth="1"/>
    <col min="5896" max="5896" width="10.1640625" style="755" customWidth="1"/>
    <col min="5897" max="5897" width="11.33203125" style="755" customWidth="1"/>
    <col min="5898" max="5898" width="13.5" style="755" customWidth="1"/>
    <col min="5899" max="5899" width="12.5" style="755" customWidth="1"/>
    <col min="5900" max="5900" width="10.1640625" style="755" customWidth="1"/>
    <col min="5901" max="5901" width="11.5" style="755" customWidth="1"/>
    <col min="5902" max="5902" width="11" style="755" customWidth="1"/>
    <col min="5903" max="5903" width="15.33203125" style="755" bestFit="1" customWidth="1"/>
    <col min="5904" max="5904" width="19.33203125" style="755" customWidth="1"/>
    <col min="5905" max="5905" width="5" style="755" bestFit="1" customWidth="1"/>
    <col min="5906" max="5906" width="23.83203125" style="755" bestFit="1" customWidth="1"/>
    <col min="5907" max="6143" width="9.1640625" style="755"/>
    <col min="6144" max="6144" width="5.83203125" style="755" customWidth="1"/>
    <col min="6145" max="6145" width="5.6640625" style="755" customWidth="1"/>
    <col min="6146" max="6146" width="45.5" style="755" customWidth="1"/>
    <col min="6147" max="6147" width="14.83203125" style="755" customWidth="1"/>
    <col min="6148" max="6148" width="9.5" style="755" customWidth="1"/>
    <col min="6149" max="6149" width="19.83203125" style="755" customWidth="1"/>
    <col min="6150" max="6150" width="10.6640625" style="755" customWidth="1"/>
    <col min="6151" max="6151" width="11.1640625" style="755" customWidth="1"/>
    <col min="6152" max="6152" width="10.1640625" style="755" customWidth="1"/>
    <col min="6153" max="6153" width="11.33203125" style="755" customWidth="1"/>
    <col min="6154" max="6154" width="13.5" style="755" customWidth="1"/>
    <col min="6155" max="6155" width="12.5" style="755" customWidth="1"/>
    <col min="6156" max="6156" width="10.1640625" style="755" customWidth="1"/>
    <col min="6157" max="6157" width="11.5" style="755" customWidth="1"/>
    <col min="6158" max="6158" width="11" style="755" customWidth="1"/>
    <col min="6159" max="6159" width="15.33203125" style="755" bestFit="1" customWidth="1"/>
    <col min="6160" max="6160" width="19.33203125" style="755" customWidth="1"/>
    <col min="6161" max="6161" width="5" style="755" bestFit="1" customWidth="1"/>
    <col min="6162" max="6162" width="23.83203125" style="755" bestFit="1" customWidth="1"/>
    <col min="6163" max="6399" width="9.1640625" style="755"/>
    <col min="6400" max="6400" width="5.83203125" style="755" customWidth="1"/>
    <col min="6401" max="6401" width="5.6640625" style="755" customWidth="1"/>
    <col min="6402" max="6402" width="45.5" style="755" customWidth="1"/>
    <col min="6403" max="6403" width="14.83203125" style="755" customWidth="1"/>
    <col min="6404" max="6404" width="9.5" style="755" customWidth="1"/>
    <col min="6405" max="6405" width="19.83203125" style="755" customWidth="1"/>
    <col min="6406" max="6406" width="10.6640625" style="755" customWidth="1"/>
    <col min="6407" max="6407" width="11.1640625" style="755" customWidth="1"/>
    <col min="6408" max="6408" width="10.1640625" style="755" customWidth="1"/>
    <col min="6409" max="6409" width="11.33203125" style="755" customWidth="1"/>
    <col min="6410" max="6410" width="13.5" style="755" customWidth="1"/>
    <col min="6411" max="6411" width="12.5" style="755" customWidth="1"/>
    <col min="6412" max="6412" width="10.1640625" style="755" customWidth="1"/>
    <col min="6413" max="6413" width="11.5" style="755" customWidth="1"/>
    <col min="6414" max="6414" width="11" style="755" customWidth="1"/>
    <col min="6415" max="6415" width="15.33203125" style="755" bestFit="1" customWidth="1"/>
    <col min="6416" max="6416" width="19.33203125" style="755" customWidth="1"/>
    <col min="6417" max="6417" width="5" style="755" bestFit="1" customWidth="1"/>
    <col min="6418" max="6418" width="23.83203125" style="755" bestFit="1" customWidth="1"/>
    <col min="6419" max="6655" width="9.1640625" style="755"/>
    <col min="6656" max="6656" width="5.83203125" style="755" customWidth="1"/>
    <col min="6657" max="6657" width="5.6640625" style="755" customWidth="1"/>
    <col min="6658" max="6658" width="45.5" style="755" customWidth="1"/>
    <col min="6659" max="6659" width="14.83203125" style="755" customWidth="1"/>
    <col min="6660" max="6660" width="9.5" style="755" customWidth="1"/>
    <col min="6661" max="6661" width="19.83203125" style="755" customWidth="1"/>
    <col min="6662" max="6662" width="10.6640625" style="755" customWidth="1"/>
    <col min="6663" max="6663" width="11.1640625" style="755" customWidth="1"/>
    <col min="6664" max="6664" width="10.1640625" style="755" customWidth="1"/>
    <col min="6665" max="6665" width="11.33203125" style="755" customWidth="1"/>
    <col min="6666" max="6666" width="13.5" style="755" customWidth="1"/>
    <col min="6667" max="6667" width="12.5" style="755" customWidth="1"/>
    <col min="6668" max="6668" width="10.1640625" style="755" customWidth="1"/>
    <col min="6669" max="6669" width="11.5" style="755" customWidth="1"/>
    <col min="6670" max="6670" width="11" style="755" customWidth="1"/>
    <col min="6671" max="6671" width="15.33203125" style="755" bestFit="1" customWidth="1"/>
    <col min="6672" max="6672" width="19.33203125" style="755" customWidth="1"/>
    <col min="6673" max="6673" width="5" style="755" bestFit="1" customWidth="1"/>
    <col min="6674" max="6674" width="23.83203125" style="755" bestFit="1" customWidth="1"/>
    <col min="6675" max="6911" width="9.1640625" style="755"/>
    <col min="6912" max="6912" width="5.83203125" style="755" customWidth="1"/>
    <col min="6913" max="6913" width="5.6640625" style="755" customWidth="1"/>
    <col min="6914" max="6914" width="45.5" style="755" customWidth="1"/>
    <col min="6915" max="6915" width="14.83203125" style="755" customWidth="1"/>
    <col min="6916" max="6916" width="9.5" style="755" customWidth="1"/>
    <col min="6917" max="6917" width="19.83203125" style="755" customWidth="1"/>
    <col min="6918" max="6918" width="10.6640625" style="755" customWidth="1"/>
    <col min="6919" max="6919" width="11.1640625" style="755" customWidth="1"/>
    <col min="6920" max="6920" width="10.1640625" style="755" customWidth="1"/>
    <col min="6921" max="6921" width="11.33203125" style="755" customWidth="1"/>
    <col min="6922" max="6922" width="13.5" style="755" customWidth="1"/>
    <col min="6923" max="6923" width="12.5" style="755" customWidth="1"/>
    <col min="6924" max="6924" width="10.1640625" style="755" customWidth="1"/>
    <col min="6925" max="6925" width="11.5" style="755" customWidth="1"/>
    <col min="6926" max="6926" width="11" style="755" customWidth="1"/>
    <col min="6927" max="6927" width="15.33203125" style="755" bestFit="1" customWidth="1"/>
    <col min="6928" max="6928" width="19.33203125" style="755" customWidth="1"/>
    <col min="6929" max="6929" width="5" style="755" bestFit="1" customWidth="1"/>
    <col min="6930" max="6930" width="23.83203125" style="755" bestFit="1" customWidth="1"/>
    <col min="6931" max="7167" width="9.1640625" style="755"/>
    <col min="7168" max="7168" width="5.83203125" style="755" customWidth="1"/>
    <col min="7169" max="7169" width="5.6640625" style="755" customWidth="1"/>
    <col min="7170" max="7170" width="45.5" style="755" customWidth="1"/>
    <col min="7171" max="7171" width="14.83203125" style="755" customWidth="1"/>
    <col min="7172" max="7172" width="9.5" style="755" customWidth="1"/>
    <col min="7173" max="7173" width="19.83203125" style="755" customWidth="1"/>
    <col min="7174" max="7174" width="10.6640625" style="755" customWidth="1"/>
    <col min="7175" max="7175" width="11.1640625" style="755" customWidth="1"/>
    <col min="7176" max="7176" width="10.1640625" style="755" customWidth="1"/>
    <col min="7177" max="7177" width="11.33203125" style="755" customWidth="1"/>
    <col min="7178" max="7178" width="13.5" style="755" customWidth="1"/>
    <col min="7179" max="7179" width="12.5" style="755" customWidth="1"/>
    <col min="7180" max="7180" width="10.1640625" style="755" customWidth="1"/>
    <col min="7181" max="7181" width="11.5" style="755" customWidth="1"/>
    <col min="7182" max="7182" width="11" style="755" customWidth="1"/>
    <col min="7183" max="7183" width="15.33203125" style="755" bestFit="1" customWidth="1"/>
    <col min="7184" max="7184" width="19.33203125" style="755" customWidth="1"/>
    <col min="7185" max="7185" width="5" style="755" bestFit="1" customWidth="1"/>
    <col min="7186" max="7186" width="23.83203125" style="755" bestFit="1" customWidth="1"/>
    <col min="7187" max="7423" width="9.1640625" style="755"/>
    <col min="7424" max="7424" width="5.83203125" style="755" customWidth="1"/>
    <col min="7425" max="7425" width="5.6640625" style="755" customWidth="1"/>
    <col min="7426" max="7426" width="45.5" style="755" customWidth="1"/>
    <col min="7427" max="7427" width="14.83203125" style="755" customWidth="1"/>
    <col min="7428" max="7428" width="9.5" style="755" customWidth="1"/>
    <col min="7429" max="7429" width="19.83203125" style="755" customWidth="1"/>
    <col min="7430" max="7430" width="10.6640625" style="755" customWidth="1"/>
    <col min="7431" max="7431" width="11.1640625" style="755" customWidth="1"/>
    <col min="7432" max="7432" width="10.1640625" style="755" customWidth="1"/>
    <col min="7433" max="7433" width="11.33203125" style="755" customWidth="1"/>
    <col min="7434" max="7434" width="13.5" style="755" customWidth="1"/>
    <col min="7435" max="7435" width="12.5" style="755" customWidth="1"/>
    <col min="7436" max="7436" width="10.1640625" style="755" customWidth="1"/>
    <col min="7437" max="7437" width="11.5" style="755" customWidth="1"/>
    <col min="7438" max="7438" width="11" style="755" customWidth="1"/>
    <col min="7439" max="7439" width="15.33203125" style="755" bestFit="1" customWidth="1"/>
    <col min="7440" max="7440" width="19.33203125" style="755" customWidth="1"/>
    <col min="7441" max="7441" width="5" style="755" bestFit="1" customWidth="1"/>
    <col min="7442" max="7442" width="23.83203125" style="755" bestFit="1" customWidth="1"/>
    <col min="7443" max="7679" width="9.1640625" style="755"/>
    <col min="7680" max="7680" width="5.83203125" style="755" customWidth="1"/>
    <col min="7681" max="7681" width="5.6640625" style="755" customWidth="1"/>
    <col min="7682" max="7682" width="45.5" style="755" customWidth="1"/>
    <col min="7683" max="7683" width="14.83203125" style="755" customWidth="1"/>
    <col min="7684" max="7684" width="9.5" style="755" customWidth="1"/>
    <col min="7685" max="7685" width="19.83203125" style="755" customWidth="1"/>
    <col min="7686" max="7686" width="10.6640625" style="755" customWidth="1"/>
    <col min="7687" max="7687" width="11.1640625" style="755" customWidth="1"/>
    <col min="7688" max="7688" width="10.1640625" style="755" customWidth="1"/>
    <col min="7689" max="7689" width="11.33203125" style="755" customWidth="1"/>
    <col min="7690" max="7690" width="13.5" style="755" customWidth="1"/>
    <col min="7691" max="7691" width="12.5" style="755" customWidth="1"/>
    <col min="7692" max="7692" width="10.1640625" style="755" customWidth="1"/>
    <col min="7693" max="7693" width="11.5" style="755" customWidth="1"/>
    <col min="7694" max="7694" width="11" style="755" customWidth="1"/>
    <col min="7695" max="7695" width="15.33203125" style="755" bestFit="1" customWidth="1"/>
    <col min="7696" max="7696" width="19.33203125" style="755" customWidth="1"/>
    <col min="7697" max="7697" width="5" style="755" bestFit="1" customWidth="1"/>
    <col min="7698" max="7698" width="23.83203125" style="755" bestFit="1" customWidth="1"/>
    <col min="7699" max="7935" width="9.1640625" style="755"/>
    <col min="7936" max="7936" width="5.83203125" style="755" customWidth="1"/>
    <col min="7937" max="7937" width="5.6640625" style="755" customWidth="1"/>
    <col min="7938" max="7938" width="45.5" style="755" customWidth="1"/>
    <col min="7939" max="7939" width="14.83203125" style="755" customWidth="1"/>
    <col min="7940" max="7940" width="9.5" style="755" customWidth="1"/>
    <col min="7941" max="7941" width="19.83203125" style="755" customWidth="1"/>
    <col min="7942" max="7942" width="10.6640625" style="755" customWidth="1"/>
    <col min="7943" max="7943" width="11.1640625" style="755" customWidth="1"/>
    <col min="7944" max="7944" width="10.1640625" style="755" customWidth="1"/>
    <col min="7945" max="7945" width="11.33203125" style="755" customWidth="1"/>
    <col min="7946" max="7946" width="13.5" style="755" customWidth="1"/>
    <col min="7947" max="7947" width="12.5" style="755" customWidth="1"/>
    <col min="7948" max="7948" width="10.1640625" style="755" customWidth="1"/>
    <col min="7949" max="7949" width="11.5" style="755" customWidth="1"/>
    <col min="7950" max="7950" width="11" style="755" customWidth="1"/>
    <col min="7951" max="7951" width="15.33203125" style="755" bestFit="1" customWidth="1"/>
    <col min="7952" max="7952" width="19.33203125" style="755" customWidth="1"/>
    <col min="7953" max="7953" width="5" style="755" bestFit="1" customWidth="1"/>
    <col min="7954" max="7954" width="23.83203125" style="755" bestFit="1" customWidth="1"/>
    <col min="7955" max="8191" width="9.1640625" style="755"/>
    <col min="8192" max="8192" width="5.83203125" style="755" customWidth="1"/>
    <col min="8193" max="8193" width="5.6640625" style="755" customWidth="1"/>
    <col min="8194" max="8194" width="45.5" style="755" customWidth="1"/>
    <col min="8195" max="8195" width="14.83203125" style="755" customWidth="1"/>
    <col min="8196" max="8196" width="9.5" style="755" customWidth="1"/>
    <col min="8197" max="8197" width="19.83203125" style="755" customWidth="1"/>
    <col min="8198" max="8198" width="10.6640625" style="755" customWidth="1"/>
    <col min="8199" max="8199" width="11.1640625" style="755" customWidth="1"/>
    <col min="8200" max="8200" width="10.1640625" style="755" customWidth="1"/>
    <col min="8201" max="8201" width="11.33203125" style="755" customWidth="1"/>
    <col min="8202" max="8202" width="13.5" style="755" customWidth="1"/>
    <col min="8203" max="8203" width="12.5" style="755" customWidth="1"/>
    <col min="8204" max="8204" width="10.1640625" style="755" customWidth="1"/>
    <col min="8205" max="8205" width="11.5" style="755" customWidth="1"/>
    <col min="8206" max="8206" width="11" style="755" customWidth="1"/>
    <col min="8207" max="8207" width="15.33203125" style="755" bestFit="1" customWidth="1"/>
    <col min="8208" max="8208" width="19.33203125" style="755" customWidth="1"/>
    <col min="8209" max="8209" width="5" style="755" bestFit="1" customWidth="1"/>
    <col min="8210" max="8210" width="23.83203125" style="755" bestFit="1" customWidth="1"/>
    <col min="8211" max="8447" width="9.1640625" style="755"/>
    <col min="8448" max="8448" width="5.83203125" style="755" customWidth="1"/>
    <col min="8449" max="8449" width="5.6640625" style="755" customWidth="1"/>
    <col min="8450" max="8450" width="45.5" style="755" customWidth="1"/>
    <col min="8451" max="8451" width="14.83203125" style="755" customWidth="1"/>
    <col min="8452" max="8452" width="9.5" style="755" customWidth="1"/>
    <col min="8453" max="8453" width="19.83203125" style="755" customWidth="1"/>
    <col min="8454" max="8454" width="10.6640625" style="755" customWidth="1"/>
    <col min="8455" max="8455" width="11.1640625" style="755" customWidth="1"/>
    <col min="8456" max="8456" width="10.1640625" style="755" customWidth="1"/>
    <col min="8457" max="8457" width="11.33203125" style="755" customWidth="1"/>
    <col min="8458" max="8458" width="13.5" style="755" customWidth="1"/>
    <col min="8459" max="8459" width="12.5" style="755" customWidth="1"/>
    <col min="8460" max="8460" width="10.1640625" style="755" customWidth="1"/>
    <col min="8461" max="8461" width="11.5" style="755" customWidth="1"/>
    <col min="8462" max="8462" width="11" style="755" customWidth="1"/>
    <col min="8463" max="8463" width="15.33203125" style="755" bestFit="1" customWidth="1"/>
    <col min="8464" max="8464" width="19.33203125" style="755" customWidth="1"/>
    <col min="8465" max="8465" width="5" style="755" bestFit="1" customWidth="1"/>
    <col min="8466" max="8466" width="23.83203125" style="755" bestFit="1" customWidth="1"/>
    <col min="8467" max="8703" width="9.1640625" style="755"/>
    <col min="8704" max="8704" width="5.83203125" style="755" customWidth="1"/>
    <col min="8705" max="8705" width="5.6640625" style="755" customWidth="1"/>
    <col min="8706" max="8706" width="45.5" style="755" customWidth="1"/>
    <col min="8707" max="8707" width="14.83203125" style="755" customWidth="1"/>
    <col min="8708" max="8708" width="9.5" style="755" customWidth="1"/>
    <col min="8709" max="8709" width="19.83203125" style="755" customWidth="1"/>
    <col min="8710" max="8710" width="10.6640625" style="755" customWidth="1"/>
    <col min="8711" max="8711" width="11.1640625" style="755" customWidth="1"/>
    <col min="8712" max="8712" width="10.1640625" style="755" customWidth="1"/>
    <col min="8713" max="8713" width="11.33203125" style="755" customWidth="1"/>
    <col min="8714" max="8714" width="13.5" style="755" customWidth="1"/>
    <col min="8715" max="8715" width="12.5" style="755" customWidth="1"/>
    <col min="8716" max="8716" width="10.1640625" style="755" customWidth="1"/>
    <col min="8717" max="8717" width="11.5" style="755" customWidth="1"/>
    <col min="8718" max="8718" width="11" style="755" customWidth="1"/>
    <col min="8719" max="8719" width="15.33203125" style="755" bestFit="1" customWidth="1"/>
    <col min="8720" max="8720" width="19.33203125" style="755" customWidth="1"/>
    <col min="8721" max="8721" width="5" style="755" bestFit="1" customWidth="1"/>
    <col min="8722" max="8722" width="23.83203125" style="755" bestFit="1" customWidth="1"/>
    <col min="8723" max="8959" width="9.1640625" style="755"/>
    <col min="8960" max="8960" width="5.83203125" style="755" customWidth="1"/>
    <col min="8961" max="8961" width="5.6640625" style="755" customWidth="1"/>
    <col min="8962" max="8962" width="45.5" style="755" customWidth="1"/>
    <col min="8963" max="8963" width="14.83203125" style="755" customWidth="1"/>
    <col min="8964" max="8964" width="9.5" style="755" customWidth="1"/>
    <col min="8965" max="8965" width="19.83203125" style="755" customWidth="1"/>
    <col min="8966" max="8966" width="10.6640625" style="755" customWidth="1"/>
    <col min="8967" max="8967" width="11.1640625" style="755" customWidth="1"/>
    <col min="8968" max="8968" width="10.1640625" style="755" customWidth="1"/>
    <col min="8969" max="8969" width="11.33203125" style="755" customWidth="1"/>
    <col min="8970" max="8970" width="13.5" style="755" customWidth="1"/>
    <col min="8971" max="8971" width="12.5" style="755" customWidth="1"/>
    <col min="8972" max="8972" width="10.1640625" style="755" customWidth="1"/>
    <col min="8973" max="8973" width="11.5" style="755" customWidth="1"/>
    <col min="8974" max="8974" width="11" style="755" customWidth="1"/>
    <col min="8975" max="8975" width="15.33203125" style="755" bestFit="1" customWidth="1"/>
    <col min="8976" max="8976" width="19.33203125" style="755" customWidth="1"/>
    <col min="8977" max="8977" width="5" style="755" bestFit="1" customWidth="1"/>
    <col min="8978" max="8978" width="23.83203125" style="755" bestFit="1" customWidth="1"/>
    <col min="8979" max="9215" width="9.1640625" style="755"/>
    <col min="9216" max="9216" width="5.83203125" style="755" customWidth="1"/>
    <col min="9217" max="9217" width="5.6640625" style="755" customWidth="1"/>
    <col min="9218" max="9218" width="45.5" style="755" customWidth="1"/>
    <col min="9219" max="9219" width="14.83203125" style="755" customWidth="1"/>
    <col min="9220" max="9220" width="9.5" style="755" customWidth="1"/>
    <col min="9221" max="9221" width="19.83203125" style="755" customWidth="1"/>
    <col min="9222" max="9222" width="10.6640625" style="755" customWidth="1"/>
    <col min="9223" max="9223" width="11.1640625" style="755" customWidth="1"/>
    <col min="9224" max="9224" width="10.1640625" style="755" customWidth="1"/>
    <col min="9225" max="9225" width="11.33203125" style="755" customWidth="1"/>
    <col min="9226" max="9226" width="13.5" style="755" customWidth="1"/>
    <col min="9227" max="9227" width="12.5" style="755" customWidth="1"/>
    <col min="9228" max="9228" width="10.1640625" style="755" customWidth="1"/>
    <col min="9229" max="9229" width="11.5" style="755" customWidth="1"/>
    <col min="9230" max="9230" width="11" style="755" customWidth="1"/>
    <col min="9231" max="9231" width="15.33203125" style="755" bestFit="1" customWidth="1"/>
    <col min="9232" max="9232" width="19.33203125" style="755" customWidth="1"/>
    <col min="9233" max="9233" width="5" style="755" bestFit="1" customWidth="1"/>
    <col min="9234" max="9234" width="23.83203125" style="755" bestFit="1" customWidth="1"/>
    <col min="9235" max="9471" width="9.1640625" style="755"/>
    <col min="9472" max="9472" width="5.83203125" style="755" customWidth="1"/>
    <col min="9473" max="9473" width="5.6640625" style="755" customWidth="1"/>
    <col min="9474" max="9474" width="45.5" style="755" customWidth="1"/>
    <col min="9475" max="9475" width="14.83203125" style="755" customWidth="1"/>
    <col min="9476" max="9476" width="9.5" style="755" customWidth="1"/>
    <col min="9477" max="9477" width="19.83203125" style="755" customWidth="1"/>
    <col min="9478" max="9478" width="10.6640625" style="755" customWidth="1"/>
    <col min="9479" max="9479" width="11.1640625" style="755" customWidth="1"/>
    <col min="9480" max="9480" width="10.1640625" style="755" customWidth="1"/>
    <col min="9481" max="9481" width="11.33203125" style="755" customWidth="1"/>
    <col min="9482" max="9482" width="13.5" style="755" customWidth="1"/>
    <col min="9483" max="9483" width="12.5" style="755" customWidth="1"/>
    <col min="9484" max="9484" width="10.1640625" style="755" customWidth="1"/>
    <col min="9485" max="9485" width="11.5" style="755" customWidth="1"/>
    <col min="9486" max="9486" width="11" style="755" customWidth="1"/>
    <col min="9487" max="9487" width="15.33203125" style="755" bestFit="1" customWidth="1"/>
    <col min="9488" max="9488" width="19.33203125" style="755" customWidth="1"/>
    <col min="9489" max="9489" width="5" style="755" bestFit="1" customWidth="1"/>
    <col min="9490" max="9490" width="23.83203125" style="755" bestFit="1" customWidth="1"/>
    <col min="9491" max="9727" width="9.1640625" style="755"/>
    <col min="9728" max="9728" width="5.83203125" style="755" customWidth="1"/>
    <col min="9729" max="9729" width="5.6640625" style="755" customWidth="1"/>
    <col min="9730" max="9730" width="45.5" style="755" customWidth="1"/>
    <col min="9731" max="9731" width="14.83203125" style="755" customWidth="1"/>
    <col min="9732" max="9732" width="9.5" style="755" customWidth="1"/>
    <col min="9733" max="9733" width="19.83203125" style="755" customWidth="1"/>
    <col min="9734" max="9734" width="10.6640625" style="755" customWidth="1"/>
    <col min="9735" max="9735" width="11.1640625" style="755" customWidth="1"/>
    <col min="9736" max="9736" width="10.1640625" style="755" customWidth="1"/>
    <col min="9737" max="9737" width="11.33203125" style="755" customWidth="1"/>
    <col min="9738" max="9738" width="13.5" style="755" customWidth="1"/>
    <col min="9739" max="9739" width="12.5" style="755" customWidth="1"/>
    <col min="9740" max="9740" width="10.1640625" style="755" customWidth="1"/>
    <col min="9741" max="9741" width="11.5" style="755" customWidth="1"/>
    <col min="9742" max="9742" width="11" style="755" customWidth="1"/>
    <col min="9743" max="9743" width="15.33203125" style="755" bestFit="1" customWidth="1"/>
    <col min="9744" max="9744" width="19.33203125" style="755" customWidth="1"/>
    <col min="9745" max="9745" width="5" style="755" bestFit="1" customWidth="1"/>
    <col min="9746" max="9746" width="23.83203125" style="755" bestFit="1" customWidth="1"/>
    <col min="9747" max="9983" width="9.1640625" style="755"/>
    <col min="9984" max="9984" width="5.83203125" style="755" customWidth="1"/>
    <col min="9985" max="9985" width="5.6640625" style="755" customWidth="1"/>
    <col min="9986" max="9986" width="45.5" style="755" customWidth="1"/>
    <col min="9987" max="9987" width="14.83203125" style="755" customWidth="1"/>
    <col min="9988" max="9988" width="9.5" style="755" customWidth="1"/>
    <col min="9989" max="9989" width="19.83203125" style="755" customWidth="1"/>
    <col min="9990" max="9990" width="10.6640625" style="755" customWidth="1"/>
    <col min="9991" max="9991" width="11.1640625" style="755" customWidth="1"/>
    <col min="9992" max="9992" width="10.1640625" style="755" customWidth="1"/>
    <col min="9993" max="9993" width="11.33203125" style="755" customWidth="1"/>
    <col min="9994" max="9994" width="13.5" style="755" customWidth="1"/>
    <col min="9995" max="9995" width="12.5" style="755" customWidth="1"/>
    <col min="9996" max="9996" width="10.1640625" style="755" customWidth="1"/>
    <col min="9997" max="9997" width="11.5" style="755" customWidth="1"/>
    <col min="9998" max="9998" width="11" style="755" customWidth="1"/>
    <col min="9999" max="9999" width="15.33203125" style="755" bestFit="1" customWidth="1"/>
    <col min="10000" max="10000" width="19.33203125" style="755" customWidth="1"/>
    <col min="10001" max="10001" width="5" style="755" bestFit="1" customWidth="1"/>
    <col min="10002" max="10002" width="23.83203125" style="755" bestFit="1" customWidth="1"/>
    <col min="10003" max="10239" width="9.1640625" style="755"/>
    <col min="10240" max="10240" width="5.83203125" style="755" customWidth="1"/>
    <col min="10241" max="10241" width="5.6640625" style="755" customWidth="1"/>
    <col min="10242" max="10242" width="45.5" style="755" customWidth="1"/>
    <col min="10243" max="10243" width="14.83203125" style="755" customWidth="1"/>
    <col min="10244" max="10244" width="9.5" style="755" customWidth="1"/>
    <col min="10245" max="10245" width="19.83203125" style="755" customWidth="1"/>
    <col min="10246" max="10246" width="10.6640625" style="755" customWidth="1"/>
    <col min="10247" max="10247" width="11.1640625" style="755" customWidth="1"/>
    <col min="10248" max="10248" width="10.1640625" style="755" customWidth="1"/>
    <col min="10249" max="10249" width="11.33203125" style="755" customWidth="1"/>
    <col min="10250" max="10250" width="13.5" style="755" customWidth="1"/>
    <col min="10251" max="10251" width="12.5" style="755" customWidth="1"/>
    <col min="10252" max="10252" width="10.1640625" style="755" customWidth="1"/>
    <col min="10253" max="10253" width="11.5" style="755" customWidth="1"/>
    <col min="10254" max="10254" width="11" style="755" customWidth="1"/>
    <col min="10255" max="10255" width="15.33203125" style="755" bestFit="1" customWidth="1"/>
    <col min="10256" max="10256" width="19.33203125" style="755" customWidth="1"/>
    <col min="10257" max="10257" width="5" style="755" bestFit="1" customWidth="1"/>
    <col min="10258" max="10258" width="23.83203125" style="755" bestFit="1" customWidth="1"/>
    <col min="10259" max="10495" width="9.1640625" style="755"/>
    <col min="10496" max="10496" width="5.83203125" style="755" customWidth="1"/>
    <col min="10497" max="10497" width="5.6640625" style="755" customWidth="1"/>
    <col min="10498" max="10498" width="45.5" style="755" customWidth="1"/>
    <col min="10499" max="10499" width="14.83203125" style="755" customWidth="1"/>
    <col min="10500" max="10500" width="9.5" style="755" customWidth="1"/>
    <col min="10501" max="10501" width="19.83203125" style="755" customWidth="1"/>
    <col min="10502" max="10502" width="10.6640625" style="755" customWidth="1"/>
    <col min="10503" max="10503" width="11.1640625" style="755" customWidth="1"/>
    <col min="10504" max="10504" width="10.1640625" style="755" customWidth="1"/>
    <col min="10505" max="10505" width="11.33203125" style="755" customWidth="1"/>
    <col min="10506" max="10506" width="13.5" style="755" customWidth="1"/>
    <col min="10507" max="10507" width="12.5" style="755" customWidth="1"/>
    <col min="10508" max="10508" width="10.1640625" style="755" customWidth="1"/>
    <col min="10509" max="10509" width="11.5" style="755" customWidth="1"/>
    <col min="10510" max="10510" width="11" style="755" customWidth="1"/>
    <col min="10511" max="10511" width="15.33203125" style="755" bestFit="1" customWidth="1"/>
    <col min="10512" max="10512" width="19.33203125" style="755" customWidth="1"/>
    <col min="10513" max="10513" width="5" style="755" bestFit="1" customWidth="1"/>
    <col min="10514" max="10514" width="23.83203125" style="755" bestFit="1" customWidth="1"/>
    <col min="10515" max="10751" width="9.1640625" style="755"/>
    <col min="10752" max="10752" width="5.83203125" style="755" customWidth="1"/>
    <col min="10753" max="10753" width="5.6640625" style="755" customWidth="1"/>
    <col min="10754" max="10754" width="45.5" style="755" customWidth="1"/>
    <col min="10755" max="10755" width="14.83203125" style="755" customWidth="1"/>
    <col min="10756" max="10756" width="9.5" style="755" customWidth="1"/>
    <col min="10757" max="10757" width="19.83203125" style="755" customWidth="1"/>
    <col min="10758" max="10758" width="10.6640625" style="755" customWidth="1"/>
    <col min="10759" max="10759" width="11.1640625" style="755" customWidth="1"/>
    <col min="10760" max="10760" width="10.1640625" style="755" customWidth="1"/>
    <col min="10761" max="10761" width="11.33203125" style="755" customWidth="1"/>
    <col min="10762" max="10762" width="13.5" style="755" customWidth="1"/>
    <col min="10763" max="10763" width="12.5" style="755" customWidth="1"/>
    <col min="10764" max="10764" width="10.1640625" style="755" customWidth="1"/>
    <col min="10765" max="10765" width="11.5" style="755" customWidth="1"/>
    <col min="10766" max="10766" width="11" style="755" customWidth="1"/>
    <col min="10767" max="10767" width="15.33203125" style="755" bestFit="1" customWidth="1"/>
    <col min="10768" max="10768" width="19.33203125" style="755" customWidth="1"/>
    <col min="10769" max="10769" width="5" style="755" bestFit="1" customWidth="1"/>
    <col min="10770" max="10770" width="23.83203125" style="755" bestFit="1" customWidth="1"/>
    <col min="10771" max="11007" width="9.1640625" style="755"/>
    <col min="11008" max="11008" width="5.83203125" style="755" customWidth="1"/>
    <col min="11009" max="11009" width="5.6640625" style="755" customWidth="1"/>
    <col min="11010" max="11010" width="45.5" style="755" customWidth="1"/>
    <col min="11011" max="11011" width="14.83203125" style="755" customWidth="1"/>
    <col min="11012" max="11012" width="9.5" style="755" customWidth="1"/>
    <col min="11013" max="11013" width="19.83203125" style="755" customWidth="1"/>
    <col min="11014" max="11014" width="10.6640625" style="755" customWidth="1"/>
    <col min="11015" max="11015" width="11.1640625" style="755" customWidth="1"/>
    <col min="11016" max="11016" width="10.1640625" style="755" customWidth="1"/>
    <col min="11017" max="11017" width="11.33203125" style="755" customWidth="1"/>
    <col min="11018" max="11018" width="13.5" style="755" customWidth="1"/>
    <col min="11019" max="11019" width="12.5" style="755" customWidth="1"/>
    <col min="11020" max="11020" width="10.1640625" style="755" customWidth="1"/>
    <col min="11021" max="11021" width="11.5" style="755" customWidth="1"/>
    <col min="11022" max="11022" width="11" style="755" customWidth="1"/>
    <col min="11023" max="11023" width="15.33203125" style="755" bestFit="1" customWidth="1"/>
    <col min="11024" max="11024" width="19.33203125" style="755" customWidth="1"/>
    <col min="11025" max="11025" width="5" style="755" bestFit="1" customWidth="1"/>
    <col min="11026" max="11026" width="23.83203125" style="755" bestFit="1" customWidth="1"/>
    <col min="11027" max="11263" width="9.1640625" style="755"/>
    <col min="11264" max="11264" width="5.83203125" style="755" customWidth="1"/>
    <col min="11265" max="11265" width="5.6640625" style="755" customWidth="1"/>
    <col min="11266" max="11266" width="45.5" style="755" customWidth="1"/>
    <col min="11267" max="11267" width="14.83203125" style="755" customWidth="1"/>
    <col min="11268" max="11268" width="9.5" style="755" customWidth="1"/>
    <col min="11269" max="11269" width="19.83203125" style="755" customWidth="1"/>
    <col min="11270" max="11270" width="10.6640625" style="755" customWidth="1"/>
    <col min="11271" max="11271" width="11.1640625" style="755" customWidth="1"/>
    <col min="11272" max="11272" width="10.1640625" style="755" customWidth="1"/>
    <col min="11273" max="11273" width="11.33203125" style="755" customWidth="1"/>
    <col min="11274" max="11274" width="13.5" style="755" customWidth="1"/>
    <col min="11275" max="11275" width="12.5" style="755" customWidth="1"/>
    <col min="11276" max="11276" width="10.1640625" style="755" customWidth="1"/>
    <col min="11277" max="11277" width="11.5" style="755" customWidth="1"/>
    <col min="11278" max="11278" width="11" style="755" customWidth="1"/>
    <col min="11279" max="11279" width="15.33203125" style="755" bestFit="1" customWidth="1"/>
    <col min="11280" max="11280" width="19.33203125" style="755" customWidth="1"/>
    <col min="11281" max="11281" width="5" style="755" bestFit="1" customWidth="1"/>
    <col min="11282" max="11282" width="23.83203125" style="755" bestFit="1" customWidth="1"/>
    <col min="11283" max="11519" width="9.1640625" style="755"/>
    <col min="11520" max="11520" width="5.83203125" style="755" customWidth="1"/>
    <col min="11521" max="11521" width="5.6640625" style="755" customWidth="1"/>
    <col min="11522" max="11522" width="45.5" style="755" customWidth="1"/>
    <col min="11523" max="11523" width="14.83203125" style="755" customWidth="1"/>
    <col min="11524" max="11524" width="9.5" style="755" customWidth="1"/>
    <col min="11525" max="11525" width="19.83203125" style="755" customWidth="1"/>
    <col min="11526" max="11526" width="10.6640625" style="755" customWidth="1"/>
    <col min="11527" max="11527" width="11.1640625" style="755" customWidth="1"/>
    <col min="11528" max="11528" width="10.1640625" style="755" customWidth="1"/>
    <col min="11529" max="11529" width="11.33203125" style="755" customWidth="1"/>
    <col min="11530" max="11530" width="13.5" style="755" customWidth="1"/>
    <col min="11531" max="11531" width="12.5" style="755" customWidth="1"/>
    <col min="11532" max="11532" width="10.1640625" style="755" customWidth="1"/>
    <col min="11533" max="11533" width="11.5" style="755" customWidth="1"/>
    <col min="11534" max="11534" width="11" style="755" customWidth="1"/>
    <col min="11535" max="11535" width="15.33203125" style="755" bestFit="1" customWidth="1"/>
    <col min="11536" max="11536" width="19.33203125" style="755" customWidth="1"/>
    <col min="11537" max="11537" width="5" style="755" bestFit="1" customWidth="1"/>
    <col min="11538" max="11538" width="23.83203125" style="755" bestFit="1" customWidth="1"/>
    <col min="11539" max="11775" width="9.1640625" style="755"/>
    <col min="11776" max="11776" width="5.83203125" style="755" customWidth="1"/>
    <col min="11777" max="11777" width="5.6640625" style="755" customWidth="1"/>
    <col min="11778" max="11778" width="45.5" style="755" customWidth="1"/>
    <col min="11779" max="11779" width="14.83203125" style="755" customWidth="1"/>
    <col min="11780" max="11780" width="9.5" style="755" customWidth="1"/>
    <col min="11781" max="11781" width="19.83203125" style="755" customWidth="1"/>
    <col min="11782" max="11782" width="10.6640625" style="755" customWidth="1"/>
    <col min="11783" max="11783" width="11.1640625" style="755" customWidth="1"/>
    <col min="11784" max="11784" width="10.1640625" style="755" customWidth="1"/>
    <col min="11785" max="11785" width="11.33203125" style="755" customWidth="1"/>
    <col min="11786" max="11786" width="13.5" style="755" customWidth="1"/>
    <col min="11787" max="11787" width="12.5" style="755" customWidth="1"/>
    <col min="11788" max="11788" width="10.1640625" style="755" customWidth="1"/>
    <col min="11789" max="11789" width="11.5" style="755" customWidth="1"/>
    <col min="11790" max="11790" width="11" style="755" customWidth="1"/>
    <col min="11791" max="11791" width="15.33203125" style="755" bestFit="1" customWidth="1"/>
    <col min="11792" max="11792" width="19.33203125" style="755" customWidth="1"/>
    <col min="11793" max="11793" width="5" style="755" bestFit="1" customWidth="1"/>
    <col min="11794" max="11794" width="23.83203125" style="755" bestFit="1" customWidth="1"/>
    <col min="11795" max="12031" width="9.1640625" style="755"/>
    <col min="12032" max="12032" width="5.83203125" style="755" customWidth="1"/>
    <col min="12033" max="12033" width="5.6640625" style="755" customWidth="1"/>
    <col min="12034" max="12034" width="45.5" style="755" customWidth="1"/>
    <col min="12035" max="12035" width="14.83203125" style="755" customWidth="1"/>
    <col min="12036" max="12036" width="9.5" style="755" customWidth="1"/>
    <col min="12037" max="12037" width="19.83203125" style="755" customWidth="1"/>
    <col min="12038" max="12038" width="10.6640625" style="755" customWidth="1"/>
    <col min="12039" max="12039" width="11.1640625" style="755" customWidth="1"/>
    <col min="12040" max="12040" width="10.1640625" style="755" customWidth="1"/>
    <col min="12041" max="12041" width="11.33203125" style="755" customWidth="1"/>
    <col min="12042" max="12042" width="13.5" style="755" customWidth="1"/>
    <col min="12043" max="12043" width="12.5" style="755" customWidth="1"/>
    <col min="12044" max="12044" width="10.1640625" style="755" customWidth="1"/>
    <col min="12045" max="12045" width="11.5" style="755" customWidth="1"/>
    <col min="12046" max="12046" width="11" style="755" customWidth="1"/>
    <col min="12047" max="12047" width="15.33203125" style="755" bestFit="1" customWidth="1"/>
    <col min="12048" max="12048" width="19.33203125" style="755" customWidth="1"/>
    <col min="12049" max="12049" width="5" style="755" bestFit="1" customWidth="1"/>
    <col min="12050" max="12050" width="23.83203125" style="755" bestFit="1" customWidth="1"/>
    <col min="12051" max="12287" width="9.1640625" style="755"/>
    <col min="12288" max="12288" width="5.83203125" style="755" customWidth="1"/>
    <col min="12289" max="12289" width="5.6640625" style="755" customWidth="1"/>
    <col min="12290" max="12290" width="45.5" style="755" customWidth="1"/>
    <col min="12291" max="12291" width="14.83203125" style="755" customWidth="1"/>
    <col min="12292" max="12292" width="9.5" style="755" customWidth="1"/>
    <col min="12293" max="12293" width="19.83203125" style="755" customWidth="1"/>
    <col min="12294" max="12294" width="10.6640625" style="755" customWidth="1"/>
    <col min="12295" max="12295" width="11.1640625" style="755" customWidth="1"/>
    <col min="12296" max="12296" width="10.1640625" style="755" customWidth="1"/>
    <col min="12297" max="12297" width="11.33203125" style="755" customWidth="1"/>
    <col min="12298" max="12298" width="13.5" style="755" customWidth="1"/>
    <col min="12299" max="12299" width="12.5" style="755" customWidth="1"/>
    <col min="12300" max="12300" width="10.1640625" style="755" customWidth="1"/>
    <col min="12301" max="12301" width="11.5" style="755" customWidth="1"/>
    <col min="12302" max="12302" width="11" style="755" customWidth="1"/>
    <col min="12303" max="12303" width="15.33203125" style="755" bestFit="1" customWidth="1"/>
    <col min="12304" max="12304" width="19.33203125" style="755" customWidth="1"/>
    <col min="12305" max="12305" width="5" style="755" bestFit="1" customWidth="1"/>
    <col min="12306" max="12306" width="23.83203125" style="755" bestFit="1" customWidth="1"/>
    <col min="12307" max="12543" width="9.1640625" style="755"/>
    <col min="12544" max="12544" width="5.83203125" style="755" customWidth="1"/>
    <col min="12545" max="12545" width="5.6640625" style="755" customWidth="1"/>
    <col min="12546" max="12546" width="45.5" style="755" customWidth="1"/>
    <col min="12547" max="12547" width="14.83203125" style="755" customWidth="1"/>
    <col min="12548" max="12548" width="9.5" style="755" customWidth="1"/>
    <col min="12549" max="12549" width="19.83203125" style="755" customWidth="1"/>
    <col min="12550" max="12550" width="10.6640625" style="755" customWidth="1"/>
    <col min="12551" max="12551" width="11.1640625" style="755" customWidth="1"/>
    <col min="12552" max="12552" width="10.1640625" style="755" customWidth="1"/>
    <col min="12553" max="12553" width="11.33203125" style="755" customWidth="1"/>
    <col min="12554" max="12554" width="13.5" style="755" customWidth="1"/>
    <col min="12555" max="12555" width="12.5" style="755" customWidth="1"/>
    <col min="12556" max="12556" width="10.1640625" style="755" customWidth="1"/>
    <col min="12557" max="12557" width="11.5" style="755" customWidth="1"/>
    <col min="12558" max="12558" width="11" style="755" customWidth="1"/>
    <col min="12559" max="12559" width="15.33203125" style="755" bestFit="1" customWidth="1"/>
    <col min="12560" max="12560" width="19.33203125" style="755" customWidth="1"/>
    <col min="12561" max="12561" width="5" style="755" bestFit="1" customWidth="1"/>
    <col min="12562" max="12562" width="23.83203125" style="755" bestFit="1" customWidth="1"/>
    <col min="12563" max="12799" width="9.1640625" style="755"/>
    <col min="12800" max="12800" width="5.83203125" style="755" customWidth="1"/>
    <col min="12801" max="12801" width="5.6640625" style="755" customWidth="1"/>
    <col min="12802" max="12802" width="45.5" style="755" customWidth="1"/>
    <col min="12803" max="12803" width="14.83203125" style="755" customWidth="1"/>
    <col min="12804" max="12804" width="9.5" style="755" customWidth="1"/>
    <col min="12805" max="12805" width="19.83203125" style="755" customWidth="1"/>
    <col min="12806" max="12806" width="10.6640625" style="755" customWidth="1"/>
    <col min="12807" max="12807" width="11.1640625" style="755" customWidth="1"/>
    <col min="12808" max="12808" width="10.1640625" style="755" customWidth="1"/>
    <col min="12809" max="12809" width="11.33203125" style="755" customWidth="1"/>
    <col min="12810" max="12810" width="13.5" style="755" customWidth="1"/>
    <col min="12811" max="12811" width="12.5" style="755" customWidth="1"/>
    <col min="12812" max="12812" width="10.1640625" style="755" customWidth="1"/>
    <col min="12813" max="12813" width="11.5" style="755" customWidth="1"/>
    <col min="12814" max="12814" width="11" style="755" customWidth="1"/>
    <col min="12815" max="12815" width="15.33203125" style="755" bestFit="1" customWidth="1"/>
    <col min="12816" max="12816" width="19.33203125" style="755" customWidth="1"/>
    <col min="12817" max="12817" width="5" style="755" bestFit="1" customWidth="1"/>
    <col min="12818" max="12818" width="23.83203125" style="755" bestFit="1" customWidth="1"/>
    <col min="12819" max="13055" width="9.1640625" style="755"/>
    <col min="13056" max="13056" width="5.83203125" style="755" customWidth="1"/>
    <col min="13057" max="13057" width="5.6640625" style="755" customWidth="1"/>
    <col min="13058" max="13058" width="45.5" style="755" customWidth="1"/>
    <col min="13059" max="13059" width="14.83203125" style="755" customWidth="1"/>
    <col min="13060" max="13060" width="9.5" style="755" customWidth="1"/>
    <col min="13061" max="13061" width="19.83203125" style="755" customWidth="1"/>
    <col min="13062" max="13062" width="10.6640625" style="755" customWidth="1"/>
    <col min="13063" max="13063" width="11.1640625" style="755" customWidth="1"/>
    <col min="13064" max="13064" width="10.1640625" style="755" customWidth="1"/>
    <col min="13065" max="13065" width="11.33203125" style="755" customWidth="1"/>
    <col min="13066" max="13066" width="13.5" style="755" customWidth="1"/>
    <col min="13067" max="13067" width="12.5" style="755" customWidth="1"/>
    <col min="13068" max="13068" width="10.1640625" style="755" customWidth="1"/>
    <col min="13069" max="13069" width="11.5" style="755" customWidth="1"/>
    <col min="13070" max="13070" width="11" style="755" customWidth="1"/>
    <col min="13071" max="13071" width="15.33203125" style="755" bestFit="1" customWidth="1"/>
    <col min="13072" max="13072" width="19.33203125" style="755" customWidth="1"/>
    <col min="13073" max="13073" width="5" style="755" bestFit="1" customWidth="1"/>
    <col min="13074" max="13074" width="23.83203125" style="755" bestFit="1" customWidth="1"/>
    <col min="13075" max="13311" width="9.1640625" style="755"/>
    <col min="13312" max="13312" width="5.83203125" style="755" customWidth="1"/>
    <col min="13313" max="13313" width="5.6640625" style="755" customWidth="1"/>
    <col min="13314" max="13314" width="45.5" style="755" customWidth="1"/>
    <col min="13315" max="13315" width="14.83203125" style="755" customWidth="1"/>
    <col min="13316" max="13316" width="9.5" style="755" customWidth="1"/>
    <col min="13317" max="13317" width="19.83203125" style="755" customWidth="1"/>
    <col min="13318" max="13318" width="10.6640625" style="755" customWidth="1"/>
    <col min="13319" max="13319" width="11.1640625" style="755" customWidth="1"/>
    <col min="13320" max="13320" width="10.1640625" style="755" customWidth="1"/>
    <col min="13321" max="13321" width="11.33203125" style="755" customWidth="1"/>
    <col min="13322" max="13322" width="13.5" style="755" customWidth="1"/>
    <col min="13323" max="13323" width="12.5" style="755" customWidth="1"/>
    <col min="13324" max="13324" width="10.1640625" style="755" customWidth="1"/>
    <col min="13325" max="13325" width="11.5" style="755" customWidth="1"/>
    <col min="13326" max="13326" width="11" style="755" customWidth="1"/>
    <col min="13327" max="13327" width="15.33203125" style="755" bestFit="1" customWidth="1"/>
    <col min="13328" max="13328" width="19.33203125" style="755" customWidth="1"/>
    <col min="13329" max="13329" width="5" style="755" bestFit="1" customWidth="1"/>
    <col min="13330" max="13330" width="23.83203125" style="755" bestFit="1" customWidth="1"/>
    <col min="13331" max="13567" width="9.1640625" style="755"/>
    <col min="13568" max="13568" width="5.83203125" style="755" customWidth="1"/>
    <col min="13569" max="13569" width="5.6640625" style="755" customWidth="1"/>
    <col min="13570" max="13570" width="45.5" style="755" customWidth="1"/>
    <col min="13571" max="13571" width="14.83203125" style="755" customWidth="1"/>
    <col min="13572" max="13572" width="9.5" style="755" customWidth="1"/>
    <col min="13573" max="13573" width="19.83203125" style="755" customWidth="1"/>
    <col min="13574" max="13574" width="10.6640625" style="755" customWidth="1"/>
    <col min="13575" max="13575" width="11.1640625" style="755" customWidth="1"/>
    <col min="13576" max="13576" width="10.1640625" style="755" customWidth="1"/>
    <col min="13577" max="13577" width="11.33203125" style="755" customWidth="1"/>
    <col min="13578" max="13578" width="13.5" style="755" customWidth="1"/>
    <col min="13579" max="13579" width="12.5" style="755" customWidth="1"/>
    <col min="13580" max="13580" width="10.1640625" style="755" customWidth="1"/>
    <col min="13581" max="13581" width="11.5" style="755" customWidth="1"/>
    <col min="13582" max="13582" width="11" style="755" customWidth="1"/>
    <col min="13583" max="13583" width="15.33203125" style="755" bestFit="1" customWidth="1"/>
    <col min="13584" max="13584" width="19.33203125" style="755" customWidth="1"/>
    <col min="13585" max="13585" width="5" style="755" bestFit="1" customWidth="1"/>
    <col min="13586" max="13586" width="23.83203125" style="755" bestFit="1" customWidth="1"/>
    <col min="13587" max="13823" width="9.1640625" style="755"/>
    <col min="13824" max="13824" width="5.83203125" style="755" customWidth="1"/>
    <col min="13825" max="13825" width="5.6640625" style="755" customWidth="1"/>
    <col min="13826" max="13826" width="45.5" style="755" customWidth="1"/>
    <col min="13827" max="13827" width="14.83203125" style="755" customWidth="1"/>
    <col min="13828" max="13828" width="9.5" style="755" customWidth="1"/>
    <col min="13829" max="13829" width="19.83203125" style="755" customWidth="1"/>
    <col min="13830" max="13830" width="10.6640625" style="755" customWidth="1"/>
    <col min="13831" max="13831" width="11.1640625" style="755" customWidth="1"/>
    <col min="13832" max="13832" width="10.1640625" style="755" customWidth="1"/>
    <col min="13833" max="13833" width="11.33203125" style="755" customWidth="1"/>
    <col min="13834" max="13834" width="13.5" style="755" customWidth="1"/>
    <col min="13835" max="13835" width="12.5" style="755" customWidth="1"/>
    <col min="13836" max="13836" width="10.1640625" style="755" customWidth="1"/>
    <col min="13837" max="13837" width="11.5" style="755" customWidth="1"/>
    <col min="13838" max="13838" width="11" style="755" customWidth="1"/>
    <col min="13839" max="13839" width="15.33203125" style="755" bestFit="1" customWidth="1"/>
    <col min="13840" max="13840" width="19.33203125" style="755" customWidth="1"/>
    <col min="13841" max="13841" width="5" style="755" bestFit="1" customWidth="1"/>
    <col min="13842" max="13842" width="23.83203125" style="755" bestFit="1" customWidth="1"/>
    <col min="13843" max="14079" width="9.1640625" style="755"/>
    <col min="14080" max="14080" width="5.83203125" style="755" customWidth="1"/>
    <col min="14081" max="14081" width="5.6640625" style="755" customWidth="1"/>
    <col min="14082" max="14082" width="45.5" style="755" customWidth="1"/>
    <col min="14083" max="14083" width="14.83203125" style="755" customWidth="1"/>
    <col min="14084" max="14084" width="9.5" style="755" customWidth="1"/>
    <col min="14085" max="14085" width="19.83203125" style="755" customWidth="1"/>
    <col min="14086" max="14086" width="10.6640625" style="755" customWidth="1"/>
    <col min="14087" max="14087" width="11.1640625" style="755" customWidth="1"/>
    <col min="14088" max="14088" width="10.1640625" style="755" customWidth="1"/>
    <col min="14089" max="14089" width="11.33203125" style="755" customWidth="1"/>
    <col min="14090" max="14090" width="13.5" style="755" customWidth="1"/>
    <col min="14091" max="14091" width="12.5" style="755" customWidth="1"/>
    <col min="14092" max="14092" width="10.1640625" style="755" customWidth="1"/>
    <col min="14093" max="14093" width="11.5" style="755" customWidth="1"/>
    <col min="14094" max="14094" width="11" style="755" customWidth="1"/>
    <col min="14095" max="14095" width="15.33203125" style="755" bestFit="1" customWidth="1"/>
    <col min="14096" max="14096" width="19.33203125" style="755" customWidth="1"/>
    <col min="14097" max="14097" width="5" style="755" bestFit="1" customWidth="1"/>
    <col min="14098" max="14098" width="23.83203125" style="755" bestFit="1" customWidth="1"/>
    <col min="14099" max="14335" width="9.1640625" style="755"/>
    <col min="14336" max="14336" width="5.83203125" style="755" customWidth="1"/>
    <col min="14337" max="14337" width="5.6640625" style="755" customWidth="1"/>
    <col min="14338" max="14338" width="45.5" style="755" customWidth="1"/>
    <col min="14339" max="14339" width="14.83203125" style="755" customWidth="1"/>
    <col min="14340" max="14340" width="9.5" style="755" customWidth="1"/>
    <col min="14341" max="14341" width="19.83203125" style="755" customWidth="1"/>
    <col min="14342" max="14342" width="10.6640625" style="755" customWidth="1"/>
    <col min="14343" max="14343" width="11.1640625" style="755" customWidth="1"/>
    <col min="14344" max="14344" width="10.1640625" style="755" customWidth="1"/>
    <col min="14345" max="14345" width="11.33203125" style="755" customWidth="1"/>
    <col min="14346" max="14346" width="13.5" style="755" customWidth="1"/>
    <col min="14347" max="14347" width="12.5" style="755" customWidth="1"/>
    <col min="14348" max="14348" width="10.1640625" style="755" customWidth="1"/>
    <col min="14349" max="14349" width="11.5" style="755" customWidth="1"/>
    <col min="14350" max="14350" width="11" style="755" customWidth="1"/>
    <col min="14351" max="14351" width="15.33203125" style="755" bestFit="1" customWidth="1"/>
    <col min="14352" max="14352" width="19.33203125" style="755" customWidth="1"/>
    <col min="14353" max="14353" width="5" style="755" bestFit="1" customWidth="1"/>
    <col min="14354" max="14354" width="23.83203125" style="755" bestFit="1" customWidth="1"/>
    <col min="14355" max="14591" width="9.1640625" style="755"/>
    <col min="14592" max="14592" width="5.83203125" style="755" customWidth="1"/>
    <col min="14593" max="14593" width="5.6640625" style="755" customWidth="1"/>
    <col min="14594" max="14594" width="45.5" style="755" customWidth="1"/>
    <col min="14595" max="14595" width="14.83203125" style="755" customWidth="1"/>
    <col min="14596" max="14596" width="9.5" style="755" customWidth="1"/>
    <col min="14597" max="14597" width="19.83203125" style="755" customWidth="1"/>
    <col min="14598" max="14598" width="10.6640625" style="755" customWidth="1"/>
    <col min="14599" max="14599" width="11.1640625" style="755" customWidth="1"/>
    <col min="14600" max="14600" width="10.1640625" style="755" customWidth="1"/>
    <col min="14601" max="14601" width="11.33203125" style="755" customWidth="1"/>
    <col min="14602" max="14602" width="13.5" style="755" customWidth="1"/>
    <col min="14603" max="14603" width="12.5" style="755" customWidth="1"/>
    <col min="14604" max="14604" width="10.1640625" style="755" customWidth="1"/>
    <col min="14605" max="14605" width="11.5" style="755" customWidth="1"/>
    <col min="14606" max="14606" width="11" style="755" customWidth="1"/>
    <col min="14607" max="14607" width="15.33203125" style="755" bestFit="1" customWidth="1"/>
    <col min="14608" max="14608" width="19.33203125" style="755" customWidth="1"/>
    <col min="14609" max="14609" width="5" style="755" bestFit="1" customWidth="1"/>
    <col min="14610" max="14610" width="23.83203125" style="755" bestFit="1" customWidth="1"/>
    <col min="14611" max="14847" width="9.1640625" style="755"/>
    <col min="14848" max="14848" width="5.83203125" style="755" customWidth="1"/>
    <col min="14849" max="14849" width="5.6640625" style="755" customWidth="1"/>
    <col min="14850" max="14850" width="45.5" style="755" customWidth="1"/>
    <col min="14851" max="14851" width="14.83203125" style="755" customWidth="1"/>
    <col min="14852" max="14852" width="9.5" style="755" customWidth="1"/>
    <col min="14853" max="14853" width="19.83203125" style="755" customWidth="1"/>
    <col min="14854" max="14854" width="10.6640625" style="755" customWidth="1"/>
    <col min="14855" max="14855" width="11.1640625" style="755" customWidth="1"/>
    <col min="14856" max="14856" width="10.1640625" style="755" customWidth="1"/>
    <col min="14857" max="14857" width="11.33203125" style="755" customWidth="1"/>
    <col min="14858" max="14858" width="13.5" style="755" customWidth="1"/>
    <col min="14859" max="14859" width="12.5" style="755" customWidth="1"/>
    <col min="14860" max="14860" width="10.1640625" style="755" customWidth="1"/>
    <col min="14861" max="14861" width="11.5" style="755" customWidth="1"/>
    <col min="14862" max="14862" width="11" style="755" customWidth="1"/>
    <col min="14863" max="14863" width="15.33203125" style="755" bestFit="1" customWidth="1"/>
    <col min="14864" max="14864" width="19.33203125" style="755" customWidth="1"/>
    <col min="14865" max="14865" width="5" style="755" bestFit="1" customWidth="1"/>
    <col min="14866" max="14866" width="23.83203125" style="755" bestFit="1" customWidth="1"/>
    <col min="14867" max="15103" width="9.1640625" style="755"/>
    <col min="15104" max="15104" width="5.83203125" style="755" customWidth="1"/>
    <col min="15105" max="15105" width="5.6640625" style="755" customWidth="1"/>
    <col min="15106" max="15106" width="45.5" style="755" customWidth="1"/>
    <col min="15107" max="15107" width="14.83203125" style="755" customWidth="1"/>
    <col min="15108" max="15108" width="9.5" style="755" customWidth="1"/>
    <col min="15109" max="15109" width="19.83203125" style="755" customWidth="1"/>
    <col min="15110" max="15110" width="10.6640625" style="755" customWidth="1"/>
    <col min="15111" max="15111" width="11.1640625" style="755" customWidth="1"/>
    <col min="15112" max="15112" width="10.1640625" style="755" customWidth="1"/>
    <col min="15113" max="15113" width="11.33203125" style="755" customWidth="1"/>
    <col min="15114" max="15114" width="13.5" style="755" customWidth="1"/>
    <col min="15115" max="15115" width="12.5" style="755" customWidth="1"/>
    <col min="15116" max="15116" width="10.1640625" style="755" customWidth="1"/>
    <col min="15117" max="15117" width="11.5" style="755" customWidth="1"/>
    <col min="15118" max="15118" width="11" style="755" customWidth="1"/>
    <col min="15119" max="15119" width="15.33203125" style="755" bestFit="1" customWidth="1"/>
    <col min="15120" max="15120" width="19.33203125" style="755" customWidth="1"/>
    <col min="15121" max="15121" width="5" style="755" bestFit="1" customWidth="1"/>
    <col min="15122" max="15122" width="23.83203125" style="755" bestFit="1" customWidth="1"/>
    <col min="15123" max="15359" width="9.1640625" style="755"/>
    <col min="15360" max="15360" width="5.83203125" style="755" customWidth="1"/>
    <col min="15361" max="15361" width="5.6640625" style="755" customWidth="1"/>
    <col min="15362" max="15362" width="45.5" style="755" customWidth="1"/>
    <col min="15363" max="15363" width="14.83203125" style="755" customWidth="1"/>
    <col min="15364" max="15364" width="9.5" style="755" customWidth="1"/>
    <col min="15365" max="15365" width="19.83203125" style="755" customWidth="1"/>
    <col min="15366" max="15366" width="10.6640625" style="755" customWidth="1"/>
    <col min="15367" max="15367" width="11.1640625" style="755" customWidth="1"/>
    <col min="15368" max="15368" width="10.1640625" style="755" customWidth="1"/>
    <col min="15369" max="15369" width="11.33203125" style="755" customWidth="1"/>
    <col min="15370" max="15370" width="13.5" style="755" customWidth="1"/>
    <col min="15371" max="15371" width="12.5" style="755" customWidth="1"/>
    <col min="15372" max="15372" width="10.1640625" style="755" customWidth="1"/>
    <col min="15373" max="15373" width="11.5" style="755" customWidth="1"/>
    <col min="15374" max="15374" width="11" style="755" customWidth="1"/>
    <col min="15375" max="15375" width="15.33203125" style="755" bestFit="1" customWidth="1"/>
    <col min="15376" max="15376" width="19.33203125" style="755" customWidth="1"/>
    <col min="15377" max="15377" width="5" style="755" bestFit="1" customWidth="1"/>
    <col min="15378" max="15378" width="23.83203125" style="755" bestFit="1" customWidth="1"/>
    <col min="15379" max="15615" width="9.1640625" style="755"/>
    <col min="15616" max="15616" width="5.83203125" style="755" customWidth="1"/>
    <col min="15617" max="15617" width="5.6640625" style="755" customWidth="1"/>
    <col min="15618" max="15618" width="45.5" style="755" customWidth="1"/>
    <col min="15619" max="15619" width="14.83203125" style="755" customWidth="1"/>
    <col min="15620" max="15620" width="9.5" style="755" customWidth="1"/>
    <col min="15621" max="15621" width="19.83203125" style="755" customWidth="1"/>
    <col min="15622" max="15622" width="10.6640625" style="755" customWidth="1"/>
    <col min="15623" max="15623" width="11.1640625" style="755" customWidth="1"/>
    <col min="15624" max="15624" width="10.1640625" style="755" customWidth="1"/>
    <col min="15625" max="15625" width="11.33203125" style="755" customWidth="1"/>
    <col min="15626" max="15626" width="13.5" style="755" customWidth="1"/>
    <col min="15627" max="15627" width="12.5" style="755" customWidth="1"/>
    <col min="15628" max="15628" width="10.1640625" style="755" customWidth="1"/>
    <col min="15629" max="15629" width="11.5" style="755" customWidth="1"/>
    <col min="15630" max="15630" width="11" style="755" customWidth="1"/>
    <col min="15631" max="15631" width="15.33203125" style="755" bestFit="1" customWidth="1"/>
    <col min="15632" max="15632" width="19.33203125" style="755" customWidth="1"/>
    <col min="15633" max="15633" width="5" style="755" bestFit="1" customWidth="1"/>
    <col min="15634" max="15634" width="23.83203125" style="755" bestFit="1" customWidth="1"/>
    <col min="15635" max="15871" width="9.1640625" style="755"/>
    <col min="15872" max="15872" width="5.83203125" style="755" customWidth="1"/>
    <col min="15873" max="15873" width="5.6640625" style="755" customWidth="1"/>
    <col min="15874" max="15874" width="45.5" style="755" customWidth="1"/>
    <col min="15875" max="15875" width="14.83203125" style="755" customWidth="1"/>
    <col min="15876" max="15876" width="9.5" style="755" customWidth="1"/>
    <col min="15877" max="15877" width="19.83203125" style="755" customWidth="1"/>
    <col min="15878" max="15878" width="10.6640625" style="755" customWidth="1"/>
    <col min="15879" max="15879" width="11.1640625" style="755" customWidth="1"/>
    <col min="15880" max="15880" width="10.1640625" style="755" customWidth="1"/>
    <col min="15881" max="15881" width="11.33203125" style="755" customWidth="1"/>
    <col min="15882" max="15882" width="13.5" style="755" customWidth="1"/>
    <col min="15883" max="15883" width="12.5" style="755" customWidth="1"/>
    <col min="15884" max="15884" width="10.1640625" style="755" customWidth="1"/>
    <col min="15885" max="15885" width="11.5" style="755" customWidth="1"/>
    <col min="15886" max="15886" width="11" style="755" customWidth="1"/>
    <col min="15887" max="15887" width="15.33203125" style="755" bestFit="1" customWidth="1"/>
    <col min="15888" max="15888" width="19.33203125" style="755" customWidth="1"/>
    <col min="15889" max="15889" width="5" style="755" bestFit="1" customWidth="1"/>
    <col min="15890" max="15890" width="23.83203125" style="755" bestFit="1" customWidth="1"/>
    <col min="15891" max="16127" width="9.1640625" style="755"/>
    <col min="16128" max="16128" width="5.83203125" style="755" customWidth="1"/>
    <col min="16129" max="16129" width="5.6640625" style="755" customWidth="1"/>
    <col min="16130" max="16130" width="45.5" style="755" customWidth="1"/>
    <col min="16131" max="16131" width="14.83203125" style="755" customWidth="1"/>
    <col min="16132" max="16132" width="9.5" style="755" customWidth="1"/>
    <col min="16133" max="16133" width="19.83203125" style="755" customWidth="1"/>
    <col min="16134" max="16134" width="10.6640625" style="755" customWidth="1"/>
    <col min="16135" max="16135" width="11.1640625" style="755" customWidth="1"/>
    <col min="16136" max="16136" width="10.1640625" style="755" customWidth="1"/>
    <col min="16137" max="16137" width="11.33203125" style="755" customWidth="1"/>
    <col min="16138" max="16138" width="13.5" style="755" customWidth="1"/>
    <col min="16139" max="16139" width="12.5" style="755" customWidth="1"/>
    <col min="16140" max="16140" width="10.1640625" style="755" customWidth="1"/>
    <col min="16141" max="16141" width="11.5" style="755" customWidth="1"/>
    <col min="16142" max="16142" width="11" style="755" customWidth="1"/>
    <col min="16143" max="16143" width="15.33203125" style="755" bestFit="1" customWidth="1"/>
    <col min="16144" max="16144" width="19.33203125" style="755" customWidth="1"/>
    <col min="16145" max="16145" width="5" style="755" bestFit="1" customWidth="1"/>
    <col min="16146" max="16146" width="23.83203125" style="755" bestFit="1" customWidth="1"/>
    <col min="16147" max="16383" width="9.1640625" style="755"/>
    <col min="16384" max="16384" width="9.1640625" style="755" customWidth="1"/>
  </cols>
  <sheetData>
    <row r="2" spans="1:19" s="913" customFormat="1" ht="25" x14ac:dyDescent="0.25">
      <c r="A2" s="1618" t="s">
        <v>1292</v>
      </c>
      <c r="B2" s="1618"/>
      <c r="C2" s="1618"/>
      <c r="D2" s="1618"/>
      <c r="E2" s="1618"/>
      <c r="F2" s="1618"/>
      <c r="G2" s="1618"/>
      <c r="H2" s="1618"/>
      <c r="I2" s="1618"/>
      <c r="J2" s="1618"/>
      <c r="K2" s="1618"/>
      <c r="L2" s="1618"/>
      <c r="M2" s="1618"/>
      <c r="N2" s="1618"/>
      <c r="O2" s="1618"/>
      <c r="P2" s="1618"/>
    </row>
    <row r="3" spans="1:19" s="913" customFormat="1" ht="25" x14ac:dyDescent="0.25">
      <c r="A3" s="1618" t="s">
        <v>1309</v>
      </c>
      <c r="B3" s="1618"/>
      <c r="C3" s="1618"/>
      <c r="D3" s="1618"/>
      <c r="E3" s="1618"/>
      <c r="F3" s="1618"/>
      <c r="G3" s="1618"/>
      <c r="H3" s="1618"/>
      <c r="I3" s="1618"/>
      <c r="J3" s="1618"/>
      <c r="K3" s="1618"/>
      <c r="L3" s="1618"/>
      <c r="M3" s="1618"/>
      <c r="N3" s="1618"/>
      <c r="O3" s="1618"/>
      <c r="P3" s="1618"/>
    </row>
    <row r="4" spans="1:19" s="913" customFormat="1" x14ac:dyDescent="0.15">
      <c r="A4" s="912"/>
      <c r="B4" s="914"/>
      <c r="C4" s="915"/>
      <c r="G4" s="912"/>
      <c r="H4" s="912"/>
      <c r="I4" s="912"/>
      <c r="J4" s="912"/>
      <c r="K4" s="912"/>
      <c r="L4" s="938"/>
      <c r="M4" s="938"/>
      <c r="N4" s="938"/>
      <c r="O4" s="912"/>
      <c r="P4" s="912"/>
    </row>
    <row r="5" spans="1:19" s="913" customFormat="1" ht="15" thickBot="1" x14ac:dyDescent="0.2">
      <c r="A5" s="1625" t="s">
        <v>1294</v>
      </c>
      <c r="B5" s="1625"/>
      <c r="C5" s="1625"/>
      <c r="D5" s="1625"/>
      <c r="G5" s="912"/>
      <c r="H5" s="912"/>
      <c r="I5" s="912"/>
      <c r="J5" s="912"/>
      <c r="K5" s="912"/>
      <c r="L5" s="938"/>
      <c r="M5" s="938"/>
      <c r="N5" s="938"/>
      <c r="O5" s="912"/>
      <c r="P5" s="912"/>
    </row>
    <row r="6" spans="1:19" s="943" customFormat="1" ht="33.75" customHeight="1" x14ac:dyDescent="0.2">
      <c r="A6" s="1619" t="s">
        <v>959</v>
      </c>
      <c r="B6" s="1606" t="s">
        <v>960</v>
      </c>
      <c r="C6" s="1606" t="s">
        <v>961</v>
      </c>
      <c r="D6" s="1606"/>
      <c r="E6" s="1606" t="s">
        <v>962</v>
      </c>
      <c r="F6" s="1606"/>
      <c r="G6" s="1606" t="s">
        <v>963</v>
      </c>
      <c r="H6" s="1606"/>
      <c r="I6" s="1606"/>
      <c r="J6" s="1606" t="s">
        <v>964</v>
      </c>
      <c r="K6" s="1606"/>
      <c r="L6" s="1606" t="s">
        <v>965</v>
      </c>
      <c r="M6" s="1606" t="s">
        <v>966</v>
      </c>
      <c r="N6" s="1606" t="s">
        <v>967</v>
      </c>
      <c r="O6" s="1606" t="s">
        <v>1010</v>
      </c>
      <c r="P6" s="1622" t="s">
        <v>969</v>
      </c>
      <c r="R6" s="1613" t="s">
        <v>970</v>
      </c>
    </row>
    <row r="7" spans="1:19" s="943" customFormat="1" ht="16.5" customHeight="1" x14ac:dyDescent="0.2">
      <c r="A7" s="1620"/>
      <c r="B7" s="1607"/>
      <c r="C7" s="1607" t="s">
        <v>971</v>
      </c>
      <c r="D7" s="1607" t="s">
        <v>972</v>
      </c>
      <c r="E7" s="1607" t="s">
        <v>973</v>
      </c>
      <c r="F7" s="1607" t="s">
        <v>974</v>
      </c>
      <c r="G7" s="1607" t="s">
        <v>975</v>
      </c>
      <c r="H7" s="1607" t="s">
        <v>976</v>
      </c>
      <c r="I7" s="1607" t="s">
        <v>977</v>
      </c>
      <c r="J7" s="1616" t="s">
        <v>978</v>
      </c>
      <c r="K7" s="1616" t="s">
        <v>979</v>
      </c>
      <c r="L7" s="1607"/>
      <c r="M7" s="1607"/>
      <c r="N7" s="1607"/>
      <c r="O7" s="1607"/>
      <c r="P7" s="1623"/>
      <c r="R7" s="1614"/>
    </row>
    <row r="8" spans="1:19" s="943" customFormat="1" ht="15.75" customHeight="1" thickBot="1" x14ac:dyDescent="0.25">
      <c r="A8" s="1621"/>
      <c r="B8" s="1608"/>
      <c r="C8" s="1608"/>
      <c r="D8" s="1608"/>
      <c r="E8" s="1608"/>
      <c r="F8" s="1608"/>
      <c r="G8" s="1608"/>
      <c r="H8" s="1608"/>
      <c r="I8" s="1608"/>
      <c r="J8" s="1617"/>
      <c r="K8" s="1617"/>
      <c r="L8" s="1608"/>
      <c r="M8" s="1608"/>
      <c r="N8" s="1608"/>
      <c r="O8" s="1608"/>
      <c r="P8" s="1624"/>
      <c r="R8" s="1615"/>
    </row>
    <row r="9" spans="1:19" s="913" customFormat="1" ht="15" customHeight="1" thickBot="1" x14ac:dyDescent="0.2">
      <c r="A9" s="983">
        <v>1</v>
      </c>
      <c r="B9" s="984">
        <v>2</v>
      </c>
      <c r="C9" s="985">
        <v>3</v>
      </c>
      <c r="D9" s="985">
        <v>4</v>
      </c>
      <c r="E9" s="985"/>
      <c r="F9" s="985">
        <v>6</v>
      </c>
      <c r="G9" s="985">
        <v>7</v>
      </c>
      <c r="H9" s="985">
        <v>8</v>
      </c>
      <c r="I9" s="985">
        <v>9</v>
      </c>
      <c r="J9" s="985">
        <v>10</v>
      </c>
      <c r="K9" s="985">
        <v>11</v>
      </c>
      <c r="L9" s="985">
        <v>12</v>
      </c>
      <c r="M9" s="985">
        <v>13</v>
      </c>
      <c r="N9" s="985">
        <v>14</v>
      </c>
      <c r="O9" s="985">
        <v>15</v>
      </c>
      <c r="P9" s="986">
        <v>16</v>
      </c>
      <c r="R9" s="949"/>
    </row>
    <row r="10" spans="1:19" s="913" customFormat="1" ht="15" customHeight="1" thickTop="1" x14ac:dyDescent="0.15">
      <c r="A10" s="979"/>
      <c r="B10" s="980"/>
      <c r="C10" s="981"/>
      <c r="D10" s="981"/>
      <c r="E10" s="981"/>
      <c r="F10" s="981"/>
      <c r="G10" s="981"/>
      <c r="H10" s="981"/>
      <c r="I10" s="981"/>
      <c r="J10" s="981"/>
      <c r="K10" s="981"/>
      <c r="L10" s="981"/>
      <c r="M10" s="981"/>
      <c r="N10" s="981"/>
      <c r="O10" s="981"/>
      <c r="P10" s="982"/>
      <c r="R10" s="949"/>
    </row>
    <row r="11" spans="1:19" s="913" customFormat="1" ht="25" customHeight="1" x14ac:dyDescent="0.15">
      <c r="A11" s="966" t="s">
        <v>1302</v>
      </c>
      <c r="B11" s="961" t="s">
        <v>958</v>
      </c>
      <c r="C11" s="948"/>
      <c r="D11" s="948"/>
      <c r="E11" s="948"/>
      <c r="F11" s="948"/>
      <c r="G11" s="948"/>
      <c r="H11" s="948"/>
      <c r="I11" s="948"/>
      <c r="J11" s="948"/>
      <c r="K11" s="948"/>
      <c r="L11" s="948"/>
      <c r="M11" s="948"/>
      <c r="N11" s="948"/>
      <c r="O11" s="948"/>
      <c r="P11" s="965"/>
      <c r="R11" s="949"/>
    </row>
    <row r="12" spans="1:19" s="913" customFormat="1" ht="31.5" customHeight="1" x14ac:dyDescent="0.15">
      <c r="A12" s="966" t="s">
        <v>1303</v>
      </c>
      <c r="B12" s="961" t="s">
        <v>885</v>
      </c>
      <c r="C12" s="948"/>
      <c r="D12" s="948"/>
      <c r="E12" s="948"/>
      <c r="F12" s="948"/>
      <c r="G12" s="948"/>
      <c r="H12" s="948"/>
      <c r="I12" s="948"/>
      <c r="J12" s="948"/>
      <c r="K12" s="948"/>
      <c r="L12" s="948"/>
      <c r="M12" s="948"/>
      <c r="N12" s="948"/>
      <c r="O12" s="950"/>
      <c r="P12" s="965"/>
      <c r="R12" s="949"/>
    </row>
    <row r="13" spans="1:19" s="957" customFormat="1" ht="57.75" customHeight="1" x14ac:dyDescent="0.2">
      <c r="A13" s="967">
        <v>1</v>
      </c>
      <c r="B13" s="951" t="s">
        <v>980</v>
      </c>
      <c r="C13" s="952" t="s">
        <v>981</v>
      </c>
      <c r="D13" s="953" t="s">
        <v>248</v>
      </c>
      <c r="E13" s="954" t="s">
        <v>980</v>
      </c>
      <c r="F13" s="955"/>
      <c r="G13" s="955"/>
      <c r="H13" s="955"/>
      <c r="I13" s="955"/>
      <c r="J13" s="953" t="s">
        <v>128</v>
      </c>
      <c r="K13" s="953" t="s">
        <v>128</v>
      </c>
      <c r="L13" s="952"/>
      <c r="M13" s="952">
        <v>2007</v>
      </c>
      <c r="N13" s="952" t="s">
        <v>130</v>
      </c>
      <c r="O13" s="956">
        <v>14975000</v>
      </c>
      <c r="P13" s="968" t="s">
        <v>982</v>
      </c>
      <c r="R13" s="958"/>
      <c r="S13" s="959"/>
    </row>
    <row r="14" spans="1:19" s="957" customFormat="1" ht="27" customHeight="1" x14ac:dyDescent="0.2">
      <c r="A14" s="967"/>
      <c r="B14" s="951"/>
      <c r="C14" s="952"/>
      <c r="D14" s="953"/>
      <c r="E14" s="954"/>
      <c r="F14" s="955"/>
      <c r="G14" s="955"/>
      <c r="H14" s="955"/>
      <c r="I14" s="955"/>
      <c r="J14" s="953"/>
      <c r="K14" s="953"/>
      <c r="L14" s="952"/>
      <c r="M14" s="952"/>
      <c r="N14" s="952"/>
      <c r="O14" s="956"/>
      <c r="P14" s="968"/>
      <c r="R14" s="958"/>
      <c r="S14" s="959"/>
    </row>
    <row r="15" spans="1:19" s="957" customFormat="1" ht="33" customHeight="1" x14ac:dyDescent="0.2">
      <c r="A15" s="969" t="s">
        <v>1304</v>
      </c>
      <c r="B15" s="961" t="s">
        <v>1305</v>
      </c>
      <c r="C15" s="962" t="s">
        <v>1306</v>
      </c>
      <c r="D15" s="953"/>
      <c r="E15" s="954"/>
      <c r="F15" s="955"/>
      <c r="G15" s="955"/>
      <c r="H15" s="955"/>
      <c r="I15" s="955"/>
      <c r="J15" s="953"/>
      <c r="K15" s="953"/>
      <c r="L15" s="952"/>
      <c r="M15" s="952"/>
      <c r="N15" s="952"/>
      <c r="O15" s="956"/>
      <c r="P15" s="968"/>
      <c r="R15" s="958"/>
      <c r="S15" s="959"/>
    </row>
    <row r="16" spans="1:19" s="957" customFormat="1" ht="27" customHeight="1" x14ac:dyDescent="0.2">
      <c r="A16" s="970"/>
      <c r="B16" s="963" t="s">
        <v>935</v>
      </c>
      <c r="C16" s="963"/>
      <c r="D16" s="953"/>
      <c r="E16" s="954"/>
      <c r="F16" s="955"/>
      <c r="G16" s="955"/>
      <c r="H16" s="955"/>
      <c r="I16" s="955"/>
      <c r="J16" s="953"/>
      <c r="K16" s="953"/>
      <c r="L16" s="952"/>
      <c r="M16" s="952"/>
      <c r="N16" s="952"/>
      <c r="O16" s="956"/>
      <c r="P16" s="968"/>
      <c r="R16" s="958"/>
      <c r="S16" s="959"/>
    </row>
    <row r="17" spans="1:19" s="957" customFormat="1" ht="35" customHeight="1" x14ac:dyDescent="0.2">
      <c r="A17" s="966" t="s">
        <v>1307</v>
      </c>
      <c r="B17" s="961" t="s">
        <v>1308</v>
      </c>
      <c r="C17" s="962" t="s">
        <v>1306</v>
      </c>
      <c r="D17" s="953"/>
      <c r="E17" s="954"/>
      <c r="F17" s="955"/>
      <c r="G17" s="955"/>
      <c r="H17" s="955"/>
      <c r="I17" s="955"/>
      <c r="J17" s="953"/>
      <c r="K17" s="953"/>
      <c r="L17" s="952"/>
      <c r="M17" s="952"/>
      <c r="N17" s="952"/>
      <c r="O17" s="956"/>
      <c r="P17" s="968"/>
      <c r="R17" s="958"/>
      <c r="S17" s="959"/>
    </row>
    <row r="18" spans="1:19" s="912" customFormat="1" ht="27" customHeight="1" thickBot="1" x14ac:dyDescent="0.25">
      <c r="A18" s="971"/>
      <c r="B18" s="972"/>
      <c r="C18" s="973"/>
      <c r="D18" s="974"/>
      <c r="E18" s="975"/>
      <c r="F18" s="976"/>
      <c r="G18" s="976"/>
      <c r="H18" s="976"/>
      <c r="I18" s="976"/>
      <c r="J18" s="974"/>
      <c r="K18" s="974"/>
      <c r="L18" s="973"/>
      <c r="M18" s="973"/>
      <c r="N18" s="973"/>
      <c r="O18" s="977"/>
      <c r="P18" s="978"/>
      <c r="R18" s="960"/>
    </row>
    <row r="19" spans="1:19" s="913" customFormat="1" x14ac:dyDescent="0.15">
      <c r="A19" s="912"/>
      <c r="B19" s="914"/>
      <c r="C19" s="915"/>
      <c r="G19" s="912"/>
      <c r="H19" s="912"/>
      <c r="I19" s="912"/>
      <c r="J19" s="912"/>
      <c r="K19" s="912"/>
      <c r="L19" s="938"/>
      <c r="M19" s="938"/>
      <c r="N19" s="938"/>
      <c r="O19" s="912"/>
      <c r="P19" s="912"/>
    </row>
    <row r="20" spans="1:19" s="913" customFormat="1" x14ac:dyDescent="0.15">
      <c r="A20" s="912"/>
      <c r="B20" s="914"/>
      <c r="C20" s="915"/>
      <c r="G20" s="912"/>
      <c r="H20" s="912"/>
      <c r="I20" s="912"/>
      <c r="J20" s="912"/>
      <c r="K20" s="912"/>
      <c r="L20" s="938"/>
      <c r="M20" s="938"/>
      <c r="N20" s="938"/>
      <c r="O20" s="912"/>
      <c r="P20" s="912"/>
    </row>
    <row r="21" spans="1:19" s="913" customFormat="1" x14ac:dyDescent="0.15">
      <c r="A21" s="912"/>
      <c r="B21" s="914"/>
      <c r="C21" s="915"/>
      <c r="G21" s="912"/>
      <c r="H21" s="912"/>
      <c r="I21" s="912"/>
      <c r="J21" s="912"/>
      <c r="K21" s="912"/>
      <c r="L21" s="938"/>
      <c r="M21" s="938"/>
      <c r="N21" s="938"/>
      <c r="O21" s="912"/>
      <c r="P21" s="912"/>
    </row>
    <row r="22" spans="1:19" s="964" customFormat="1" x14ac:dyDescent="0.15">
      <c r="A22" s="1604" t="s">
        <v>984</v>
      </c>
      <c r="B22" s="1604"/>
      <c r="C22" s="1604"/>
      <c r="D22" s="1604"/>
      <c r="E22" s="1604"/>
      <c r="G22" s="943"/>
      <c r="H22" s="943"/>
      <c r="I22" s="943"/>
      <c r="J22" s="943"/>
      <c r="K22" s="1605" t="s">
        <v>1300</v>
      </c>
      <c r="L22" s="1605"/>
      <c r="M22" s="1605"/>
      <c r="N22" s="945"/>
      <c r="O22" s="943"/>
      <c r="P22" s="943"/>
    </row>
    <row r="23" spans="1:19" s="964" customFormat="1" x14ac:dyDescent="0.15">
      <c r="A23" s="1610" t="s">
        <v>1320</v>
      </c>
      <c r="B23" s="1610"/>
      <c r="C23" s="1610"/>
      <c r="D23" s="1610"/>
      <c r="E23" s="1610"/>
      <c r="G23" s="943"/>
      <c r="H23" s="943"/>
      <c r="I23" s="943"/>
      <c r="J23" s="943"/>
      <c r="K23" s="1605"/>
      <c r="L23" s="1605"/>
      <c r="M23" s="1605"/>
      <c r="N23" s="945"/>
      <c r="O23" s="943"/>
      <c r="P23" s="943"/>
    </row>
    <row r="24" spans="1:19" s="964" customFormat="1" x14ac:dyDescent="0.15">
      <c r="A24" s="1610" t="s">
        <v>92</v>
      </c>
      <c r="B24" s="1610"/>
      <c r="C24" s="1610"/>
      <c r="D24" s="1610"/>
      <c r="E24" s="1610"/>
      <c r="G24" s="943"/>
      <c r="H24" s="943"/>
      <c r="I24" s="943"/>
      <c r="J24" s="943"/>
      <c r="K24" s="1605" t="s">
        <v>345</v>
      </c>
      <c r="L24" s="1605"/>
      <c r="M24" s="1605"/>
      <c r="N24" s="945"/>
      <c r="O24" s="943"/>
      <c r="P24" s="943"/>
    </row>
    <row r="25" spans="1:19" s="964" customFormat="1" x14ac:dyDescent="0.15">
      <c r="A25" s="943"/>
      <c r="B25" s="946"/>
      <c r="C25" s="947"/>
      <c r="G25" s="943"/>
      <c r="H25" s="943"/>
      <c r="I25" s="943"/>
      <c r="J25" s="943"/>
      <c r="K25" s="939"/>
      <c r="L25" s="939"/>
      <c r="M25" s="939"/>
      <c r="N25" s="945"/>
      <c r="O25" s="943"/>
      <c r="P25" s="943"/>
    </row>
    <row r="26" spans="1:19" s="964" customFormat="1" x14ac:dyDescent="0.15">
      <c r="A26" s="943"/>
      <c r="B26" s="946"/>
      <c r="C26" s="947"/>
      <c r="G26" s="943"/>
      <c r="H26" s="943"/>
      <c r="I26" s="943"/>
      <c r="J26" s="943"/>
      <c r="K26" s="939"/>
      <c r="L26" s="939"/>
      <c r="M26" s="939"/>
      <c r="N26" s="945"/>
      <c r="O26" s="943"/>
      <c r="P26" s="943"/>
    </row>
    <row r="27" spans="1:19" s="964" customFormat="1" x14ac:dyDescent="0.15">
      <c r="A27" s="943"/>
      <c r="B27" s="946"/>
      <c r="C27" s="947"/>
      <c r="G27" s="943"/>
      <c r="H27" s="943"/>
      <c r="I27" s="943"/>
      <c r="J27" s="943"/>
      <c r="K27" s="939"/>
      <c r="L27" s="939"/>
      <c r="M27" s="939"/>
      <c r="N27" s="945"/>
      <c r="O27" s="943"/>
      <c r="P27" s="943"/>
    </row>
    <row r="28" spans="1:19" s="964" customFormat="1" x14ac:dyDescent="0.15">
      <c r="A28" s="943"/>
      <c r="B28" s="946"/>
      <c r="C28" s="947"/>
      <c r="G28" s="943"/>
      <c r="H28" s="943"/>
      <c r="I28" s="943"/>
      <c r="J28" s="943"/>
      <c r="K28" s="939"/>
      <c r="L28" s="939"/>
      <c r="M28" s="939"/>
      <c r="N28" s="945"/>
      <c r="O28" s="943"/>
      <c r="P28" s="943"/>
    </row>
    <row r="29" spans="1:19" s="964" customFormat="1" x14ac:dyDescent="0.15">
      <c r="A29" s="943"/>
      <c r="B29" s="946"/>
      <c r="C29" s="947"/>
      <c r="G29" s="943"/>
      <c r="H29" s="943"/>
      <c r="I29" s="943"/>
      <c r="J29" s="943"/>
      <c r="K29" s="939"/>
      <c r="L29" s="939"/>
      <c r="M29" s="939"/>
      <c r="N29" s="945"/>
      <c r="O29" s="943"/>
      <c r="P29" s="943"/>
    </row>
    <row r="30" spans="1:19" s="964" customFormat="1" x14ac:dyDescent="0.15">
      <c r="A30" s="1611" t="s">
        <v>1244</v>
      </c>
      <c r="B30" s="1611"/>
      <c r="C30" s="1611"/>
      <c r="D30" s="1611"/>
      <c r="E30" s="1611"/>
      <c r="G30" s="943"/>
      <c r="H30" s="943"/>
      <c r="I30" s="943"/>
      <c r="J30" s="943"/>
      <c r="K30" s="1612" t="s">
        <v>985</v>
      </c>
      <c r="L30" s="1612"/>
      <c r="M30" s="1612"/>
      <c r="N30" s="945"/>
      <c r="O30" s="943"/>
      <c r="P30" s="943"/>
    </row>
    <row r="31" spans="1:19" s="964" customFormat="1" x14ac:dyDescent="0.15">
      <c r="A31" s="1609" t="s">
        <v>1245</v>
      </c>
      <c r="B31" s="1609"/>
      <c r="C31" s="1609"/>
      <c r="D31" s="1609"/>
      <c r="E31" s="1609"/>
      <c r="G31" s="943"/>
      <c r="H31" s="943"/>
      <c r="I31" s="943"/>
      <c r="J31" s="943"/>
      <c r="K31" s="1605" t="s">
        <v>986</v>
      </c>
      <c r="L31" s="1605"/>
      <c r="M31" s="1605"/>
      <c r="N31" s="945"/>
      <c r="O31" s="943"/>
      <c r="P31" s="943"/>
    </row>
  </sheetData>
  <mergeCells count="34">
    <mergeCell ref="A2:P2"/>
    <mergeCell ref="A3:P3"/>
    <mergeCell ref="A6:A8"/>
    <mergeCell ref="B6:B8"/>
    <mergeCell ref="C6:D6"/>
    <mergeCell ref="E6:F6"/>
    <mergeCell ref="G6:I6"/>
    <mergeCell ref="J6:K6"/>
    <mergeCell ref="L6:L8"/>
    <mergeCell ref="M6:M8"/>
    <mergeCell ref="O6:O8"/>
    <mergeCell ref="P6:P8"/>
    <mergeCell ref="A5:D5"/>
    <mergeCell ref="R6:R8"/>
    <mergeCell ref="C7:C8"/>
    <mergeCell ref="D7:D8"/>
    <mergeCell ref="E7:E8"/>
    <mergeCell ref="F7:F8"/>
    <mergeCell ref="G7:G8"/>
    <mergeCell ref="H7:H8"/>
    <mergeCell ref="I7:I8"/>
    <mergeCell ref="J7:J8"/>
    <mergeCell ref="K7:K8"/>
    <mergeCell ref="A22:E22"/>
    <mergeCell ref="K22:M22"/>
    <mergeCell ref="N6:N8"/>
    <mergeCell ref="A31:E31"/>
    <mergeCell ref="K31:M31"/>
    <mergeCell ref="A23:E23"/>
    <mergeCell ref="K23:M23"/>
    <mergeCell ref="A24:E24"/>
    <mergeCell ref="K24:M24"/>
    <mergeCell ref="A30:E30"/>
    <mergeCell ref="K30:M30"/>
  </mergeCells>
  <printOptions horizontalCentered="1"/>
  <pageMargins left="0.28543307099999998" right="0.893700787" top="1" bottom="0.70866141732283505" header="0.39370078740157499" footer="0.39370078740157499"/>
  <pageSetup paperSize="5"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19</vt:i4>
      </vt:variant>
    </vt:vector>
  </HeadingPairs>
  <TitlesOfParts>
    <vt:vector size="36" baseType="lpstr">
      <vt:lpstr>KIB B SEBELEM REKON 2019</vt:lpstr>
      <vt:lpstr>KIB B MASTER</vt:lpstr>
      <vt:lpstr>KIB B EXTRACOUNTABLE</vt:lpstr>
      <vt:lpstr>KIB A</vt:lpstr>
      <vt:lpstr>KIB B INTRACOUNTABLE(SALDO AWAL</vt:lpstr>
      <vt:lpstr>KIB B </vt:lpstr>
      <vt:lpstr>KIB C</vt:lpstr>
      <vt:lpstr>KIB D</vt:lpstr>
      <vt:lpstr>KIB E</vt:lpstr>
      <vt:lpstr>KIB F</vt:lpstr>
      <vt:lpstr>kib B&lt;300000</vt:lpstr>
      <vt:lpstr>MUTASI KENDARAAN</vt:lpstr>
      <vt:lpstr>Sheet1</vt:lpstr>
      <vt:lpstr>Sheet2</vt:lpstr>
      <vt:lpstr>kode barang</vt:lpstr>
      <vt:lpstr>Sheet3</vt:lpstr>
      <vt:lpstr>kode barang (2)</vt:lpstr>
      <vt:lpstr>kelompok</vt:lpstr>
      <vt:lpstr>MASAMANFAAT</vt:lpstr>
      <vt:lpstr>'KIB A'!Print_Area</vt:lpstr>
      <vt:lpstr>'KIB B '!Print_Area</vt:lpstr>
      <vt:lpstr>'KIB B EXTRACOUNTABLE'!Print_Area</vt:lpstr>
      <vt:lpstr>'KIB B MASTER'!Print_Area</vt:lpstr>
      <vt:lpstr>'kib B&lt;300000'!Print_Area</vt:lpstr>
      <vt:lpstr>'KIB C'!Print_Area</vt:lpstr>
      <vt:lpstr>'KIB D'!Print_Area</vt:lpstr>
      <vt:lpstr>'KIB F'!Print_Area</vt:lpstr>
      <vt:lpstr>'KIB B '!Print_Titles</vt:lpstr>
      <vt:lpstr>'KIB B EXTRACOUNTABLE'!Print_Titles</vt:lpstr>
      <vt:lpstr>'KIB B INTRACOUNTABLE(SALDO AWAL'!Print_Titles</vt:lpstr>
      <vt:lpstr>'KIB B MASTER'!Print_Titles</vt:lpstr>
      <vt:lpstr>'KIB B SEBELEM REKON 2019'!Print_Titles</vt:lpstr>
      <vt:lpstr>'kib B&lt;300000'!Print_Titles</vt:lpstr>
      <vt:lpstr>'KIB C'!Print_Titles</vt:lpstr>
      <vt:lpstr>'KIB D'!Print_Titles</vt:lpstr>
      <vt:lpstr>'MUTASI KENDARAAN'!Print_Titles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Yudhistira M</dc:creator>
  <cp:lastModifiedBy>Microsoft Office User</cp:lastModifiedBy>
  <cp:lastPrinted>2020-08-08T08:50:18Z</cp:lastPrinted>
  <dcterms:created xsi:type="dcterms:W3CDTF">2012-10-03T07:13:07Z</dcterms:created>
  <dcterms:modified xsi:type="dcterms:W3CDTF">2020-08-18T08:46:32Z</dcterms:modified>
</cp:coreProperties>
</file>